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qminh\Desktop\"/>
    </mc:Choice>
  </mc:AlternateContent>
  <xr:revisionPtr revIDLastSave="0" documentId="13_ncr:1_{A20CB0F1-1AE4-46E4-9033-29F79DB558C9}" xr6:coauthVersionLast="47" xr6:coauthVersionMax="47" xr10:uidLastSave="{00000000-0000-0000-0000-000000000000}"/>
  <bookViews>
    <workbookView xWindow="14295" yWindow="0" windowWidth="14610" windowHeight="15585" activeTab="1" xr2:uid="{F25AD687-5F03-4DA5-9ADE-C67F4CAAD62A}"/>
  </bookViews>
  <sheets>
    <sheet name="Dữ liệu" sheetId="1" r:id="rId1"/>
    <sheet name="Sheet3" sheetId="4" r:id="rId2"/>
  </sheets>
  <externalReferences>
    <externalReference r:id="rId3"/>
  </externalReferences>
  <definedNames>
    <definedName name="Cấu_tạo_chân_khay_rãnh_thang" localSheetId="0">#REF!</definedName>
    <definedName name="Cấu_tạo_chân_khay_rãnh_thang" localSheetId="1">#REF!</definedName>
    <definedName name="Cấu_tạo_đế_cống_tròn" localSheetId="0">[1]!Table28[Cấu tạo đế cống tròn]</definedName>
    <definedName name="Cấu_tạo_đế_cống_tròn" localSheetId="1">[1]!Table28[Cấu tạo đế cống tròn]</definedName>
    <definedName name="Cấu_tạo_giằng_đỉnh_rãnh_thang" localSheetId="0">#REF!</definedName>
    <definedName name="Cấu_tạo_giằng_đỉnh_rãnh_thang" localSheetId="1">#REF!</definedName>
    <definedName name="Cấu_tạo_tấm_đan_truyền_dẫn" localSheetId="0">[1]!Table29[Cấu tạo tấm đan truyền dẫn]</definedName>
    <definedName name="Cấu_tạo_tấm_đan_truyền_dẫn" localSheetId="1">[1]!Table29[Cấu tạo tấm đan truyền dẫn]</definedName>
    <definedName name="Cấu_tạo_thanh_chống_rãnh" localSheetId="0">[1]!Table27[Cấu tạo thanh chống rãnh]</definedName>
    <definedName name="Cấu_tạo_thanh_chống_rãnh" localSheetId="1">[1]!Table27[Cấu tạo thanh chống rãnh]</definedName>
    <definedName name="Hình_thức_đậy_hố_ga" localSheetId="0">[1]!Table17[Hình thức đậy hố ga]</definedName>
    <definedName name="Hình_thức_đậy_hố_ga" localSheetId="1">[1]!Table17[Hình thức đậy hố ga]</definedName>
    <definedName name="Hình_thức_hành_lang_bảo_vệ_rãnh_thang" localSheetId="0">#REF!</definedName>
    <definedName name="Hình_thức_hành_lang_bảo_vệ_rãnh_thang" localSheetId="1">#REF!</definedName>
    <definedName name="Hình_thức_hố_ga" localSheetId="0">[1]!Table13[Hình thức hố ga]</definedName>
    <definedName name="Hình_thức_hố_ga" localSheetId="1">[1]!Table13[Hình thức hố ga]</definedName>
    <definedName name="Hình_thức_mái_rãnh_thang" localSheetId="0">#REF!</definedName>
    <definedName name="Hình_thức_mái_rãnh_thang" localSheetId="1">#REF!</definedName>
    <definedName name="Hình_thức_móng_hố_ga" localSheetId="0">[1]!Table14[Hình thức móng hố ga]</definedName>
    <definedName name="Hình_thức_móng_hố_ga" localSheetId="1">[1]!Table14[Hình thức móng hố ga]</definedName>
    <definedName name="Hình_thức_móng_truyền_dẫn" localSheetId="0">[1]!Table16[Hình thức móng truyền dẫn]</definedName>
    <definedName name="Hình_thức_móng_truyền_dẫn" localSheetId="1">[1]!Table16[Hình thức móng truyền dẫn]</definedName>
    <definedName name="Hình_thức_truyền_dẫn" localSheetId="0">[1]!Table3[Hình thức truyền dẫn]</definedName>
    <definedName name="Hình_thức_truyền_dẫn" localSheetId="1">[1]!Table3[Hình thức truyền dẫn]</definedName>
    <definedName name="Loại_móng_hố_ga" localSheetId="0">[1]!Table2[Loại móng hố ga]</definedName>
    <definedName name="Loại_móng_hố_ga" localSheetId="1">[1]!Table2[Loại móng hố ga]</definedName>
    <definedName name="Loại_móng_truyền_dẫn" localSheetId="0">[1]!Table216[Loại móng truyền dẫn]</definedName>
    <definedName name="Loại_móng_truyền_dẫn" localSheetId="1">[1]!Table216[Loại móng truyền dẫn]</definedName>
    <definedName name="Loại_mũ_mố_cống__rãnh" localSheetId="0">[1]!Table22[Loại mũ mố cống, rãnh]</definedName>
    <definedName name="Loại_mũ_mố_cống__rãnh" localSheetId="1">[1]!Table22[Loại mũ mố cống, rãnh]</definedName>
    <definedName name="Loại_mũ_mố_hố_ga" localSheetId="0">[1]!Table10[Loại mũ mố hố ga]</definedName>
    <definedName name="Loại_mũ_mố_hố_ga" localSheetId="1">[1]!Table10[Loại mũ mố hố ga]</definedName>
    <definedName name="Loại_truyền_dẫn" localSheetId="0">[1]!Table1[Loại truyền dẫn]</definedName>
    <definedName name="Loại_truyền_dẫn" localSheetId="1">[1]!Table1[Loại truyền dẫn]</definedName>
    <definedName name="Loại_tường_hố_ga" localSheetId="0">[1]!Table11[Loại tường hố ga]</definedName>
    <definedName name="Loại_tường_hố_ga" localSheetId="1">[1]!Table11[Loại tường hố ga]</definedName>
    <definedName name="Loại_tường_rãnh" localSheetId="0">[1]!Table21[Loại tường rãnh]</definedName>
    <definedName name="Loại_tường_rãnh" localSheetId="1">[1]!Table21[Loại tường rãnh]</definedName>
    <definedName name="Loại_vật_liệu_đào_cống__rãnh" localSheetId="0">[1]!Table1220[Loại vật liệu đào cống, rãnh]</definedName>
    <definedName name="Loại_vật_liệu_đào_cống__rãnh" localSheetId="1">[1]!Table1220[Loại vật liệu đào cống, rãnh]</definedName>
    <definedName name="Loại_vật_liệu_đào_hố_ga" localSheetId="0">[1]!Table1221[Loại vật liệu đào hố ga]</definedName>
    <definedName name="Loại_vật_liệu_đào_hố_ga" localSheetId="1">[1]!Table1221[Loại vật liệu đào hố ga]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O8" i="4" l="1"/>
  <c r="PO6" i="4"/>
  <c r="NN11" i="4"/>
  <c r="KT13" i="4"/>
  <c r="KU13" i="4" s="1"/>
  <c r="MK13" i="4" s="1"/>
  <c r="NN6" i="4" s="1"/>
  <c r="KS6" i="4"/>
  <c r="MM6" i="4"/>
  <c r="NK6" i="4"/>
  <c r="ML6" i="4"/>
  <c r="MK6" i="4"/>
  <c r="NM6" i="4"/>
  <c r="NL6" i="4"/>
  <c r="KL8" i="4"/>
  <c r="KJ6" i="4"/>
  <c r="JA13" i="4"/>
  <c r="JB13" i="4" s="1"/>
  <c r="IU8" i="4"/>
  <c r="GO6" i="4"/>
  <c r="GN6" i="4"/>
  <c r="KD7" i="4"/>
  <c r="HB4" i="1"/>
  <c r="KD10" i="4"/>
  <c r="KA10" i="4" s="1"/>
  <c r="JP10" i="4" s="1"/>
  <c r="MY3" i="4"/>
  <c r="JX8" i="4"/>
  <c r="CX4" i="1"/>
  <c r="DB4" i="1"/>
  <c r="DD4" i="1" s="1"/>
  <c r="CV4" i="1"/>
  <c r="RT40" i="4"/>
  <c r="RR40" i="4"/>
  <c r="RQ40" i="4"/>
  <c r="RP40" i="4"/>
  <c r="RO40" i="4"/>
  <c r="RN40" i="4"/>
  <c r="RM40" i="4"/>
  <c r="QZ40" i="4"/>
  <c r="QY40" i="4"/>
  <c r="QQ40" i="4"/>
  <c r="QP40" i="4"/>
  <c r="QN40" i="4"/>
  <c r="QM40" i="4"/>
  <c r="PY40" i="4"/>
  <c r="PZ40" i="4" s="1"/>
  <c r="QE40" i="4" s="1"/>
  <c r="PW40" i="4"/>
  <c r="PX40" i="4" s="1"/>
  <c r="QD40" i="4" s="1"/>
  <c r="PE40" i="4"/>
  <c r="PD40" i="4"/>
  <c r="PB40" i="4"/>
  <c r="PA40" i="4"/>
  <c r="OY40" i="4"/>
  <c r="OX40" i="4"/>
  <c r="OV40" i="4"/>
  <c r="OU40" i="4"/>
  <c r="OP40" i="4"/>
  <c r="OO40" i="4"/>
  <c r="OJ40" i="4"/>
  <c r="OI40" i="4"/>
  <c r="OG40" i="4"/>
  <c r="OF40" i="4"/>
  <c r="OD40" i="4"/>
  <c r="OC40" i="4"/>
  <c r="NX40" i="4"/>
  <c r="NW40" i="4"/>
  <c r="NU40" i="4"/>
  <c r="NT40" i="4"/>
  <c r="NR40" i="4"/>
  <c r="NQ40" i="4"/>
  <c r="NO40" i="4"/>
  <c r="NN40" i="4"/>
  <c r="NL40" i="4"/>
  <c r="NK40" i="4"/>
  <c r="NF40" i="4"/>
  <c r="NE40" i="4"/>
  <c r="NC40" i="4"/>
  <c r="NB40" i="4"/>
  <c r="MZ40" i="4"/>
  <c r="MY40" i="4"/>
  <c r="MW40" i="4"/>
  <c r="MV40" i="4"/>
  <c r="MT40" i="4"/>
  <c r="MS40" i="4"/>
  <c r="MQ40" i="4"/>
  <c r="MP40" i="4"/>
  <c r="MN40" i="4"/>
  <c r="MM40" i="4"/>
  <c r="MK40" i="4"/>
  <c r="PS40" i="4" s="1"/>
  <c r="MH40" i="4"/>
  <c r="PO40" i="4" s="1"/>
  <c r="PQ40" i="4" s="1"/>
  <c r="ME40" i="4"/>
  <c r="LF40" i="4" s="1"/>
  <c r="KZ40" i="4" s="1"/>
  <c r="MC40" i="4"/>
  <c r="MB40" i="4"/>
  <c r="MA40" i="4"/>
  <c r="LZ40" i="4"/>
  <c r="LY40" i="4"/>
  <c r="LW40" i="4"/>
  <c r="LU40" i="4"/>
  <c r="LT40" i="4"/>
  <c r="LS40" i="4"/>
  <c r="LQ40" i="4"/>
  <c r="LP40" i="4"/>
  <c r="LO40" i="4"/>
  <c r="LN40" i="4"/>
  <c r="LM40" i="4"/>
  <c r="LL40" i="4"/>
  <c r="LK40" i="4"/>
  <c r="LJ40" i="4"/>
  <c r="LI40" i="4"/>
  <c r="LH40" i="4"/>
  <c r="LG40" i="4"/>
  <c r="LE40" i="4"/>
  <c r="LA40" i="4" s="1"/>
  <c r="LD40" i="4"/>
  <c r="KT40" i="4" s="1"/>
  <c r="KU40" i="4" s="1"/>
  <c r="LC40" i="4"/>
  <c r="KY40" i="4"/>
  <c r="KX40" i="4"/>
  <c r="KW40" i="4"/>
  <c r="KV40" i="4"/>
  <c r="KR40" i="4"/>
  <c r="JS40" i="4" s="1"/>
  <c r="JM40" i="4" s="1"/>
  <c r="KP40" i="4"/>
  <c r="KO40" i="4"/>
  <c r="KN40" i="4"/>
  <c r="KM40" i="4"/>
  <c r="KL40" i="4"/>
  <c r="KJ40" i="4"/>
  <c r="KH40" i="4"/>
  <c r="KG40" i="4"/>
  <c r="KF40" i="4"/>
  <c r="KD40" i="4"/>
  <c r="KC40" i="4"/>
  <c r="KB40" i="4"/>
  <c r="KA40" i="4"/>
  <c r="JZ40" i="4"/>
  <c r="JY40" i="4"/>
  <c r="JX40" i="4"/>
  <c r="JW40" i="4"/>
  <c r="JV40" i="4"/>
  <c r="JU40" i="4"/>
  <c r="JT40" i="4"/>
  <c r="JR40" i="4"/>
  <c r="JN40" i="4" s="1"/>
  <c r="JQ40" i="4"/>
  <c r="JG40" i="4" s="1"/>
  <c r="JH40" i="4" s="1"/>
  <c r="JP40" i="4"/>
  <c r="JL40" i="4"/>
  <c r="JK40" i="4"/>
  <c r="JJ40" i="4"/>
  <c r="JI40" i="4"/>
  <c r="JE40" i="4"/>
  <c r="JD40" i="4"/>
  <c r="JC40" i="4"/>
  <c r="JB40" i="4"/>
  <c r="JA40" i="4"/>
  <c r="IV40" i="4"/>
  <c r="IU40" i="4"/>
  <c r="IS40" i="4" a="1"/>
  <c r="IS40" i="4" s="1"/>
  <c r="IO40" i="4"/>
  <c r="IM40" i="4" a="1"/>
  <c r="IM40" i="4" s="1"/>
  <c r="II40" i="4" a="1"/>
  <c r="II40" i="4" s="1"/>
  <c r="IB40" i="4" a="1"/>
  <c r="IB40" i="4" s="1"/>
  <c r="HX40" i="4" a="1"/>
  <c r="HX40" i="4" s="1"/>
  <c r="HM40" i="4" a="1"/>
  <c r="HM40" i="4" s="1"/>
  <c r="HF40" i="4"/>
  <c r="HA40" i="4"/>
  <c r="GZ40" i="4"/>
  <c r="GT40" i="4"/>
  <c r="GN40" i="4"/>
  <c r="GO40" i="4" s="1"/>
  <c r="HB40" i="4" s="1"/>
  <c r="FS40" i="4"/>
  <c r="FY40" i="4" s="1"/>
  <c r="FG40" i="4"/>
  <c r="FD40" i="4" a="1"/>
  <c r="FD40" i="4" s="1"/>
  <c r="FC40" i="4"/>
  <c r="FA40" i="4"/>
  <c r="FB40" i="4" s="1"/>
  <c r="EZ40" i="4"/>
  <c r="EY40" i="4"/>
  <c r="EX40" i="4"/>
  <c r="EW40" i="4"/>
  <c r="FN40" i="4" s="1"/>
  <c r="FO40" i="4" s="1"/>
  <c r="ER40" i="4"/>
  <c r="DS40" i="4"/>
  <c r="DI40" i="4"/>
  <c r="DH40" i="4"/>
  <c r="DG40" i="4"/>
  <c r="DF40" i="4"/>
  <c r="DE40" i="4"/>
  <c r="CZ40" i="4"/>
  <c r="CY40" i="4" s="1"/>
  <c r="CV40" i="4" s="1"/>
  <c r="Z40" i="4" s="1"/>
  <c r="DJ40" i="4" s="1"/>
  <c r="CX40" i="4"/>
  <c r="CW40" i="4"/>
  <c r="CT40" i="4"/>
  <c r="CS40" i="4"/>
  <c r="CQ40" i="4"/>
  <c r="CP40" i="4"/>
  <c r="DC40" i="4" s="1"/>
  <c r="CK40" i="4"/>
  <c r="CL40" i="4" s="1"/>
  <c r="CA40" i="4"/>
  <c r="AL40" i="4"/>
  <c r="AI40" i="4"/>
  <c r="D40" i="4"/>
  <c r="RT39" i="4"/>
  <c r="RR39" i="4"/>
  <c r="RQ39" i="4"/>
  <c r="RP39" i="4"/>
  <c r="RO39" i="4"/>
  <c r="RS39" i="4" s="1"/>
  <c r="RU39" i="4" s="1"/>
  <c r="RN39" i="4"/>
  <c r="RM39" i="4"/>
  <c r="QZ39" i="4"/>
  <c r="QY39" i="4"/>
  <c r="QQ39" i="4"/>
  <c r="QP39" i="4"/>
  <c r="QN39" i="4"/>
  <c r="QM39" i="4"/>
  <c r="PY39" i="4"/>
  <c r="PZ39" i="4" s="1"/>
  <c r="QE39" i="4" s="1"/>
  <c r="PW39" i="4"/>
  <c r="PX39" i="4" s="1"/>
  <c r="QD39" i="4" s="1"/>
  <c r="PU39" i="4"/>
  <c r="PQ39" i="4"/>
  <c r="PE39" i="4"/>
  <c r="PD39" i="4"/>
  <c r="OY39" i="4"/>
  <c r="OX39" i="4"/>
  <c r="OS39" i="4"/>
  <c r="OR39" i="4"/>
  <c r="OM39" i="4"/>
  <c r="OL39" i="4"/>
  <c r="OG39" i="4"/>
  <c r="OF39" i="4"/>
  <c r="OA39" i="4"/>
  <c r="NZ39" i="4"/>
  <c r="NU39" i="4"/>
  <c r="NT39" i="4"/>
  <c r="NO39" i="4"/>
  <c r="NN39" i="4"/>
  <c r="NI39" i="4"/>
  <c r="NH39" i="4"/>
  <c r="NC39" i="4"/>
  <c r="NB39" i="4"/>
  <c r="MW39" i="4"/>
  <c r="MV39" i="4"/>
  <c r="MQ39" i="4"/>
  <c r="MP39" i="4"/>
  <c r="ME39" i="4"/>
  <c r="LV39" i="4" s="1"/>
  <c r="MC39" i="4"/>
  <c r="MB39" i="4"/>
  <c r="MA39" i="4"/>
  <c r="LZ39" i="4"/>
  <c r="LY39" i="4"/>
  <c r="LW39" i="4"/>
  <c r="LU39" i="4"/>
  <c r="LT39" i="4"/>
  <c r="LS39" i="4"/>
  <c r="LQ39" i="4"/>
  <c r="LP39" i="4"/>
  <c r="LO39" i="4"/>
  <c r="LN39" i="4"/>
  <c r="LM39" i="4"/>
  <c r="LL39" i="4"/>
  <c r="LK39" i="4"/>
  <c r="LJ39" i="4"/>
  <c r="LI39" i="4"/>
  <c r="LH39" i="4"/>
  <c r="LG39" i="4"/>
  <c r="LE39" i="4"/>
  <c r="LA39" i="4" s="1"/>
  <c r="LD39" i="4"/>
  <c r="LB39" i="4" s="1"/>
  <c r="LC39" i="4"/>
  <c r="KY39" i="4"/>
  <c r="KX39" i="4"/>
  <c r="KW39" i="4"/>
  <c r="KV39" i="4"/>
  <c r="KR39" i="4"/>
  <c r="KP39" i="4"/>
  <c r="KO39" i="4"/>
  <c r="KN39" i="4"/>
  <c r="KM39" i="4"/>
  <c r="KL39" i="4"/>
  <c r="KJ39" i="4"/>
  <c r="KH39" i="4"/>
  <c r="KG39" i="4"/>
  <c r="KF39" i="4"/>
  <c r="KD39" i="4"/>
  <c r="KC39" i="4"/>
  <c r="KB39" i="4"/>
  <c r="KA39" i="4"/>
  <c r="JZ39" i="4"/>
  <c r="JY39" i="4"/>
  <c r="JX39" i="4"/>
  <c r="JW39" i="4"/>
  <c r="JV39" i="4"/>
  <c r="JU39" i="4"/>
  <c r="JT39" i="4"/>
  <c r="JR39" i="4"/>
  <c r="JN39" i="4" s="1"/>
  <c r="JQ39" i="4"/>
  <c r="JP39" i="4"/>
  <c r="JL39" i="4"/>
  <c r="JK39" i="4"/>
  <c r="JJ39" i="4"/>
  <c r="JI39" i="4"/>
  <c r="JE39" i="4"/>
  <c r="JD39" i="4"/>
  <c r="JC39" i="4"/>
  <c r="JB39" i="4"/>
  <c r="JA39" i="4"/>
  <c r="IV39" i="4"/>
  <c r="IU39" i="4"/>
  <c r="IS39" i="4" a="1"/>
  <c r="IS39" i="4" s="1"/>
  <c r="IO39" i="4"/>
  <c r="IM39" i="4" a="1"/>
  <c r="IM39" i="4" s="1"/>
  <c r="II39" i="4" a="1"/>
  <c r="II39" i="4" s="1"/>
  <c r="IB39" i="4" a="1"/>
  <c r="IB39" i="4" s="1"/>
  <c r="HX39" i="4" a="1"/>
  <c r="HX39" i="4" s="1"/>
  <c r="HM39" i="4" a="1"/>
  <c r="HM39" i="4" s="1"/>
  <c r="HF39" i="4"/>
  <c r="HA39" i="4"/>
  <c r="GZ39" i="4"/>
  <c r="GT39" i="4"/>
  <c r="GN39" i="4"/>
  <c r="GO39" i="4" s="1"/>
  <c r="HB39" i="4" s="1"/>
  <c r="FS39" i="4"/>
  <c r="FY39" i="4" s="1"/>
  <c r="FG39" i="4"/>
  <c r="FD39" i="4" a="1"/>
  <c r="FD39" i="4" s="1"/>
  <c r="FC39" i="4"/>
  <c r="FA39" i="4"/>
  <c r="FB39" i="4" s="1"/>
  <c r="EZ39" i="4"/>
  <c r="EY39" i="4"/>
  <c r="EX39" i="4"/>
  <c r="EW39" i="4"/>
  <c r="FN39" i="4" s="1"/>
  <c r="FO39" i="4" s="1"/>
  <c r="ER39" i="4"/>
  <c r="DS39" i="4"/>
  <c r="DT39" i="4" s="1"/>
  <c r="DV39" i="4" s="1"/>
  <c r="DY39" i="4" s="1"/>
  <c r="DI39" i="4"/>
  <c r="DH39" i="4"/>
  <c r="DG39" i="4"/>
  <c r="DF39" i="4"/>
  <c r="DE39" i="4"/>
  <c r="CZ39" i="4"/>
  <c r="CY39" i="4" s="1"/>
  <c r="CV39" i="4" s="1"/>
  <c r="Z39" i="4" s="1"/>
  <c r="DJ39" i="4" s="1"/>
  <c r="CX39" i="4"/>
  <c r="CW39" i="4"/>
  <c r="CT39" i="4"/>
  <c r="CS39" i="4"/>
  <c r="CQ39" i="4"/>
  <c r="DB39" i="4" s="1"/>
  <c r="CP39" i="4"/>
  <c r="CK39" i="4"/>
  <c r="CA39" i="4"/>
  <c r="AL39" i="4"/>
  <c r="AI39" i="4"/>
  <c r="D39" i="4"/>
  <c r="RT38" i="4"/>
  <c r="RR38" i="4"/>
  <c r="RQ38" i="4"/>
  <c r="RP38" i="4"/>
  <c r="RO38" i="4"/>
  <c r="RN38" i="4"/>
  <c r="RM38" i="4"/>
  <c r="QZ38" i="4"/>
  <c r="QY38" i="4"/>
  <c r="QQ38" i="4"/>
  <c r="QP38" i="4"/>
  <c r="QN38" i="4"/>
  <c r="QM38" i="4"/>
  <c r="PY38" i="4"/>
  <c r="PZ38" i="4" s="1"/>
  <c r="QE38" i="4" s="1"/>
  <c r="PW38" i="4"/>
  <c r="PX38" i="4" s="1"/>
  <c r="QD38" i="4" s="1"/>
  <c r="PU38" i="4"/>
  <c r="PQ38" i="4"/>
  <c r="PE38" i="4"/>
  <c r="PD38" i="4"/>
  <c r="OY38" i="4"/>
  <c r="OX38" i="4"/>
  <c r="OS38" i="4"/>
  <c r="OR38" i="4"/>
  <c r="OM38" i="4"/>
  <c r="OL38" i="4"/>
  <c r="OG38" i="4"/>
  <c r="OF38" i="4"/>
  <c r="OA38" i="4"/>
  <c r="NZ38" i="4"/>
  <c r="NU38" i="4"/>
  <c r="NT38" i="4"/>
  <c r="NO38" i="4"/>
  <c r="NN38" i="4"/>
  <c r="NI38" i="4"/>
  <c r="NH38" i="4"/>
  <c r="NC38" i="4"/>
  <c r="NB38" i="4"/>
  <c r="MW38" i="4"/>
  <c r="MV38" i="4"/>
  <c r="MQ38" i="4"/>
  <c r="MP38" i="4"/>
  <c r="ME38" i="4"/>
  <c r="LV38" i="4" s="1"/>
  <c r="MC38" i="4"/>
  <c r="MB38" i="4"/>
  <c r="MA38" i="4"/>
  <c r="LZ38" i="4"/>
  <c r="LY38" i="4"/>
  <c r="LW38" i="4"/>
  <c r="LU38" i="4"/>
  <c r="LT38" i="4"/>
  <c r="LS38" i="4"/>
  <c r="LQ38" i="4"/>
  <c r="LP38" i="4"/>
  <c r="LO38" i="4"/>
  <c r="LN38" i="4"/>
  <c r="LM38" i="4"/>
  <c r="LL38" i="4"/>
  <c r="LK38" i="4"/>
  <c r="LJ38" i="4"/>
  <c r="LI38" i="4"/>
  <c r="LH38" i="4"/>
  <c r="LG38" i="4"/>
  <c r="LE38" i="4"/>
  <c r="LA38" i="4" s="1"/>
  <c r="LD38" i="4"/>
  <c r="LB38" i="4" s="1"/>
  <c r="LC38" i="4"/>
  <c r="KY38" i="4"/>
  <c r="KX38" i="4"/>
  <c r="KW38" i="4"/>
  <c r="KV38" i="4"/>
  <c r="KR38" i="4"/>
  <c r="KI38" i="4" s="1"/>
  <c r="KP38" i="4"/>
  <c r="KO38" i="4"/>
  <c r="KN38" i="4"/>
  <c r="KM38" i="4"/>
  <c r="KL38" i="4"/>
  <c r="KJ38" i="4"/>
  <c r="KH38" i="4"/>
  <c r="KG38" i="4"/>
  <c r="KF38" i="4"/>
  <c r="KD38" i="4"/>
  <c r="KC38" i="4"/>
  <c r="KB38" i="4"/>
  <c r="KA38" i="4"/>
  <c r="JZ38" i="4"/>
  <c r="JY38" i="4"/>
  <c r="JX38" i="4"/>
  <c r="JW38" i="4"/>
  <c r="JV38" i="4"/>
  <c r="JU38" i="4"/>
  <c r="JT38" i="4"/>
  <c r="JR38" i="4"/>
  <c r="JN38" i="4" s="1"/>
  <c r="JQ38" i="4"/>
  <c r="JO38" i="4" s="1"/>
  <c r="JP38" i="4"/>
  <c r="JL38" i="4"/>
  <c r="JK38" i="4"/>
  <c r="JJ38" i="4"/>
  <c r="JI38" i="4"/>
  <c r="JE38" i="4"/>
  <c r="JD38" i="4"/>
  <c r="JC38" i="4"/>
  <c r="JB38" i="4"/>
  <c r="JA38" i="4"/>
  <c r="IV38" i="4"/>
  <c r="IU38" i="4"/>
  <c r="IS38" i="4" a="1"/>
  <c r="IS38" i="4" s="1"/>
  <c r="IO38" i="4"/>
  <c r="IM38" i="4" a="1"/>
  <c r="IM38" i="4" s="1"/>
  <c r="II38" i="4" a="1"/>
  <c r="II38" i="4" s="1"/>
  <c r="IB38" i="4" a="1"/>
  <c r="IB38" i="4" s="1"/>
  <c r="HX38" i="4" a="1"/>
  <c r="HX38" i="4" s="1"/>
  <c r="HM38" i="4" a="1"/>
  <c r="HM38" i="4" s="1"/>
  <c r="HF38" i="4"/>
  <c r="HA38" i="4"/>
  <c r="GZ38" i="4"/>
  <c r="GT38" i="4"/>
  <c r="GN38" i="4"/>
  <c r="GO38" i="4" s="1"/>
  <c r="HB38" i="4" s="1"/>
  <c r="FS38" i="4"/>
  <c r="FY38" i="4" s="1"/>
  <c r="FG38" i="4"/>
  <c r="FD38" i="4" a="1"/>
  <c r="FD38" i="4" s="1"/>
  <c r="FC38" i="4"/>
  <c r="FA38" i="4"/>
  <c r="FB38" i="4" s="1"/>
  <c r="EZ38" i="4"/>
  <c r="EY38" i="4"/>
  <c r="EX38" i="4"/>
  <c r="EW38" i="4"/>
  <c r="FN38" i="4" s="1"/>
  <c r="FO38" i="4" s="1"/>
  <c r="ER38" i="4"/>
  <c r="DS38" i="4"/>
  <c r="DT38" i="4" s="1"/>
  <c r="DV38" i="4" s="1"/>
  <c r="DY38" i="4" s="1"/>
  <c r="DI38" i="4"/>
  <c r="DH38" i="4"/>
  <c r="DG38" i="4"/>
  <c r="DF38" i="4"/>
  <c r="DE38" i="4"/>
  <c r="CZ38" i="4"/>
  <c r="CY38" i="4" s="1"/>
  <c r="CV38" i="4" s="1"/>
  <c r="Z38" i="4" s="1"/>
  <c r="DJ38" i="4" s="1"/>
  <c r="CX38" i="4"/>
  <c r="CW38" i="4"/>
  <c r="CT38" i="4"/>
  <c r="CS38" i="4"/>
  <c r="CQ38" i="4"/>
  <c r="DB38" i="4" s="1"/>
  <c r="CP38" i="4"/>
  <c r="DC38" i="4" s="1"/>
  <c r="CK38" i="4"/>
  <c r="CL38" i="4" s="1"/>
  <c r="CA38" i="4"/>
  <c r="AL38" i="4"/>
  <c r="AI38" i="4"/>
  <c r="D38" i="4"/>
  <c r="RT37" i="4"/>
  <c r="RR37" i="4"/>
  <c r="RQ37" i="4"/>
  <c r="RP37" i="4"/>
  <c r="RO37" i="4"/>
  <c r="RN37" i="4"/>
  <c r="RM37" i="4"/>
  <c r="QZ37" i="4"/>
  <c r="QY37" i="4"/>
  <c r="QQ37" i="4"/>
  <c r="QP37" i="4"/>
  <c r="QN37" i="4"/>
  <c r="QM37" i="4"/>
  <c r="PY37" i="4"/>
  <c r="PZ37" i="4" s="1"/>
  <c r="QE37" i="4" s="1"/>
  <c r="PW37" i="4"/>
  <c r="PX37" i="4" s="1"/>
  <c r="QD37" i="4" s="1"/>
  <c r="ME37" i="4"/>
  <c r="KZ37" i="4" s="1"/>
  <c r="MC37" i="4"/>
  <c r="MB37" i="4"/>
  <c r="MA37" i="4"/>
  <c r="LZ37" i="4"/>
  <c r="LY37" i="4"/>
  <c r="LW37" i="4"/>
  <c r="LV37" i="4"/>
  <c r="LU37" i="4"/>
  <c r="LT37" i="4"/>
  <c r="LS37" i="4"/>
  <c r="LQ37" i="4"/>
  <c r="LP37" i="4"/>
  <c r="LO37" i="4"/>
  <c r="LN37" i="4"/>
  <c r="LM37" i="4"/>
  <c r="LL37" i="4"/>
  <c r="LK37" i="4"/>
  <c r="LJ37" i="4"/>
  <c r="LI37" i="4"/>
  <c r="LH37" i="4"/>
  <c r="LG37" i="4"/>
  <c r="LF37" i="4"/>
  <c r="LE37" i="4"/>
  <c r="LD37" i="4"/>
  <c r="LC37" i="4"/>
  <c r="LB37" i="4"/>
  <c r="LA37" i="4"/>
  <c r="KY37" i="4"/>
  <c r="KX37" i="4"/>
  <c r="KW37" i="4"/>
  <c r="KV37" i="4"/>
  <c r="KT37" i="4"/>
  <c r="KU37" i="4" s="1"/>
  <c r="MK37" i="4" s="1"/>
  <c r="PS37" i="4" s="1"/>
  <c r="KR37" i="4"/>
  <c r="JM37" i="4" s="1"/>
  <c r="KP37" i="4"/>
  <c r="KO37" i="4"/>
  <c r="KN37" i="4"/>
  <c r="KM37" i="4"/>
  <c r="KL37" i="4"/>
  <c r="KJ37" i="4"/>
  <c r="KI37" i="4"/>
  <c r="KH37" i="4"/>
  <c r="KG37" i="4"/>
  <c r="KF37" i="4"/>
  <c r="KD37" i="4"/>
  <c r="KC37" i="4"/>
  <c r="KB37" i="4"/>
  <c r="KA37" i="4"/>
  <c r="JZ37" i="4"/>
  <c r="JY37" i="4"/>
  <c r="JX37" i="4"/>
  <c r="JW37" i="4"/>
  <c r="JV37" i="4"/>
  <c r="JU37" i="4"/>
  <c r="JT37" i="4"/>
  <c r="JS37" i="4"/>
  <c r="JR37" i="4"/>
  <c r="JQ37" i="4"/>
  <c r="JP37" i="4"/>
  <c r="JO37" i="4"/>
  <c r="JN37" i="4"/>
  <c r="JL37" i="4"/>
  <c r="JK37" i="4"/>
  <c r="JJ37" i="4"/>
  <c r="JI37" i="4"/>
  <c r="JG37" i="4"/>
  <c r="JH37" i="4" s="1"/>
  <c r="MH37" i="4" s="1"/>
  <c r="OU37" i="4" s="1"/>
  <c r="JE37" i="4"/>
  <c r="JD37" i="4"/>
  <c r="JC37" i="4"/>
  <c r="JB37" i="4"/>
  <c r="JA37" i="4"/>
  <c r="IV37" i="4"/>
  <c r="IU37" i="4"/>
  <c r="IS37" i="4" a="1"/>
  <c r="IS37" i="4" s="1"/>
  <c r="IO37" i="4"/>
  <c r="IM37" i="4" a="1"/>
  <c r="IM37" i="4" s="1"/>
  <c r="II37" i="4" a="1"/>
  <c r="II37" i="4" s="1"/>
  <c r="IB37" i="4" a="1"/>
  <c r="IB37" i="4" s="1"/>
  <c r="HX37" i="4" a="1"/>
  <c r="HX37" i="4" s="1"/>
  <c r="HM37" i="4" a="1"/>
  <c r="HM37" i="4" s="1"/>
  <c r="HF37" i="4"/>
  <c r="HA37" i="4"/>
  <c r="GZ37" i="4"/>
  <c r="GT37" i="4"/>
  <c r="GN37" i="4"/>
  <c r="GO37" i="4" s="1"/>
  <c r="HB37" i="4" s="1"/>
  <c r="FS37" i="4"/>
  <c r="FY37" i="4" s="1"/>
  <c r="FG37" i="4"/>
  <c r="FD37" i="4" a="1"/>
  <c r="FD37" i="4" s="1"/>
  <c r="FC37" i="4"/>
  <c r="FA37" i="4"/>
  <c r="FB37" i="4" s="1"/>
  <c r="EZ37" i="4"/>
  <c r="EY37" i="4"/>
  <c r="EX37" i="4"/>
  <c r="EW37" i="4"/>
  <c r="FN37" i="4" s="1"/>
  <c r="FO37" i="4" s="1"/>
  <c r="ER37" i="4"/>
  <c r="DS37" i="4"/>
  <c r="DT37" i="4" s="1"/>
  <c r="DV37" i="4" s="1"/>
  <c r="DY37" i="4" s="1"/>
  <c r="DI37" i="4"/>
  <c r="DH37" i="4"/>
  <c r="DG37" i="4"/>
  <c r="DF37" i="4"/>
  <c r="DE37" i="4"/>
  <c r="CZ37" i="4"/>
  <c r="CY37" i="4" s="1"/>
  <c r="CV37" i="4" s="1"/>
  <c r="Z37" i="4" s="1"/>
  <c r="DJ37" i="4" s="1"/>
  <c r="CX37" i="4"/>
  <c r="CW37" i="4"/>
  <c r="CT37" i="4"/>
  <c r="CS37" i="4"/>
  <c r="CQ37" i="4"/>
  <c r="DB37" i="4" s="1"/>
  <c r="CP37" i="4"/>
  <c r="DC37" i="4" s="1"/>
  <c r="CK37" i="4"/>
  <c r="CA37" i="4"/>
  <c r="AL37" i="4"/>
  <c r="AI37" i="4"/>
  <c r="D37" i="4"/>
  <c r="RT36" i="4"/>
  <c r="RR36" i="4"/>
  <c r="RQ36" i="4"/>
  <c r="RP36" i="4"/>
  <c r="RO36" i="4"/>
  <c r="RN36" i="4"/>
  <c r="RM36" i="4"/>
  <c r="QZ36" i="4"/>
  <c r="QY36" i="4"/>
  <c r="QQ36" i="4"/>
  <c r="QP36" i="4"/>
  <c r="QN36" i="4"/>
  <c r="QM36" i="4"/>
  <c r="PY36" i="4"/>
  <c r="PZ36" i="4" s="1"/>
  <c r="QE36" i="4" s="1"/>
  <c r="PW36" i="4"/>
  <c r="PX36" i="4" s="1"/>
  <c r="QD36" i="4" s="1"/>
  <c r="ME36" i="4"/>
  <c r="KZ36" i="4" s="1"/>
  <c r="MC36" i="4"/>
  <c r="MB36" i="4"/>
  <c r="MA36" i="4"/>
  <c r="LZ36" i="4"/>
  <c r="LY36" i="4"/>
  <c r="LW36" i="4"/>
  <c r="LV36" i="4"/>
  <c r="LU36" i="4"/>
  <c r="LT36" i="4"/>
  <c r="LS36" i="4"/>
  <c r="LQ36" i="4"/>
  <c r="LP36" i="4"/>
  <c r="LO36" i="4"/>
  <c r="LN36" i="4"/>
  <c r="LM36" i="4"/>
  <c r="LL36" i="4"/>
  <c r="LK36" i="4"/>
  <c r="LJ36" i="4"/>
  <c r="LI36" i="4"/>
  <c r="LH36" i="4"/>
  <c r="LG36" i="4"/>
  <c r="LF36" i="4"/>
  <c r="LE36" i="4"/>
  <c r="LD36" i="4"/>
  <c r="LC36" i="4"/>
  <c r="LB36" i="4"/>
  <c r="LA36" i="4"/>
  <c r="KY36" i="4"/>
  <c r="KX36" i="4"/>
  <c r="KW36" i="4"/>
  <c r="KV36" i="4"/>
  <c r="KT36" i="4"/>
  <c r="KU36" i="4" s="1"/>
  <c r="MK36" i="4" s="1"/>
  <c r="KR36" i="4"/>
  <c r="JM36" i="4" s="1"/>
  <c r="KP36" i="4"/>
  <c r="KO36" i="4"/>
  <c r="KN36" i="4"/>
  <c r="KM36" i="4"/>
  <c r="KL36" i="4"/>
  <c r="KJ36" i="4"/>
  <c r="KI36" i="4"/>
  <c r="KH36" i="4"/>
  <c r="KG36" i="4"/>
  <c r="KF36" i="4"/>
  <c r="KD36" i="4"/>
  <c r="KC36" i="4"/>
  <c r="KB36" i="4"/>
  <c r="KA36" i="4"/>
  <c r="JZ36" i="4"/>
  <c r="JY36" i="4"/>
  <c r="JX36" i="4"/>
  <c r="JW36" i="4"/>
  <c r="JV36" i="4"/>
  <c r="JU36" i="4"/>
  <c r="JT36" i="4"/>
  <c r="JS36" i="4"/>
  <c r="JR36" i="4"/>
  <c r="JQ36" i="4"/>
  <c r="JP36" i="4"/>
  <c r="JO36" i="4"/>
  <c r="JN36" i="4"/>
  <c r="JL36" i="4"/>
  <c r="JK36" i="4"/>
  <c r="JJ36" i="4"/>
  <c r="JI36" i="4"/>
  <c r="JG36" i="4"/>
  <c r="JH36" i="4" s="1"/>
  <c r="MH36" i="4" s="1"/>
  <c r="JE36" i="4"/>
  <c r="JD36" i="4"/>
  <c r="JC36" i="4"/>
  <c r="JB36" i="4"/>
  <c r="JA36" i="4"/>
  <c r="IV36" i="4"/>
  <c r="IU36" i="4"/>
  <c r="IS36" i="4" a="1"/>
  <c r="IS36" i="4" s="1"/>
  <c r="IO36" i="4"/>
  <c r="IM36" i="4" a="1"/>
  <c r="IM36" i="4" s="1"/>
  <c r="II36" i="4" a="1"/>
  <c r="II36" i="4" s="1"/>
  <c r="IB36" i="4" a="1"/>
  <c r="IB36" i="4" s="1"/>
  <c r="HX36" i="4" a="1"/>
  <c r="HX36" i="4" s="1"/>
  <c r="HM36" i="4" a="1"/>
  <c r="HM36" i="4" s="1"/>
  <c r="HF36" i="4"/>
  <c r="HA36" i="4"/>
  <c r="GZ36" i="4"/>
  <c r="GT36" i="4"/>
  <c r="GN36" i="4"/>
  <c r="GO36" i="4" s="1"/>
  <c r="HB36" i="4" s="1"/>
  <c r="FS36" i="4"/>
  <c r="FY36" i="4" s="1"/>
  <c r="FG36" i="4"/>
  <c r="FD36" i="4" a="1"/>
  <c r="FD36" i="4" s="1"/>
  <c r="FC36" i="4"/>
  <c r="FA36" i="4"/>
  <c r="FB36" i="4" s="1"/>
  <c r="EZ36" i="4"/>
  <c r="EY36" i="4"/>
  <c r="EX36" i="4"/>
  <c r="EW36" i="4"/>
  <c r="FN36" i="4" s="1"/>
  <c r="FO36" i="4" s="1"/>
  <c r="ER36" i="4"/>
  <c r="DS36" i="4"/>
  <c r="DT36" i="4" s="1"/>
  <c r="DI36" i="4"/>
  <c r="DH36" i="4"/>
  <c r="DG36" i="4"/>
  <c r="DF36" i="4"/>
  <c r="DE36" i="4"/>
  <c r="CZ36" i="4"/>
  <c r="CY36" i="4" s="1"/>
  <c r="CV36" i="4" s="1"/>
  <c r="Z36" i="4" s="1"/>
  <c r="DJ36" i="4" s="1"/>
  <c r="CX36" i="4"/>
  <c r="CW36" i="4"/>
  <c r="CT36" i="4"/>
  <c r="CS36" i="4" s="1"/>
  <c r="CQ36" i="4" s="1"/>
  <c r="CP36" i="4"/>
  <c r="DC36" i="4" s="1"/>
  <c r="CK36" i="4"/>
  <c r="CL36" i="4" s="1"/>
  <c r="CA36" i="4"/>
  <c r="AL36" i="4"/>
  <c r="AI36" i="4"/>
  <c r="D36" i="4"/>
  <c r="QZ35" i="4"/>
  <c r="QY35" i="4"/>
  <c r="QQ35" i="4"/>
  <c r="QP35" i="4"/>
  <c r="QN35" i="4"/>
  <c r="QM35" i="4"/>
  <c r="PY35" i="4"/>
  <c r="PZ35" i="4" s="1"/>
  <c r="QE35" i="4" s="1"/>
  <c r="PW35" i="4"/>
  <c r="PX35" i="4" s="1"/>
  <c r="QD35" i="4" s="1"/>
  <c r="PE35" i="4"/>
  <c r="PD35" i="4"/>
  <c r="PB35" i="4"/>
  <c r="PA35" i="4"/>
  <c r="OY35" i="4"/>
  <c r="OX35" i="4"/>
  <c r="OV35" i="4"/>
  <c r="OU35" i="4"/>
  <c r="OP35" i="4"/>
  <c r="OO35" i="4"/>
  <c r="OJ35" i="4"/>
  <c r="OI35" i="4"/>
  <c r="OG35" i="4"/>
  <c r="OF35" i="4"/>
  <c r="OD35" i="4"/>
  <c r="OC35" i="4"/>
  <c r="NX35" i="4"/>
  <c r="NW35" i="4"/>
  <c r="NU35" i="4"/>
  <c r="NT35" i="4"/>
  <c r="NR35" i="4"/>
  <c r="NQ35" i="4"/>
  <c r="NO35" i="4"/>
  <c r="NN35" i="4"/>
  <c r="NL35" i="4"/>
  <c r="NK35" i="4"/>
  <c r="NF35" i="4"/>
  <c r="NE35" i="4"/>
  <c r="NC35" i="4"/>
  <c r="NB35" i="4"/>
  <c r="MZ35" i="4"/>
  <c r="MY35" i="4"/>
  <c r="MW35" i="4"/>
  <c r="MV35" i="4"/>
  <c r="MT35" i="4"/>
  <c r="MS35" i="4"/>
  <c r="MQ35" i="4"/>
  <c r="MP35" i="4"/>
  <c r="MN35" i="4"/>
  <c r="MM35" i="4"/>
  <c r="MK35" i="4"/>
  <c r="ML35" i="4" s="1"/>
  <c r="MH35" i="4"/>
  <c r="ME35" i="4"/>
  <c r="MB35" i="4"/>
  <c r="MC35" i="4" s="1"/>
  <c r="MA35" i="4"/>
  <c r="LZ35" i="4"/>
  <c r="LY35" i="4"/>
  <c r="LW35" i="4"/>
  <c r="LV35" i="4"/>
  <c r="LU35" i="4"/>
  <c r="LT35" i="4"/>
  <c r="LS35" i="4"/>
  <c r="LQ35" i="4"/>
  <c r="LP35" i="4"/>
  <c r="LO35" i="4"/>
  <c r="LN35" i="4"/>
  <c r="LM35" i="4"/>
  <c r="LL35" i="4"/>
  <c r="LK35" i="4"/>
  <c r="LJ35" i="4"/>
  <c r="LI35" i="4"/>
  <c r="LH35" i="4"/>
  <c r="LG35" i="4"/>
  <c r="KT35" i="4" s="1"/>
  <c r="KU35" i="4" s="1"/>
  <c r="LF35" i="4"/>
  <c r="LE35" i="4"/>
  <c r="LD35" i="4"/>
  <c r="LC35" i="4"/>
  <c r="LB35" i="4"/>
  <c r="LA35" i="4"/>
  <c r="KZ35" i="4"/>
  <c r="KY35" i="4"/>
  <c r="KX35" i="4"/>
  <c r="KW35" i="4"/>
  <c r="KV35" i="4"/>
  <c r="KR35" i="4"/>
  <c r="KO35" i="4"/>
  <c r="KP35" i="4" s="1"/>
  <c r="KN35" i="4"/>
  <c r="KM35" i="4"/>
  <c r="KL35" i="4"/>
  <c r="KJ35" i="4"/>
  <c r="KI35" i="4"/>
  <c r="KH35" i="4"/>
  <c r="KG35" i="4"/>
  <c r="KF35" i="4"/>
  <c r="KD35" i="4"/>
  <c r="KC35" i="4"/>
  <c r="KB35" i="4"/>
  <c r="KA35" i="4"/>
  <c r="JZ35" i="4"/>
  <c r="JY35" i="4"/>
  <c r="JX35" i="4"/>
  <c r="JW35" i="4"/>
  <c r="JV35" i="4"/>
  <c r="JU35" i="4"/>
  <c r="JT35" i="4"/>
  <c r="JG35" i="4" s="1"/>
  <c r="JH35" i="4" s="1"/>
  <c r="JS35" i="4"/>
  <c r="JR35" i="4"/>
  <c r="JQ35" i="4"/>
  <c r="JP35" i="4"/>
  <c r="JO35" i="4"/>
  <c r="JN35" i="4"/>
  <c r="JM35" i="4"/>
  <c r="JL35" i="4"/>
  <c r="JK35" i="4"/>
  <c r="JJ35" i="4"/>
  <c r="JI35" i="4"/>
  <c r="JE35" i="4"/>
  <c r="JD35" i="4"/>
  <c r="JC35" i="4"/>
  <c r="JB35" i="4"/>
  <c r="JA35" i="4"/>
  <c r="IV35" i="4"/>
  <c r="IU35" i="4"/>
  <c r="IS35" i="4" a="1"/>
  <c r="IS35" i="4" s="1"/>
  <c r="IO35" i="4"/>
  <c r="IM35" i="4" a="1"/>
  <c r="IM35" i="4" s="1"/>
  <c r="II35" i="4" a="1"/>
  <c r="II35" i="4" s="1"/>
  <c r="IB35" i="4" a="1"/>
  <c r="IB35" i="4" s="1"/>
  <c r="HX35" i="4" a="1"/>
  <c r="HX35" i="4" s="1"/>
  <c r="HM35" i="4" a="1"/>
  <c r="HM35" i="4" s="1"/>
  <c r="HF35" i="4"/>
  <c r="RT35" i="4" s="1"/>
  <c r="HA35" i="4"/>
  <c r="GZ35" i="4"/>
  <c r="GT35" i="4"/>
  <c r="GN35" i="4"/>
  <c r="GO35" i="4" s="1"/>
  <c r="HB35" i="4" s="1"/>
  <c r="FS35" i="4"/>
  <c r="FY35" i="4" s="1"/>
  <c r="FG35" i="4"/>
  <c r="FD35" i="4" a="1"/>
  <c r="FD35" i="4" s="1"/>
  <c r="FC35" i="4"/>
  <c r="FA35" i="4"/>
  <c r="FB35" i="4" s="1"/>
  <c r="EZ35" i="4"/>
  <c r="EY35" i="4"/>
  <c r="EX35" i="4"/>
  <c r="EW35" i="4"/>
  <c r="FN35" i="4" s="1"/>
  <c r="FO35" i="4" s="1"/>
  <c r="ER35" i="4"/>
  <c r="DS35" i="4"/>
  <c r="DT35" i="4" s="1"/>
  <c r="DV35" i="4" s="1"/>
  <c r="DY35" i="4" s="1"/>
  <c r="DI35" i="4"/>
  <c r="DH35" i="4"/>
  <c r="DG35" i="4"/>
  <c r="DF35" i="4"/>
  <c r="DE35" i="4"/>
  <c r="CZ35" i="4"/>
  <c r="CY35" i="4" s="1"/>
  <c r="CV35" i="4" s="1"/>
  <c r="Z35" i="4" s="1"/>
  <c r="DJ35" i="4" s="1"/>
  <c r="CX35" i="4"/>
  <c r="CW35" i="4"/>
  <c r="CT35" i="4"/>
  <c r="CS35" i="4" s="1"/>
  <c r="CQ35" i="4" s="1"/>
  <c r="DB35" i="4" s="1"/>
  <c r="CP35" i="4"/>
  <c r="CK35" i="4"/>
  <c r="CA35" i="4"/>
  <c r="AL35" i="4"/>
  <c r="AI35" i="4"/>
  <c r="D35" i="4"/>
  <c r="RT34" i="4"/>
  <c r="RR34" i="4"/>
  <c r="RQ34" i="4"/>
  <c r="RP34" i="4"/>
  <c r="RO34" i="4"/>
  <c r="RN34" i="4"/>
  <c r="RM34" i="4"/>
  <c r="QZ34" i="4"/>
  <c r="QY34" i="4"/>
  <c r="QQ34" i="4"/>
  <c r="QP34" i="4"/>
  <c r="QN34" i="4"/>
  <c r="QM34" i="4"/>
  <c r="PY34" i="4"/>
  <c r="PZ34" i="4" s="1"/>
  <c r="QE34" i="4" s="1"/>
  <c r="PW34" i="4"/>
  <c r="PX34" i="4" s="1"/>
  <c r="QD34" i="4" s="1"/>
  <c r="PU34" i="4"/>
  <c r="PQ34" i="4"/>
  <c r="PE34" i="4"/>
  <c r="PD34" i="4"/>
  <c r="OY34" i="4"/>
  <c r="OX34" i="4"/>
  <c r="OS34" i="4"/>
  <c r="OR34" i="4"/>
  <c r="OM34" i="4"/>
  <c r="OL34" i="4"/>
  <c r="OG34" i="4"/>
  <c r="OF34" i="4"/>
  <c r="OA34" i="4"/>
  <c r="NZ34" i="4"/>
  <c r="NU34" i="4"/>
  <c r="NT34" i="4"/>
  <c r="NO34" i="4"/>
  <c r="NN34" i="4"/>
  <c r="NI34" i="4"/>
  <c r="NH34" i="4"/>
  <c r="NC34" i="4"/>
  <c r="NB34" i="4"/>
  <c r="MW34" i="4"/>
  <c r="MV34" i="4"/>
  <c r="MQ34" i="4"/>
  <c r="MP34" i="4"/>
  <c r="ME34" i="4"/>
  <c r="MB34" i="4"/>
  <c r="MC34" i="4" s="1"/>
  <c r="MA34" i="4"/>
  <c r="LZ34" i="4"/>
  <c r="LY34" i="4"/>
  <c r="LW34" i="4"/>
  <c r="LV34" i="4"/>
  <c r="LU34" i="4"/>
  <c r="LT34" i="4"/>
  <c r="LS34" i="4"/>
  <c r="LQ34" i="4"/>
  <c r="LP34" i="4"/>
  <c r="LO34" i="4"/>
  <c r="LN34" i="4"/>
  <c r="LM34" i="4"/>
  <c r="LL34" i="4"/>
  <c r="LK34" i="4"/>
  <c r="LJ34" i="4"/>
  <c r="LI34" i="4"/>
  <c r="LH34" i="4"/>
  <c r="LG34" i="4"/>
  <c r="LF34" i="4"/>
  <c r="LE34" i="4"/>
  <c r="LD34" i="4"/>
  <c r="LC34" i="4"/>
  <c r="LB34" i="4"/>
  <c r="LA34" i="4"/>
  <c r="KZ34" i="4"/>
  <c r="KY34" i="4"/>
  <c r="KX34" i="4"/>
  <c r="KW34" i="4"/>
  <c r="KV34" i="4"/>
  <c r="KT34" i="4"/>
  <c r="KU34" i="4" s="1"/>
  <c r="MK34" i="4" s="1"/>
  <c r="MZ34" i="4" s="1"/>
  <c r="KR34" i="4"/>
  <c r="KO34" i="4"/>
  <c r="KP34" i="4" s="1"/>
  <c r="KN34" i="4"/>
  <c r="KM34" i="4"/>
  <c r="KL34" i="4"/>
  <c r="KJ34" i="4"/>
  <c r="KI34" i="4"/>
  <c r="KH34" i="4"/>
  <c r="KG34" i="4"/>
  <c r="KF34" i="4"/>
  <c r="KD34" i="4"/>
  <c r="KC34" i="4"/>
  <c r="KB34" i="4"/>
  <c r="KA34" i="4"/>
  <c r="JZ34" i="4"/>
  <c r="JY34" i="4"/>
  <c r="JX34" i="4"/>
  <c r="JW34" i="4"/>
  <c r="JV34" i="4"/>
  <c r="JU34" i="4"/>
  <c r="JT34" i="4"/>
  <c r="JS34" i="4"/>
  <c r="JR34" i="4"/>
  <c r="JQ34" i="4"/>
  <c r="JP34" i="4"/>
  <c r="JO34" i="4"/>
  <c r="JN34" i="4"/>
  <c r="JM34" i="4"/>
  <c r="JL34" i="4"/>
  <c r="JK34" i="4"/>
  <c r="JJ34" i="4"/>
  <c r="JI34" i="4"/>
  <c r="JG34" i="4"/>
  <c r="JH34" i="4" s="1"/>
  <c r="MH34" i="4" s="1"/>
  <c r="NK34" i="4" s="1"/>
  <c r="JE34" i="4"/>
  <c r="JD34" i="4"/>
  <c r="JC34" i="4"/>
  <c r="JB34" i="4"/>
  <c r="JA34" i="4"/>
  <c r="IV34" i="4"/>
  <c r="IU34" i="4"/>
  <c r="IS34" i="4" a="1"/>
  <c r="IS34" i="4" s="1"/>
  <c r="IO34" i="4"/>
  <c r="IM34" i="4" a="1"/>
  <c r="IM34" i="4" s="1"/>
  <c r="II34" i="4" a="1"/>
  <c r="II34" i="4" s="1"/>
  <c r="IB34" i="4" a="1"/>
  <c r="IB34" i="4" s="1"/>
  <c r="HX34" i="4" a="1"/>
  <c r="HX34" i="4" s="1"/>
  <c r="HM34" i="4" a="1"/>
  <c r="HM34" i="4" s="1"/>
  <c r="HF34" i="4"/>
  <c r="HA34" i="4"/>
  <c r="GZ34" i="4"/>
  <c r="GT34" i="4"/>
  <c r="GN34" i="4"/>
  <c r="GO34" i="4" s="1"/>
  <c r="HB34" i="4" s="1"/>
  <c r="FS34" i="4"/>
  <c r="FY34" i="4" s="1"/>
  <c r="FG34" i="4"/>
  <c r="FD34" i="4" a="1"/>
  <c r="FD34" i="4" s="1"/>
  <c r="FC34" i="4"/>
  <c r="FA34" i="4"/>
  <c r="FB34" i="4" s="1"/>
  <c r="EZ34" i="4"/>
  <c r="EY34" i="4"/>
  <c r="EX34" i="4"/>
  <c r="EW34" i="4"/>
  <c r="FN34" i="4" s="1"/>
  <c r="FO34" i="4" s="1"/>
  <c r="ER34" i="4"/>
  <c r="DS34" i="4"/>
  <c r="DI34" i="4"/>
  <c r="DH34" i="4"/>
  <c r="DG34" i="4"/>
  <c r="DF34" i="4"/>
  <c r="DE34" i="4"/>
  <c r="CZ34" i="4"/>
  <c r="CY34" i="4" s="1"/>
  <c r="CV34" i="4" s="1"/>
  <c r="Z34" i="4" s="1"/>
  <c r="DJ34" i="4" s="1"/>
  <c r="CX34" i="4"/>
  <c r="CW34" i="4"/>
  <c r="CT34" i="4"/>
  <c r="CS34" i="4" s="1"/>
  <c r="CQ34" i="4" s="1"/>
  <c r="DB34" i="4" s="1"/>
  <c r="CP34" i="4"/>
  <c r="DC34" i="4" s="1"/>
  <c r="CK34" i="4"/>
  <c r="CA34" i="4"/>
  <c r="AL34" i="4"/>
  <c r="AI34" i="4"/>
  <c r="D34" i="4"/>
  <c r="QZ33" i="4"/>
  <c r="QY33" i="4"/>
  <c r="QQ33" i="4"/>
  <c r="QP33" i="4"/>
  <c r="QN33" i="4"/>
  <c r="QM33" i="4"/>
  <c r="PY33" i="4"/>
  <c r="PZ33" i="4" s="1"/>
  <c r="QE33" i="4" s="1"/>
  <c r="PW33" i="4"/>
  <c r="PX33" i="4" s="1"/>
  <c r="QD33" i="4" s="1"/>
  <c r="ME33" i="4"/>
  <c r="MB33" i="4"/>
  <c r="MC33" i="4" s="1"/>
  <c r="MA33" i="4"/>
  <c r="LZ33" i="4"/>
  <c r="LY33" i="4"/>
  <c r="LW33" i="4"/>
  <c r="LV33" i="4"/>
  <c r="LU33" i="4"/>
  <c r="LT33" i="4"/>
  <c r="LS33" i="4"/>
  <c r="LQ33" i="4"/>
  <c r="LP33" i="4"/>
  <c r="LO33" i="4"/>
  <c r="LN33" i="4"/>
  <c r="LM33" i="4"/>
  <c r="LL33" i="4"/>
  <c r="LK33" i="4"/>
  <c r="LJ33" i="4"/>
  <c r="LI33" i="4"/>
  <c r="LH33" i="4"/>
  <c r="LG33" i="4"/>
  <c r="KT33" i="4" s="1"/>
  <c r="KU33" i="4" s="1"/>
  <c r="MK33" i="4" s="1"/>
  <c r="LF33" i="4"/>
  <c r="LE33" i="4"/>
  <c r="LD33" i="4"/>
  <c r="LC33" i="4"/>
  <c r="LB33" i="4"/>
  <c r="LA33" i="4"/>
  <c r="KZ33" i="4"/>
  <c r="KY33" i="4"/>
  <c r="KX33" i="4"/>
  <c r="KW33" i="4"/>
  <c r="KV33" i="4"/>
  <c r="KR33" i="4"/>
  <c r="KO33" i="4"/>
  <c r="KP33" i="4" s="1"/>
  <c r="KN33" i="4"/>
  <c r="KM33" i="4"/>
  <c r="KL33" i="4"/>
  <c r="KJ33" i="4"/>
  <c r="KI33" i="4"/>
  <c r="KH33" i="4"/>
  <c r="KG33" i="4"/>
  <c r="KF33" i="4"/>
  <c r="KD33" i="4"/>
  <c r="KC33" i="4"/>
  <c r="KB33" i="4"/>
  <c r="KA33" i="4"/>
  <c r="JZ33" i="4"/>
  <c r="JY33" i="4"/>
  <c r="JX33" i="4"/>
  <c r="JW33" i="4"/>
  <c r="JV33" i="4"/>
  <c r="JU33" i="4"/>
  <c r="JT33" i="4"/>
  <c r="JG33" i="4" s="1"/>
  <c r="JH33" i="4" s="1"/>
  <c r="MH33" i="4" s="1"/>
  <c r="JS33" i="4"/>
  <c r="JR33" i="4"/>
  <c r="JQ33" i="4"/>
  <c r="JP33" i="4"/>
  <c r="JO33" i="4"/>
  <c r="JN33" i="4"/>
  <c r="JM33" i="4"/>
  <c r="JL33" i="4"/>
  <c r="JK33" i="4"/>
  <c r="JJ33" i="4"/>
  <c r="JI33" i="4"/>
  <c r="JE33" i="4"/>
  <c r="JD33" i="4"/>
  <c r="JC33" i="4"/>
  <c r="JB33" i="4"/>
  <c r="JA33" i="4"/>
  <c r="IV33" i="4"/>
  <c r="IU33" i="4"/>
  <c r="IS33" i="4" a="1"/>
  <c r="IS33" i="4" s="1"/>
  <c r="IO33" i="4"/>
  <c r="IM33" i="4" a="1"/>
  <c r="IM33" i="4" s="1"/>
  <c r="II33" i="4" a="1"/>
  <c r="II33" i="4" s="1"/>
  <c r="IB33" i="4" a="1"/>
  <c r="IB33" i="4" s="1"/>
  <c r="HX33" i="4" a="1"/>
  <c r="HX33" i="4" s="1"/>
  <c r="HM33" i="4" a="1"/>
  <c r="HM33" i="4" s="1"/>
  <c r="HF33" i="4"/>
  <c r="HA33" i="4"/>
  <c r="GZ33" i="4"/>
  <c r="GT33" i="4"/>
  <c r="GN33" i="4"/>
  <c r="GO33" i="4" s="1"/>
  <c r="HB33" i="4" s="1"/>
  <c r="FS33" i="4"/>
  <c r="FY33" i="4" s="1"/>
  <c r="FG33" i="4"/>
  <c r="FD33" i="4" a="1"/>
  <c r="FD33" i="4" s="1"/>
  <c r="FC33" i="4"/>
  <c r="FA33" i="4"/>
  <c r="FB33" i="4" s="1"/>
  <c r="EZ33" i="4"/>
  <c r="EY33" i="4"/>
  <c r="EX33" i="4"/>
  <c r="EW33" i="4"/>
  <c r="FN33" i="4" s="1"/>
  <c r="FO33" i="4" s="1"/>
  <c r="ER33" i="4"/>
  <c r="DS33" i="4"/>
  <c r="DT33" i="4" s="1"/>
  <c r="DI33" i="4"/>
  <c r="DH33" i="4"/>
  <c r="DG33" i="4"/>
  <c r="DF33" i="4"/>
  <c r="DE33" i="4"/>
  <c r="CZ33" i="4"/>
  <c r="CY33" i="4" s="1"/>
  <c r="CV33" i="4" s="1"/>
  <c r="Z33" i="4" s="1"/>
  <c r="DJ33" i="4" s="1"/>
  <c r="CX33" i="4"/>
  <c r="CW33" i="4"/>
  <c r="CT33" i="4"/>
  <c r="CS33" i="4" s="1"/>
  <c r="CQ33" i="4" s="1"/>
  <c r="CP33" i="4"/>
  <c r="DC33" i="4" s="1"/>
  <c r="CK33" i="4"/>
  <c r="CL33" i="4" s="1"/>
  <c r="CA33" i="4"/>
  <c r="AL33" i="4"/>
  <c r="AI33" i="4"/>
  <c r="D33" i="4"/>
  <c r="RT32" i="4"/>
  <c r="RR32" i="4"/>
  <c r="RQ32" i="4"/>
  <c r="RP32" i="4"/>
  <c r="RO32" i="4"/>
  <c r="RN32" i="4"/>
  <c r="RM32" i="4"/>
  <c r="QZ32" i="4"/>
  <c r="QY32" i="4"/>
  <c r="QQ32" i="4"/>
  <c r="QP32" i="4"/>
  <c r="QN32" i="4"/>
  <c r="QM32" i="4"/>
  <c r="PY32" i="4"/>
  <c r="PZ32" i="4" s="1"/>
  <c r="QE32" i="4" s="1"/>
  <c r="PW32" i="4"/>
  <c r="PX32" i="4" s="1"/>
  <c r="QD32" i="4" s="1"/>
  <c r="ME32" i="4"/>
  <c r="MB32" i="4"/>
  <c r="MC32" i="4" s="1"/>
  <c r="MA32" i="4"/>
  <c r="LZ32" i="4"/>
  <c r="LY32" i="4"/>
  <c r="LW32" i="4"/>
  <c r="LV32" i="4"/>
  <c r="LU32" i="4"/>
  <c r="LT32" i="4"/>
  <c r="LS32" i="4"/>
  <c r="LQ32" i="4"/>
  <c r="LP32" i="4"/>
  <c r="LO32" i="4"/>
  <c r="LN32" i="4"/>
  <c r="LM32" i="4"/>
  <c r="LL32" i="4"/>
  <c r="LK32" i="4"/>
  <c r="LJ32" i="4"/>
  <c r="LI32" i="4"/>
  <c r="LH32" i="4"/>
  <c r="LG32" i="4"/>
  <c r="LF32" i="4"/>
  <c r="LE32" i="4"/>
  <c r="LD32" i="4"/>
  <c r="LC32" i="4"/>
  <c r="LB32" i="4"/>
  <c r="LA32" i="4"/>
  <c r="KZ32" i="4"/>
  <c r="KY32" i="4"/>
  <c r="KX32" i="4"/>
  <c r="KW32" i="4"/>
  <c r="KV32" i="4"/>
  <c r="KT32" i="4"/>
  <c r="KU32" i="4" s="1"/>
  <c r="MK32" i="4" s="1"/>
  <c r="KR32" i="4"/>
  <c r="KO32" i="4"/>
  <c r="KP32" i="4" s="1"/>
  <c r="KN32" i="4"/>
  <c r="KM32" i="4"/>
  <c r="KL32" i="4"/>
  <c r="KJ32" i="4"/>
  <c r="KI32" i="4"/>
  <c r="KH32" i="4"/>
  <c r="KG32" i="4"/>
  <c r="KF32" i="4"/>
  <c r="KD32" i="4"/>
  <c r="KC32" i="4"/>
  <c r="KB32" i="4"/>
  <c r="KA32" i="4"/>
  <c r="JZ32" i="4"/>
  <c r="JY32" i="4"/>
  <c r="JX32" i="4"/>
  <c r="JW32" i="4"/>
  <c r="JV32" i="4"/>
  <c r="JU32" i="4"/>
  <c r="JT32" i="4"/>
  <c r="JS32" i="4"/>
  <c r="JR32" i="4"/>
  <c r="JQ32" i="4"/>
  <c r="JP32" i="4"/>
  <c r="JO32" i="4"/>
  <c r="JN32" i="4"/>
  <c r="JM32" i="4"/>
  <c r="JL32" i="4"/>
  <c r="JK32" i="4"/>
  <c r="JJ32" i="4"/>
  <c r="JI32" i="4"/>
  <c r="JG32" i="4"/>
  <c r="JH32" i="4" s="1"/>
  <c r="MH32" i="4" s="1"/>
  <c r="MI32" i="4" s="1"/>
  <c r="JE32" i="4"/>
  <c r="JD32" i="4"/>
  <c r="JC32" i="4"/>
  <c r="JB32" i="4"/>
  <c r="JA32" i="4"/>
  <c r="IV32" i="4"/>
  <c r="IU32" i="4"/>
  <c r="IS32" i="4" a="1"/>
  <c r="IS32" i="4" s="1"/>
  <c r="IO32" i="4"/>
  <c r="IM32" i="4" a="1"/>
  <c r="IM32" i="4" s="1"/>
  <c r="II32" i="4" a="1"/>
  <c r="II32" i="4" s="1"/>
  <c r="IB32" i="4" a="1"/>
  <c r="IB32" i="4" s="1"/>
  <c r="HX32" i="4" a="1"/>
  <c r="HX32" i="4" s="1"/>
  <c r="HM32" i="4" a="1"/>
  <c r="HM32" i="4" s="1"/>
  <c r="HF32" i="4"/>
  <c r="HA32" i="4"/>
  <c r="GZ32" i="4"/>
  <c r="GT32" i="4"/>
  <c r="GN32" i="4"/>
  <c r="GO32" i="4" s="1"/>
  <c r="HB32" i="4" s="1"/>
  <c r="FS32" i="4"/>
  <c r="FY32" i="4" s="1"/>
  <c r="FG32" i="4"/>
  <c r="FD32" i="4" a="1"/>
  <c r="FD32" i="4" s="1"/>
  <c r="FC32" i="4"/>
  <c r="FA32" i="4"/>
  <c r="FB32" i="4" s="1"/>
  <c r="EZ32" i="4"/>
  <c r="EY32" i="4"/>
  <c r="EX32" i="4"/>
  <c r="EW32" i="4"/>
  <c r="FN32" i="4" s="1"/>
  <c r="FO32" i="4" s="1"/>
  <c r="ER32" i="4"/>
  <c r="DS32" i="4"/>
  <c r="DI32" i="4"/>
  <c r="DH32" i="4"/>
  <c r="DG32" i="4"/>
  <c r="DF32" i="4"/>
  <c r="DE32" i="4"/>
  <c r="CZ32" i="4"/>
  <c r="CY32" i="4" s="1"/>
  <c r="CV32" i="4" s="1"/>
  <c r="Z32" i="4" s="1"/>
  <c r="DJ32" i="4" s="1"/>
  <c r="CX32" i="4"/>
  <c r="CW32" i="4"/>
  <c r="CT32" i="4"/>
  <c r="CS32" i="4" s="1"/>
  <c r="CQ32" i="4" s="1"/>
  <c r="DB32" i="4" s="1"/>
  <c r="CP32" i="4"/>
  <c r="DC32" i="4" s="1"/>
  <c r="CK32" i="4"/>
  <c r="CA32" i="4"/>
  <c r="AL32" i="4"/>
  <c r="AI32" i="4"/>
  <c r="D32" i="4"/>
  <c r="RT31" i="4"/>
  <c r="RR31" i="4"/>
  <c r="RQ31" i="4"/>
  <c r="RP31" i="4"/>
  <c r="RO31" i="4"/>
  <c r="RN31" i="4"/>
  <c r="RM31" i="4"/>
  <c r="QZ31" i="4"/>
  <c r="QY31" i="4"/>
  <c r="QN31" i="4"/>
  <c r="QM31" i="4"/>
  <c r="PY31" i="4"/>
  <c r="PZ31" i="4" s="1"/>
  <c r="QE31" i="4" s="1"/>
  <c r="PW31" i="4"/>
  <c r="PX31" i="4" s="1"/>
  <c r="QD31" i="4" s="1"/>
  <c r="PE31" i="4"/>
  <c r="PD31" i="4"/>
  <c r="PB31" i="4"/>
  <c r="PA31" i="4"/>
  <c r="OY31" i="4"/>
  <c r="OX31" i="4"/>
  <c r="OV31" i="4"/>
  <c r="OU31" i="4"/>
  <c r="OP31" i="4"/>
  <c r="OO31" i="4"/>
  <c r="OJ31" i="4"/>
  <c r="OI31" i="4"/>
  <c r="OG31" i="4"/>
  <c r="OF31" i="4"/>
  <c r="OD31" i="4"/>
  <c r="OC31" i="4"/>
  <c r="NX31" i="4"/>
  <c r="NW31" i="4"/>
  <c r="NU31" i="4"/>
  <c r="NT31" i="4"/>
  <c r="NR31" i="4"/>
  <c r="NQ31" i="4"/>
  <c r="NO31" i="4"/>
  <c r="NN31" i="4"/>
  <c r="NL31" i="4"/>
  <c r="NK31" i="4"/>
  <c r="NF31" i="4"/>
  <c r="NE31" i="4"/>
  <c r="NC31" i="4"/>
  <c r="NB31" i="4"/>
  <c r="MZ31" i="4"/>
  <c r="MY31" i="4"/>
  <c r="MW31" i="4"/>
  <c r="MV31" i="4"/>
  <c r="MT31" i="4"/>
  <c r="MS31" i="4"/>
  <c r="MQ31" i="4"/>
  <c r="MP31" i="4"/>
  <c r="MN31" i="4"/>
  <c r="MM31" i="4"/>
  <c r="MK31" i="4"/>
  <c r="PS31" i="4" s="1"/>
  <c r="MH31" i="4"/>
  <c r="PO31" i="4" s="1"/>
  <c r="ME31" i="4"/>
  <c r="MC31" i="4"/>
  <c r="MB31" i="4"/>
  <c r="MA31" i="4"/>
  <c r="LU31" i="4" s="1"/>
  <c r="LT31" i="4" s="1"/>
  <c r="LS31" i="4" s="1"/>
  <c r="LZ31" i="4"/>
  <c r="LY31" i="4"/>
  <c r="LW31" i="4"/>
  <c r="LV31" i="4"/>
  <c r="LQ31" i="4"/>
  <c r="LP31" i="4"/>
  <c r="LC31" i="4" s="1"/>
  <c r="LO31" i="4"/>
  <c r="LN31" i="4"/>
  <c r="LM31" i="4"/>
  <c r="LL31" i="4"/>
  <c r="LK31" i="4"/>
  <c r="LI31" i="4"/>
  <c r="LH31" i="4"/>
  <c r="LG31" i="4"/>
  <c r="LF31" i="4"/>
  <c r="LE31" i="4"/>
  <c r="LD31" i="4"/>
  <c r="LB31" i="4"/>
  <c r="LA31" i="4"/>
  <c r="KZ31" i="4"/>
  <c r="KY31" i="4"/>
  <c r="KW31" i="4"/>
  <c r="KV31" i="4"/>
  <c r="KR31" i="4"/>
  <c r="KP31" i="4"/>
  <c r="KO31" i="4"/>
  <c r="KN31" i="4"/>
  <c r="KH31" i="4" s="1"/>
  <c r="KG31" i="4" s="1"/>
  <c r="KF31" i="4" s="1"/>
  <c r="KM31" i="4"/>
  <c r="KL31" i="4"/>
  <c r="KJ31" i="4"/>
  <c r="KI31" i="4"/>
  <c r="KD31" i="4"/>
  <c r="KC31" i="4"/>
  <c r="JW31" i="4" s="1"/>
  <c r="JG31" i="4" s="1"/>
  <c r="JH31" i="4" s="1"/>
  <c r="KB31" i="4"/>
  <c r="KA31" i="4"/>
  <c r="JZ31" i="4"/>
  <c r="JY31" i="4"/>
  <c r="JX31" i="4"/>
  <c r="JV31" i="4"/>
  <c r="JU31" i="4"/>
  <c r="JT31" i="4"/>
  <c r="JS31" i="4"/>
  <c r="JR31" i="4"/>
  <c r="JQ31" i="4"/>
  <c r="JO31" i="4"/>
  <c r="JN31" i="4"/>
  <c r="JM31" i="4"/>
  <c r="JL31" i="4"/>
  <c r="JK31" i="4"/>
  <c r="JJ31" i="4"/>
  <c r="JI31" i="4"/>
  <c r="JA31" i="4"/>
  <c r="IS31" i="4" a="1"/>
  <c r="IS31" i="4" s="1"/>
  <c r="IM31" i="4" a="1"/>
  <c r="IM31" i="4" s="1"/>
  <c r="II31" i="4" a="1"/>
  <c r="II31" i="4" s="1"/>
  <c r="IB31" i="4" a="1"/>
  <c r="IB31" i="4" s="1"/>
  <c r="HX31" i="4" a="1"/>
  <c r="HX31" i="4" s="1"/>
  <c r="HM31" i="4" a="1"/>
  <c r="HM31" i="4" s="1"/>
  <c r="HF31" i="4"/>
  <c r="OM31" i="4" s="1"/>
  <c r="HA31" i="4"/>
  <c r="GZ31" i="4"/>
  <c r="GT31" i="4"/>
  <c r="FS31" i="4"/>
  <c r="FY31" i="4" s="1"/>
  <c r="FG31" i="4"/>
  <c r="FD31" i="4" a="1"/>
  <c r="FD31" i="4" s="1"/>
  <c r="FC31" i="4"/>
  <c r="FA31" i="4"/>
  <c r="FB31" i="4" s="1"/>
  <c r="EZ31" i="4"/>
  <c r="EY31" i="4"/>
  <c r="EX31" i="4"/>
  <c r="EW31" i="4"/>
  <c r="FN31" i="4" s="1"/>
  <c r="FO31" i="4" s="1"/>
  <c r="ER31" i="4"/>
  <c r="DS31" i="4"/>
  <c r="DI31" i="4"/>
  <c r="DH31" i="4"/>
  <c r="DG31" i="4"/>
  <c r="DF31" i="4"/>
  <c r="DE31" i="4"/>
  <c r="CZ31" i="4"/>
  <c r="CY31" i="4" s="1"/>
  <c r="CV31" i="4" s="1"/>
  <c r="Z31" i="4" s="1"/>
  <c r="DJ31" i="4" s="1"/>
  <c r="CX31" i="4"/>
  <c r="CW31" i="4"/>
  <c r="CT31" i="4"/>
  <c r="CS31" i="4" s="1"/>
  <c r="CQ31" i="4" s="1"/>
  <c r="DB31" i="4" s="1"/>
  <c r="CP31" i="4"/>
  <c r="CK31" i="4"/>
  <c r="CL31" i="4" s="1"/>
  <c r="CA31" i="4"/>
  <c r="AL31" i="4"/>
  <c r="AI31" i="4"/>
  <c r="D31" i="4"/>
  <c r="RT30" i="4"/>
  <c r="RR30" i="4"/>
  <c r="RQ30" i="4"/>
  <c r="RP30" i="4"/>
  <c r="RO30" i="4"/>
  <c r="RN30" i="4"/>
  <c r="RM30" i="4"/>
  <c r="QZ30" i="4"/>
  <c r="QY30" i="4"/>
  <c r="QN30" i="4"/>
  <c r="QM30" i="4"/>
  <c r="PY30" i="4"/>
  <c r="PZ30" i="4" s="1"/>
  <c r="QE30" i="4" s="1"/>
  <c r="PW30" i="4"/>
  <c r="PX30" i="4" s="1"/>
  <c r="QD30" i="4" s="1"/>
  <c r="PE30" i="4"/>
  <c r="PD30" i="4"/>
  <c r="PB30" i="4"/>
  <c r="PA30" i="4"/>
  <c r="OY30" i="4"/>
  <c r="OX30" i="4"/>
  <c r="OV30" i="4"/>
  <c r="OU30" i="4"/>
  <c r="OP30" i="4"/>
  <c r="OO30" i="4"/>
  <c r="OJ30" i="4"/>
  <c r="OI30" i="4"/>
  <c r="OG30" i="4"/>
  <c r="OF30" i="4"/>
  <c r="OD30" i="4"/>
  <c r="OC30" i="4"/>
  <c r="NX30" i="4"/>
  <c r="NW30" i="4"/>
  <c r="NU30" i="4"/>
  <c r="NT30" i="4"/>
  <c r="NR30" i="4"/>
  <c r="NQ30" i="4"/>
  <c r="NO30" i="4"/>
  <c r="NN30" i="4"/>
  <c r="NL30" i="4"/>
  <c r="NK30" i="4"/>
  <c r="NF30" i="4"/>
  <c r="NE30" i="4"/>
  <c r="NC30" i="4"/>
  <c r="NB30" i="4"/>
  <c r="MZ30" i="4"/>
  <c r="MY30" i="4"/>
  <c r="MW30" i="4"/>
  <c r="MV30" i="4"/>
  <c r="MT30" i="4"/>
  <c r="MS30" i="4"/>
  <c r="MQ30" i="4"/>
  <c r="MP30" i="4"/>
  <c r="MN30" i="4"/>
  <c r="MM30" i="4"/>
  <c r="MK30" i="4"/>
  <c r="ML30" i="4" s="1"/>
  <c r="MH30" i="4"/>
  <c r="ME30" i="4"/>
  <c r="MC30" i="4"/>
  <c r="MB30" i="4"/>
  <c r="MA30" i="4"/>
  <c r="LU30" i="4" s="1"/>
  <c r="LT30" i="4" s="1"/>
  <c r="LS30" i="4" s="1"/>
  <c r="LZ30" i="4"/>
  <c r="LY30" i="4"/>
  <c r="LW30" i="4"/>
  <c r="LV30" i="4"/>
  <c r="LQ30" i="4"/>
  <c r="LP30" i="4"/>
  <c r="LC30" i="4" s="1"/>
  <c r="LO30" i="4"/>
  <c r="LN30" i="4"/>
  <c r="LM30" i="4"/>
  <c r="LL30" i="4"/>
  <c r="LK30" i="4"/>
  <c r="LI30" i="4"/>
  <c r="LH30" i="4"/>
  <c r="LG30" i="4"/>
  <c r="LF30" i="4"/>
  <c r="LE30" i="4"/>
  <c r="LD30" i="4"/>
  <c r="LB30" i="4"/>
  <c r="LA30" i="4"/>
  <c r="KZ30" i="4"/>
  <c r="KY30" i="4"/>
  <c r="KW30" i="4"/>
  <c r="KV30" i="4"/>
  <c r="KR30" i="4"/>
  <c r="KP30" i="4"/>
  <c r="KO30" i="4"/>
  <c r="KN30" i="4"/>
  <c r="KH30" i="4" s="1"/>
  <c r="KG30" i="4" s="1"/>
  <c r="KF30" i="4" s="1"/>
  <c r="KM30" i="4"/>
  <c r="KL30" i="4"/>
  <c r="KJ30" i="4"/>
  <c r="KI30" i="4"/>
  <c r="KD30" i="4"/>
  <c r="KC30" i="4"/>
  <c r="KB30" i="4"/>
  <c r="KA30" i="4"/>
  <c r="JZ30" i="4"/>
  <c r="JY30" i="4"/>
  <c r="JX30" i="4"/>
  <c r="JV30" i="4"/>
  <c r="JU30" i="4"/>
  <c r="JT30" i="4"/>
  <c r="JS30" i="4"/>
  <c r="JR30" i="4"/>
  <c r="JQ30" i="4"/>
  <c r="JO30" i="4"/>
  <c r="JN30" i="4"/>
  <c r="JM30" i="4"/>
  <c r="JL30" i="4"/>
  <c r="JJ30" i="4"/>
  <c r="JI30" i="4"/>
  <c r="JA30" i="4"/>
  <c r="IO30" i="4" s="1"/>
  <c r="IS30" i="4" a="1"/>
  <c r="IS30" i="4" s="1"/>
  <c r="IM30" i="4" a="1"/>
  <c r="IM30" i="4" s="1"/>
  <c r="II30" i="4" a="1"/>
  <c r="II30" i="4" s="1"/>
  <c r="IB30" i="4" a="1"/>
  <c r="IB30" i="4" s="1"/>
  <c r="HX30" i="4" a="1"/>
  <c r="HX30" i="4" s="1"/>
  <c r="HM30" i="4" a="1"/>
  <c r="HM30" i="4" s="1"/>
  <c r="HF30" i="4"/>
  <c r="HA30" i="4"/>
  <c r="GZ30" i="4"/>
  <c r="GT30" i="4"/>
  <c r="FS30" i="4"/>
  <c r="FY30" i="4" s="1"/>
  <c r="FG30" i="4"/>
  <c r="FD30" i="4" a="1"/>
  <c r="FD30" i="4" s="1"/>
  <c r="FC30" i="4"/>
  <c r="FA30" i="4"/>
  <c r="FB30" i="4" s="1"/>
  <c r="EZ30" i="4"/>
  <c r="EY30" i="4"/>
  <c r="EX30" i="4"/>
  <c r="EW30" i="4"/>
  <c r="FN30" i="4" s="1"/>
  <c r="FO30" i="4" s="1"/>
  <c r="ER30" i="4"/>
  <c r="DS30" i="4"/>
  <c r="DI30" i="4"/>
  <c r="DH30" i="4"/>
  <c r="DG30" i="4"/>
  <c r="DF30" i="4"/>
  <c r="DE30" i="4"/>
  <c r="CZ30" i="4"/>
  <c r="CY30" i="4" s="1"/>
  <c r="CV30" i="4" s="1"/>
  <c r="Z30" i="4" s="1"/>
  <c r="DJ30" i="4" s="1"/>
  <c r="CX30" i="4"/>
  <c r="CW30" i="4"/>
  <c r="CT30" i="4"/>
  <c r="CS30" i="4" s="1"/>
  <c r="CQ30" i="4" s="1"/>
  <c r="DB30" i="4" s="1"/>
  <c r="CP30" i="4"/>
  <c r="CK30" i="4"/>
  <c r="CA30" i="4"/>
  <c r="AL30" i="4"/>
  <c r="AI30" i="4"/>
  <c r="D30" i="4"/>
  <c r="RT29" i="4"/>
  <c r="RR29" i="4"/>
  <c r="RQ29" i="4"/>
  <c r="RP29" i="4"/>
  <c r="RO29" i="4"/>
  <c r="RN29" i="4"/>
  <c r="RM29" i="4"/>
  <c r="QZ29" i="4"/>
  <c r="QY29" i="4"/>
  <c r="QN29" i="4"/>
  <c r="QM29" i="4"/>
  <c r="PY29" i="4"/>
  <c r="PZ29" i="4" s="1"/>
  <c r="QE29" i="4" s="1"/>
  <c r="PW29" i="4"/>
  <c r="PX29" i="4" s="1"/>
  <c r="QD29" i="4" s="1"/>
  <c r="PU29" i="4"/>
  <c r="PQ29" i="4"/>
  <c r="PE29" i="4"/>
  <c r="PD29" i="4"/>
  <c r="OY29" i="4"/>
  <c r="OX29" i="4"/>
  <c r="OS29" i="4"/>
  <c r="OR29" i="4"/>
  <c r="OM29" i="4"/>
  <c r="OL29" i="4"/>
  <c r="OG29" i="4"/>
  <c r="OF29" i="4"/>
  <c r="OA29" i="4"/>
  <c r="NZ29" i="4"/>
  <c r="NU29" i="4"/>
  <c r="NT29" i="4"/>
  <c r="NO29" i="4"/>
  <c r="NN29" i="4"/>
  <c r="NI29" i="4"/>
  <c r="NH29" i="4"/>
  <c r="NC29" i="4"/>
  <c r="NB29" i="4"/>
  <c r="MW29" i="4"/>
  <c r="MV29" i="4"/>
  <c r="MQ29" i="4"/>
  <c r="MP29" i="4"/>
  <c r="ME29" i="4"/>
  <c r="MC29" i="4"/>
  <c r="MB29" i="4"/>
  <c r="MA29" i="4"/>
  <c r="LU29" i="4" s="1"/>
  <c r="LT29" i="4" s="1"/>
  <c r="LS29" i="4" s="1"/>
  <c r="LZ29" i="4"/>
  <c r="LY29" i="4"/>
  <c r="LW29" i="4"/>
  <c r="LV29" i="4"/>
  <c r="LQ29" i="4"/>
  <c r="LP29" i="4"/>
  <c r="LC29" i="4" s="1"/>
  <c r="LO29" i="4"/>
  <c r="LN29" i="4"/>
  <c r="LM29" i="4"/>
  <c r="LL29" i="4"/>
  <c r="LK29" i="4"/>
  <c r="LI29" i="4"/>
  <c r="LH29" i="4"/>
  <c r="LG29" i="4"/>
  <c r="LF29" i="4"/>
  <c r="LE29" i="4"/>
  <c r="LD29" i="4"/>
  <c r="LB29" i="4"/>
  <c r="LA29" i="4"/>
  <c r="KZ29" i="4"/>
  <c r="KY29" i="4"/>
  <c r="KW29" i="4"/>
  <c r="KV29" i="4"/>
  <c r="KR29" i="4"/>
  <c r="KP29" i="4"/>
  <c r="KO29" i="4"/>
  <c r="KN29" i="4"/>
  <c r="KH29" i="4" s="1"/>
  <c r="KG29" i="4" s="1"/>
  <c r="KF29" i="4" s="1"/>
  <c r="KM29" i="4"/>
  <c r="KL29" i="4"/>
  <c r="KJ29" i="4"/>
  <c r="KI29" i="4"/>
  <c r="KD29" i="4"/>
  <c r="KC29" i="4"/>
  <c r="JW29" i="4" s="1"/>
  <c r="KB29" i="4"/>
  <c r="KA29" i="4"/>
  <c r="JZ29" i="4"/>
  <c r="JY29" i="4"/>
  <c r="JX29" i="4"/>
  <c r="JV29" i="4"/>
  <c r="JU29" i="4"/>
  <c r="JT29" i="4"/>
  <c r="JS29" i="4"/>
  <c r="JR29" i="4"/>
  <c r="JQ29" i="4"/>
  <c r="JO29" i="4"/>
  <c r="JN29" i="4"/>
  <c r="JM29" i="4"/>
  <c r="JL29" i="4"/>
  <c r="JJ29" i="4"/>
  <c r="JI29" i="4"/>
  <c r="JA29" i="4"/>
  <c r="IO29" i="4" s="1"/>
  <c r="IS29" i="4" a="1"/>
  <c r="IS29" i="4" s="1"/>
  <c r="IM29" i="4" a="1"/>
  <c r="IM29" i="4" s="1"/>
  <c r="II29" i="4" a="1"/>
  <c r="II29" i="4" s="1"/>
  <c r="IB29" i="4" a="1"/>
  <c r="IB29" i="4" s="1"/>
  <c r="HX29" i="4" a="1"/>
  <c r="HX29" i="4" s="1"/>
  <c r="HM29" i="4" a="1"/>
  <c r="HM29" i="4" s="1"/>
  <c r="HF29" i="4"/>
  <c r="HA29" i="4"/>
  <c r="GZ29" i="4"/>
  <c r="GT29" i="4"/>
  <c r="FS29" i="4"/>
  <c r="FY29" i="4" s="1"/>
  <c r="FG29" i="4"/>
  <c r="FD29" i="4" a="1"/>
  <c r="FD29" i="4" s="1"/>
  <c r="FC29" i="4"/>
  <c r="FA29" i="4"/>
  <c r="FB29" i="4" s="1"/>
  <c r="EZ29" i="4"/>
  <c r="EY29" i="4"/>
  <c r="EX29" i="4"/>
  <c r="EW29" i="4"/>
  <c r="FN29" i="4" s="1"/>
  <c r="FO29" i="4" s="1"/>
  <c r="ER29" i="4"/>
  <c r="DS29" i="4"/>
  <c r="DI29" i="4"/>
  <c r="DH29" i="4"/>
  <c r="DG29" i="4"/>
  <c r="DF29" i="4"/>
  <c r="DE29" i="4"/>
  <c r="CZ29" i="4"/>
  <c r="CY29" i="4" s="1"/>
  <c r="CV29" i="4" s="1"/>
  <c r="Z29" i="4" s="1"/>
  <c r="DJ29" i="4" s="1"/>
  <c r="CX29" i="4"/>
  <c r="CW29" i="4"/>
  <c r="CT29" i="4"/>
  <c r="CS29" i="4" s="1"/>
  <c r="CQ29" i="4" s="1"/>
  <c r="DB29" i="4" s="1"/>
  <c r="CP29" i="4"/>
  <c r="DC29" i="4" s="1"/>
  <c r="CK29" i="4"/>
  <c r="CL29" i="4" s="1"/>
  <c r="CA29" i="4"/>
  <c r="AL29" i="4"/>
  <c r="AI29" i="4"/>
  <c r="D29" i="4"/>
  <c r="RT28" i="4"/>
  <c r="RR28" i="4"/>
  <c r="RQ28" i="4"/>
  <c r="RP28" i="4"/>
  <c r="RO28" i="4"/>
  <c r="RN28" i="4"/>
  <c r="RM28" i="4"/>
  <c r="QZ28" i="4"/>
  <c r="QY28" i="4"/>
  <c r="QN28" i="4"/>
  <c r="QM28" i="4"/>
  <c r="PY28" i="4"/>
  <c r="PZ28" i="4" s="1"/>
  <c r="QE28" i="4" s="1"/>
  <c r="PW28" i="4"/>
  <c r="PX28" i="4" s="1"/>
  <c r="QD28" i="4" s="1"/>
  <c r="PU28" i="4"/>
  <c r="PQ28" i="4"/>
  <c r="PE28" i="4"/>
  <c r="PD28" i="4"/>
  <c r="OY28" i="4"/>
  <c r="OX28" i="4"/>
  <c r="OS28" i="4"/>
  <c r="OR28" i="4"/>
  <c r="OM28" i="4"/>
  <c r="OL28" i="4"/>
  <c r="OG28" i="4"/>
  <c r="OF28" i="4"/>
  <c r="OA28" i="4"/>
  <c r="NZ28" i="4"/>
  <c r="NU28" i="4"/>
  <c r="NT28" i="4"/>
  <c r="NO28" i="4"/>
  <c r="NN28" i="4"/>
  <c r="NI28" i="4"/>
  <c r="NH28" i="4"/>
  <c r="NC28" i="4"/>
  <c r="NB28" i="4"/>
  <c r="MW28" i="4"/>
  <c r="MV28" i="4"/>
  <c r="MQ28" i="4"/>
  <c r="MP28" i="4"/>
  <c r="ME28" i="4"/>
  <c r="MC28" i="4"/>
  <c r="MB28" i="4"/>
  <c r="MA28" i="4"/>
  <c r="LU28" i="4" s="1"/>
  <c r="LT28" i="4" s="1"/>
  <c r="LS28" i="4" s="1"/>
  <c r="LZ28" i="4"/>
  <c r="LY28" i="4"/>
  <c r="LW28" i="4"/>
  <c r="LV28" i="4"/>
  <c r="LQ28" i="4"/>
  <c r="LP28" i="4"/>
  <c r="LJ28" i="4" s="1"/>
  <c r="LO28" i="4"/>
  <c r="LN28" i="4"/>
  <c r="LM28" i="4"/>
  <c r="LL28" i="4"/>
  <c r="LK28" i="4"/>
  <c r="LI28" i="4"/>
  <c r="LH28" i="4"/>
  <c r="LG28" i="4"/>
  <c r="LF28" i="4"/>
  <c r="LE28" i="4"/>
  <c r="LD28" i="4"/>
  <c r="LB28" i="4"/>
  <c r="LA28" i="4"/>
  <c r="KZ28" i="4"/>
  <c r="KY28" i="4"/>
  <c r="KW28" i="4"/>
  <c r="KV28" i="4"/>
  <c r="KR28" i="4"/>
  <c r="KP28" i="4"/>
  <c r="KO28" i="4"/>
  <c r="KN28" i="4"/>
  <c r="KH28" i="4" s="1"/>
  <c r="KG28" i="4" s="1"/>
  <c r="KF28" i="4" s="1"/>
  <c r="KM28" i="4"/>
  <c r="KL28" i="4"/>
  <c r="KJ28" i="4"/>
  <c r="KI28" i="4"/>
  <c r="KD28" i="4"/>
  <c r="KC28" i="4"/>
  <c r="JW28" i="4" s="1"/>
  <c r="JG28" i="4" s="1"/>
  <c r="JH28" i="4" s="1"/>
  <c r="MH28" i="4" s="1"/>
  <c r="KB28" i="4"/>
  <c r="KA28" i="4"/>
  <c r="JZ28" i="4"/>
  <c r="JY28" i="4"/>
  <c r="JX28" i="4"/>
  <c r="JV28" i="4"/>
  <c r="JU28" i="4"/>
  <c r="JT28" i="4"/>
  <c r="JS28" i="4"/>
  <c r="JR28" i="4"/>
  <c r="JQ28" i="4"/>
  <c r="JO28" i="4"/>
  <c r="JN28" i="4"/>
  <c r="JM28" i="4"/>
  <c r="JL28" i="4"/>
  <c r="JJ28" i="4"/>
  <c r="JI28" i="4"/>
  <c r="JA28" i="4"/>
  <c r="IO28" i="4" s="1"/>
  <c r="IS28" i="4" a="1"/>
  <c r="IS28" i="4" s="1"/>
  <c r="IM28" i="4" a="1"/>
  <c r="IM28" i="4" s="1"/>
  <c r="II28" i="4" a="1"/>
  <c r="II28" i="4" s="1"/>
  <c r="IB28" i="4" a="1"/>
  <c r="IB28" i="4" s="1"/>
  <c r="HX28" i="4" a="1"/>
  <c r="HX28" i="4" s="1"/>
  <c r="HM28" i="4" a="1"/>
  <c r="HM28" i="4" s="1"/>
  <c r="HF28" i="4"/>
  <c r="HA28" i="4"/>
  <c r="GZ28" i="4"/>
  <c r="GT28" i="4"/>
  <c r="FS28" i="4"/>
  <c r="FY28" i="4" s="1"/>
  <c r="FG28" i="4"/>
  <c r="FD28" i="4" a="1"/>
  <c r="FD28" i="4" s="1"/>
  <c r="FC28" i="4"/>
  <c r="FA28" i="4"/>
  <c r="FB28" i="4" s="1"/>
  <c r="EZ28" i="4"/>
  <c r="EY28" i="4"/>
  <c r="EX28" i="4"/>
  <c r="EW28" i="4"/>
  <c r="FN28" i="4" s="1"/>
  <c r="FO28" i="4" s="1"/>
  <c r="ER28" i="4"/>
  <c r="CZ28" i="4"/>
  <c r="CY28" i="4" s="1"/>
  <c r="CV28" i="4" s="1"/>
  <c r="Z28" i="4" s="1"/>
  <c r="CX28" i="4"/>
  <c r="CW28" i="4"/>
  <c r="CT28" i="4"/>
  <c r="CS28" i="4" s="1"/>
  <c r="CQ28" i="4" s="1"/>
  <c r="DB28" i="4" s="1"/>
  <c r="CP28" i="4"/>
  <c r="CA28" i="4"/>
  <c r="AL28" i="4"/>
  <c r="AI28" i="4"/>
  <c r="D28" i="4"/>
  <c r="RT27" i="4"/>
  <c r="RR27" i="4"/>
  <c r="RQ27" i="4"/>
  <c r="RP27" i="4"/>
  <c r="RO27" i="4"/>
  <c r="RN27" i="4"/>
  <c r="RM27" i="4"/>
  <c r="QZ27" i="4"/>
  <c r="QY27" i="4"/>
  <c r="QN27" i="4"/>
  <c r="QM27" i="4"/>
  <c r="PY27" i="4"/>
  <c r="PZ27" i="4" s="1"/>
  <c r="QE27" i="4" s="1"/>
  <c r="PW27" i="4"/>
  <c r="PX27" i="4" s="1"/>
  <c r="QD27" i="4" s="1"/>
  <c r="ME27" i="4"/>
  <c r="MC27" i="4"/>
  <c r="MB27" i="4"/>
  <c r="MA27" i="4"/>
  <c r="LU27" i="4" s="1"/>
  <c r="LT27" i="4" s="1"/>
  <c r="LS27" i="4" s="1"/>
  <c r="LZ27" i="4"/>
  <c r="LY27" i="4"/>
  <c r="LW27" i="4"/>
  <c r="LV27" i="4"/>
  <c r="LQ27" i="4"/>
  <c r="LP27" i="4"/>
  <c r="LJ27" i="4" s="1"/>
  <c r="KT27" i="4" s="1"/>
  <c r="KU27" i="4" s="1"/>
  <c r="MK27" i="4" s="1"/>
  <c r="LO27" i="4"/>
  <c r="LN27" i="4"/>
  <c r="LM27" i="4"/>
  <c r="LL27" i="4"/>
  <c r="LK27" i="4"/>
  <c r="LI27" i="4"/>
  <c r="LH27" i="4"/>
  <c r="LG27" i="4"/>
  <c r="LF27" i="4"/>
  <c r="LE27" i="4"/>
  <c r="LD27" i="4"/>
  <c r="LB27" i="4"/>
  <c r="LA27" i="4"/>
  <c r="KZ27" i="4"/>
  <c r="KY27" i="4"/>
  <c r="KW27" i="4"/>
  <c r="KV27" i="4"/>
  <c r="KR27" i="4"/>
  <c r="KP27" i="4"/>
  <c r="KO27" i="4"/>
  <c r="KN27" i="4"/>
  <c r="KH27" i="4" s="1"/>
  <c r="KG27" i="4" s="1"/>
  <c r="KF27" i="4" s="1"/>
  <c r="KM27" i="4"/>
  <c r="KL27" i="4"/>
  <c r="KJ27" i="4"/>
  <c r="KI27" i="4"/>
  <c r="KD27" i="4"/>
  <c r="KC27" i="4"/>
  <c r="JW27" i="4" s="1"/>
  <c r="JG27" i="4" s="1"/>
  <c r="JH27" i="4" s="1"/>
  <c r="MH27" i="4" s="1"/>
  <c r="MM27" i="4" s="1"/>
  <c r="KB27" i="4"/>
  <c r="KA27" i="4"/>
  <c r="JZ27" i="4"/>
  <c r="JY27" i="4"/>
  <c r="JX27" i="4"/>
  <c r="JV27" i="4"/>
  <c r="JU27" i="4"/>
  <c r="JT27" i="4"/>
  <c r="JS27" i="4"/>
  <c r="JR27" i="4"/>
  <c r="JQ27" i="4"/>
  <c r="JO27" i="4"/>
  <c r="JN27" i="4"/>
  <c r="JM27" i="4"/>
  <c r="JL27" i="4"/>
  <c r="JJ27" i="4"/>
  <c r="JI27" i="4"/>
  <c r="JA27" i="4"/>
  <c r="IO27" i="4" s="1"/>
  <c r="IS27" i="4" a="1"/>
  <c r="IS27" i="4" s="1"/>
  <c r="IM27" i="4" a="1"/>
  <c r="IM27" i="4" s="1"/>
  <c r="II27" i="4" a="1"/>
  <c r="II27" i="4" s="1"/>
  <c r="IB27" i="4" a="1"/>
  <c r="IB27" i="4" s="1"/>
  <c r="HX27" i="4" a="1"/>
  <c r="HX27" i="4" s="1"/>
  <c r="HM27" i="4" a="1"/>
  <c r="HM27" i="4" s="1"/>
  <c r="HF27" i="4"/>
  <c r="HA27" i="4"/>
  <c r="GZ27" i="4"/>
  <c r="GT27" i="4"/>
  <c r="FS27" i="4"/>
  <c r="FY27" i="4" s="1"/>
  <c r="FG27" i="4"/>
  <c r="FD27" i="4" a="1"/>
  <c r="FD27" i="4" s="1"/>
  <c r="FC27" i="4"/>
  <c r="FA27" i="4"/>
  <c r="FB27" i="4" s="1"/>
  <c r="EZ27" i="4"/>
  <c r="EY27" i="4"/>
  <c r="EX27" i="4"/>
  <c r="EW27" i="4"/>
  <c r="FN27" i="4" s="1"/>
  <c r="FO27" i="4" s="1"/>
  <c r="ER27" i="4"/>
  <c r="CZ27" i="4"/>
  <c r="CY27" i="4" s="1"/>
  <c r="CV27" i="4" s="1"/>
  <c r="Z27" i="4" s="1"/>
  <c r="CW27" i="4"/>
  <c r="CX27" i="4" s="1"/>
  <c r="CT27" i="4"/>
  <c r="CS27" i="4" s="1"/>
  <c r="CQ27" i="4" s="1"/>
  <c r="DB27" i="4" s="1"/>
  <c r="CP27" i="4"/>
  <c r="DC27" i="4" s="1"/>
  <c r="CA27" i="4"/>
  <c r="D27" i="4"/>
  <c r="RT26" i="4"/>
  <c r="RR26" i="4"/>
  <c r="RQ26" i="4"/>
  <c r="RP26" i="4"/>
  <c r="RO26" i="4"/>
  <c r="RN26" i="4"/>
  <c r="RM26" i="4"/>
  <c r="QZ26" i="4"/>
  <c r="QY26" i="4"/>
  <c r="QN26" i="4"/>
  <c r="QM26" i="4"/>
  <c r="PY26" i="4"/>
  <c r="PZ26" i="4" s="1"/>
  <c r="QE26" i="4" s="1"/>
  <c r="PW26" i="4"/>
  <c r="PX26" i="4" s="1"/>
  <c r="QD26" i="4" s="1"/>
  <c r="ME26" i="4"/>
  <c r="MC26" i="4"/>
  <c r="MB26" i="4"/>
  <c r="MA26" i="4"/>
  <c r="LU26" i="4" s="1"/>
  <c r="LT26" i="4" s="1"/>
  <c r="LS26" i="4" s="1"/>
  <c r="LZ26" i="4"/>
  <c r="LY26" i="4"/>
  <c r="LW26" i="4"/>
  <c r="LV26" i="4"/>
  <c r="LQ26" i="4"/>
  <c r="LP26" i="4"/>
  <c r="LC26" i="4" s="1"/>
  <c r="LO26" i="4"/>
  <c r="LN26" i="4"/>
  <c r="LM26" i="4"/>
  <c r="LL26" i="4"/>
  <c r="LK26" i="4"/>
  <c r="LI26" i="4"/>
  <c r="LH26" i="4"/>
  <c r="LG26" i="4"/>
  <c r="LF26" i="4"/>
  <c r="LE26" i="4"/>
  <c r="LD26" i="4"/>
  <c r="LB26" i="4"/>
  <c r="LA26" i="4"/>
  <c r="KZ26" i="4"/>
  <c r="KY26" i="4"/>
  <c r="KW26" i="4"/>
  <c r="KV26" i="4"/>
  <c r="KR26" i="4"/>
  <c r="KP26" i="4"/>
  <c r="KO26" i="4"/>
  <c r="KN26" i="4"/>
  <c r="KH26" i="4" s="1"/>
  <c r="KG26" i="4" s="1"/>
  <c r="KF26" i="4" s="1"/>
  <c r="KM26" i="4"/>
  <c r="KL26" i="4"/>
  <c r="KJ26" i="4"/>
  <c r="KI26" i="4"/>
  <c r="KD26" i="4"/>
  <c r="KC26" i="4"/>
  <c r="KB26" i="4"/>
  <c r="KA26" i="4"/>
  <c r="JZ26" i="4"/>
  <c r="JY26" i="4"/>
  <c r="JX26" i="4"/>
  <c r="JV26" i="4"/>
  <c r="JU26" i="4"/>
  <c r="JT26" i="4"/>
  <c r="JS26" i="4"/>
  <c r="JR26" i="4"/>
  <c r="JQ26" i="4"/>
  <c r="JO26" i="4"/>
  <c r="JN26" i="4"/>
  <c r="JM26" i="4"/>
  <c r="JL26" i="4"/>
  <c r="JJ26" i="4"/>
  <c r="JI26" i="4"/>
  <c r="JA26" i="4"/>
  <c r="JB26" i="4" s="1"/>
  <c r="JC26" i="4" s="1"/>
  <c r="JD26" i="4" s="1"/>
  <c r="JE26" i="4" s="1"/>
  <c r="IU26" i="4" s="1"/>
  <c r="IS26" i="4" a="1"/>
  <c r="IS26" i="4" s="1"/>
  <c r="IM26" i="4" a="1"/>
  <c r="IM26" i="4" s="1"/>
  <c r="II26" i="4" a="1"/>
  <c r="II26" i="4" s="1"/>
  <c r="IB26" i="4" a="1"/>
  <c r="IB26" i="4" s="1"/>
  <c r="HX26" i="4" a="1"/>
  <c r="HX26" i="4" s="1"/>
  <c r="HM26" i="4" a="1"/>
  <c r="HM26" i="4" s="1"/>
  <c r="HF26" i="4"/>
  <c r="HA26" i="4"/>
  <c r="GZ26" i="4"/>
  <c r="GT26" i="4"/>
  <c r="FS26" i="4"/>
  <c r="FY26" i="4" s="1"/>
  <c r="FG26" i="4"/>
  <c r="FD26" i="4" a="1"/>
  <c r="FD26" i="4" s="1"/>
  <c r="FC26" i="4"/>
  <c r="FA26" i="4"/>
  <c r="FB26" i="4" s="1"/>
  <c r="EZ26" i="4"/>
  <c r="EY26" i="4"/>
  <c r="EX26" i="4"/>
  <c r="EW26" i="4"/>
  <c r="FN26" i="4" s="1"/>
  <c r="FO26" i="4" s="1"/>
  <c r="ER26" i="4"/>
  <c r="CZ26" i="4"/>
  <c r="CY26" i="4" s="1"/>
  <c r="CV26" i="4" s="1"/>
  <c r="Z26" i="4" s="1"/>
  <c r="CW26" i="4"/>
  <c r="CX26" i="4" s="1"/>
  <c r="CT26" i="4"/>
  <c r="CS26" i="4" s="1"/>
  <c r="CQ26" i="4" s="1"/>
  <c r="DB26" i="4" s="1"/>
  <c r="CP26" i="4"/>
  <c r="CA26" i="4"/>
  <c r="D26" i="4"/>
  <c r="RT25" i="4"/>
  <c r="RR25" i="4"/>
  <c r="RQ25" i="4"/>
  <c r="RP25" i="4"/>
  <c r="RO25" i="4"/>
  <c r="RN25" i="4"/>
  <c r="RM25" i="4"/>
  <c r="QZ25" i="4"/>
  <c r="QY25" i="4"/>
  <c r="QN25" i="4"/>
  <c r="QM25" i="4"/>
  <c r="PY25" i="4"/>
  <c r="PZ25" i="4" s="1"/>
  <c r="QE25" i="4" s="1"/>
  <c r="PW25" i="4"/>
  <c r="PX25" i="4" s="1"/>
  <c r="QD25" i="4" s="1"/>
  <c r="ME25" i="4"/>
  <c r="MC25" i="4"/>
  <c r="MB25" i="4"/>
  <c r="MA25" i="4"/>
  <c r="LU25" i="4" s="1"/>
  <c r="LT25" i="4" s="1"/>
  <c r="LS25" i="4" s="1"/>
  <c r="LZ25" i="4"/>
  <c r="LY25" i="4"/>
  <c r="LW25" i="4"/>
  <c r="LV25" i="4"/>
  <c r="LQ25" i="4"/>
  <c r="LP25" i="4"/>
  <c r="LO25" i="4"/>
  <c r="LN25" i="4"/>
  <c r="LM25" i="4"/>
  <c r="LL25" i="4"/>
  <c r="LK25" i="4"/>
  <c r="LI25" i="4"/>
  <c r="LH25" i="4"/>
  <c r="LG25" i="4"/>
  <c r="LF25" i="4"/>
  <c r="LE25" i="4"/>
  <c r="LD25" i="4"/>
  <c r="LB25" i="4"/>
  <c r="LA25" i="4"/>
  <c r="KZ25" i="4"/>
  <c r="KY25" i="4"/>
  <c r="KW25" i="4"/>
  <c r="KV25" i="4"/>
  <c r="KR25" i="4"/>
  <c r="KP25" i="4"/>
  <c r="KO25" i="4"/>
  <c r="KN25" i="4"/>
  <c r="KH25" i="4" s="1"/>
  <c r="KG25" i="4" s="1"/>
  <c r="KF25" i="4" s="1"/>
  <c r="KM25" i="4"/>
  <c r="KL25" i="4"/>
  <c r="KJ25" i="4"/>
  <c r="KI25" i="4"/>
  <c r="KD25" i="4"/>
  <c r="KC25" i="4"/>
  <c r="JP25" i="4" s="1"/>
  <c r="KB25" i="4"/>
  <c r="KA25" i="4"/>
  <c r="JZ25" i="4"/>
  <c r="JY25" i="4"/>
  <c r="JX25" i="4"/>
  <c r="JV25" i="4"/>
  <c r="JU25" i="4"/>
  <c r="JT25" i="4"/>
  <c r="JS25" i="4"/>
  <c r="JR25" i="4"/>
  <c r="JQ25" i="4"/>
  <c r="JO25" i="4"/>
  <c r="JN25" i="4"/>
  <c r="JM25" i="4"/>
  <c r="JL25" i="4"/>
  <c r="JJ25" i="4"/>
  <c r="JI25" i="4"/>
  <c r="JA25" i="4"/>
  <c r="IS25" i="4" a="1"/>
  <c r="IS25" i="4" s="1"/>
  <c r="IM25" i="4" a="1"/>
  <c r="IM25" i="4" s="1"/>
  <c r="II25" i="4" a="1"/>
  <c r="II25" i="4" s="1"/>
  <c r="IB25" i="4" a="1"/>
  <c r="IB25" i="4" s="1"/>
  <c r="HX25" i="4" a="1"/>
  <c r="HX25" i="4" s="1"/>
  <c r="HM25" i="4" a="1"/>
  <c r="HM25" i="4" s="1"/>
  <c r="HF25" i="4"/>
  <c r="HA25" i="4"/>
  <c r="GZ25" i="4"/>
  <c r="GT25" i="4"/>
  <c r="FS25" i="4"/>
  <c r="FY25" i="4" s="1"/>
  <c r="FG25" i="4"/>
  <c r="FD25" i="4" a="1"/>
  <c r="FD25" i="4" s="1"/>
  <c r="FC25" i="4"/>
  <c r="FA25" i="4"/>
  <c r="FB25" i="4" s="1"/>
  <c r="EZ25" i="4"/>
  <c r="EY25" i="4"/>
  <c r="EX25" i="4"/>
  <c r="EW25" i="4"/>
  <c r="FN25" i="4" s="1"/>
  <c r="FO25" i="4" s="1"/>
  <c r="ER25" i="4"/>
  <c r="CZ25" i="4"/>
  <c r="CY25" i="4" s="1"/>
  <c r="CV25" i="4" s="1"/>
  <c r="Z25" i="4" s="1"/>
  <c r="CW25" i="4"/>
  <c r="CX25" i="4" s="1"/>
  <c r="CT25" i="4"/>
  <c r="CS25" i="4" s="1"/>
  <c r="CQ25" i="4" s="1"/>
  <c r="DB25" i="4" s="1"/>
  <c r="CP25" i="4"/>
  <c r="CA25" i="4"/>
  <c r="D25" i="4"/>
  <c r="RT24" i="4"/>
  <c r="RR24" i="4"/>
  <c r="RQ24" i="4"/>
  <c r="RP24" i="4"/>
  <c r="RO24" i="4"/>
  <c r="RN24" i="4"/>
  <c r="RM24" i="4"/>
  <c r="QZ24" i="4"/>
  <c r="QY24" i="4"/>
  <c r="QN24" i="4"/>
  <c r="QM24" i="4"/>
  <c r="PY24" i="4"/>
  <c r="PZ24" i="4" s="1"/>
  <c r="QE24" i="4" s="1"/>
  <c r="PW24" i="4"/>
  <c r="PX24" i="4" s="1"/>
  <c r="QD24" i="4" s="1"/>
  <c r="PE24" i="4"/>
  <c r="PD24" i="4"/>
  <c r="PB24" i="4"/>
  <c r="PA24" i="4"/>
  <c r="OY24" i="4"/>
  <c r="OX24" i="4"/>
  <c r="OV24" i="4"/>
  <c r="OU24" i="4"/>
  <c r="OP24" i="4"/>
  <c r="OO24" i="4"/>
  <c r="OJ24" i="4"/>
  <c r="OI24" i="4"/>
  <c r="OG24" i="4"/>
  <c r="OF24" i="4"/>
  <c r="OD24" i="4"/>
  <c r="OC24" i="4"/>
  <c r="NX24" i="4"/>
  <c r="NW24" i="4"/>
  <c r="NU24" i="4"/>
  <c r="NT24" i="4"/>
  <c r="NR24" i="4"/>
  <c r="NQ24" i="4"/>
  <c r="NO24" i="4"/>
  <c r="NN24" i="4"/>
  <c r="NL24" i="4"/>
  <c r="NK24" i="4"/>
  <c r="NF24" i="4"/>
  <c r="NE24" i="4"/>
  <c r="NC24" i="4"/>
  <c r="NB24" i="4"/>
  <c r="MZ24" i="4"/>
  <c r="MY24" i="4"/>
  <c r="MW24" i="4"/>
  <c r="MV24" i="4"/>
  <c r="MT24" i="4"/>
  <c r="MS24" i="4"/>
  <c r="MQ24" i="4"/>
  <c r="MP24" i="4"/>
  <c r="MN24" i="4"/>
  <c r="MM24" i="4"/>
  <c r="MK24" i="4"/>
  <c r="PS24" i="4" s="1"/>
  <c r="PU24" i="4" s="1"/>
  <c r="PV24" i="4" s="1"/>
  <c r="MH24" i="4"/>
  <c r="ME24" i="4"/>
  <c r="MC24" i="4"/>
  <c r="MB24" i="4"/>
  <c r="MA24" i="4"/>
  <c r="LU24" i="4" s="1"/>
  <c r="LT24" i="4" s="1"/>
  <c r="LS24" i="4" s="1"/>
  <c r="LZ24" i="4"/>
  <c r="LY24" i="4"/>
  <c r="LW24" i="4"/>
  <c r="LV24" i="4"/>
  <c r="LQ24" i="4"/>
  <c r="LP24" i="4"/>
  <c r="LC24" i="4" s="1"/>
  <c r="LO24" i="4"/>
  <c r="LN24" i="4"/>
  <c r="LM24" i="4"/>
  <c r="LL24" i="4"/>
  <c r="LK24" i="4"/>
  <c r="LI24" i="4"/>
  <c r="LH24" i="4"/>
  <c r="LG24" i="4"/>
  <c r="LF24" i="4"/>
  <c r="LE24" i="4"/>
  <c r="LD24" i="4"/>
  <c r="LB24" i="4"/>
  <c r="LA24" i="4"/>
  <c r="KZ24" i="4"/>
  <c r="KY24" i="4"/>
  <c r="KW24" i="4"/>
  <c r="KV24" i="4"/>
  <c r="KR24" i="4"/>
  <c r="KP24" i="4"/>
  <c r="KO24" i="4"/>
  <c r="KN24" i="4"/>
  <c r="KH24" i="4" s="1"/>
  <c r="KG24" i="4" s="1"/>
  <c r="KF24" i="4" s="1"/>
  <c r="KM24" i="4"/>
  <c r="KL24" i="4"/>
  <c r="KJ24" i="4"/>
  <c r="KI24" i="4"/>
  <c r="KD24" i="4"/>
  <c r="KC24" i="4"/>
  <c r="KB24" i="4"/>
  <c r="KA24" i="4"/>
  <c r="JZ24" i="4"/>
  <c r="JY24" i="4"/>
  <c r="JX24" i="4"/>
  <c r="JV24" i="4"/>
  <c r="JU24" i="4"/>
  <c r="JT24" i="4"/>
  <c r="JS24" i="4"/>
  <c r="JR24" i="4"/>
  <c r="JQ24" i="4"/>
  <c r="JO24" i="4"/>
  <c r="JN24" i="4"/>
  <c r="JM24" i="4"/>
  <c r="JL24" i="4"/>
  <c r="JJ24" i="4"/>
  <c r="JI24" i="4"/>
  <c r="JA24" i="4"/>
  <c r="IS24" i="4" a="1"/>
  <c r="IS24" i="4" s="1"/>
  <c r="IM24" i="4" a="1"/>
  <c r="IM24" i="4" s="1"/>
  <c r="II24" i="4" a="1"/>
  <c r="II24" i="4" s="1"/>
  <c r="IB24" i="4" a="1"/>
  <c r="IB24" i="4" s="1"/>
  <c r="HX24" i="4" a="1"/>
  <c r="HX24" i="4" s="1"/>
  <c r="HM24" i="4" a="1"/>
  <c r="HM24" i="4" s="1"/>
  <c r="HF24" i="4"/>
  <c r="HA24" i="4"/>
  <c r="GT24" i="4"/>
  <c r="FS24" i="4"/>
  <c r="FY24" i="4" s="1"/>
  <c r="FG24" i="4"/>
  <c r="FD24" i="4" a="1"/>
  <c r="FD24" i="4" s="1"/>
  <c r="FC24" i="4"/>
  <c r="FA24" i="4"/>
  <c r="FB24" i="4" s="1"/>
  <c r="EZ24" i="4"/>
  <c r="EY24" i="4"/>
  <c r="EX24" i="4"/>
  <c r="EW24" i="4"/>
  <c r="FN24" i="4" s="1"/>
  <c r="FO24" i="4" s="1"/>
  <c r="ER24" i="4"/>
  <c r="CZ24" i="4"/>
  <c r="CY24" i="4" s="1"/>
  <c r="CV24" i="4" s="1"/>
  <c r="Z24" i="4" s="1"/>
  <c r="CX24" i="4"/>
  <c r="CW24" i="4"/>
  <c r="CT24" i="4"/>
  <c r="CS24" i="4" s="1"/>
  <c r="CQ24" i="4" s="1"/>
  <c r="CP24" i="4"/>
  <c r="DC24" i="4" s="1"/>
  <c r="CA24" i="4"/>
  <c r="AL24" i="4"/>
  <c r="AI24" i="4"/>
  <c r="D24" i="4"/>
  <c r="RT23" i="4"/>
  <c r="RR23" i="4"/>
  <c r="RQ23" i="4"/>
  <c r="RP23" i="4"/>
  <c r="RO23" i="4"/>
  <c r="RN23" i="4"/>
  <c r="RM23" i="4"/>
  <c r="QZ23" i="4"/>
  <c r="QY23" i="4"/>
  <c r="QN23" i="4"/>
  <c r="QM23" i="4"/>
  <c r="PY23" i="4"/>
  <c r="PZ23" i="4" s="1"/>
  <c r="QE23" i="4" s="1"/>
  <c r="PW23" i="4"/>
  <c r="PX23" i="4" s="1"/>
  <c r="QD23" i="4" s="1"/>
  <c r="PE23" i="4"/>
  <c r="PD23" i="4"/>
  <c r="PB23" i="4"/>
  <c r="PA23" i="4"/>
  <c r="OY23" i="4"/>
  <c r="OX23" i="4"/>
  <c r="OV23" i="4"/>
  <c r="OU23" i="4"/>
  <c r="OP23" i="4"/>
  <c r="OO23" i="4"/>
  <c r="OJ23" i="4"/>
  <c r="OI23" i="4"/>
  <c r="OG23" i="4"/>
  <c r="OF23" i="4"/>
  <c r="OD23" i="4"/>
  <c r="OC23" i="4"/>
  <c r="NX23" i="4"/>
  <c r="NW23" i="4"/>
  <c r="NU23" i="4"/>
  <c r="NT23" i="4"/>
  <c r="NR23" i="4"/>
  <c r="NQ23" i="4"/>
  <c r="NO23" i="4"/>
  <c r="NN23" i="4"/>
  <c r="NL23" i="4"/>
  <c r="NK23" i="4"/>
  <c r="NF23" i="4"/>
  <c r="NE23" i="4"/>
  <c r="NC23" i="4"/>
  <c r="NB23" i="4"/>
  <c r="MZ23" i="4"/>
  <c r="MY23" i="4"/>
  <c r="MW23" i="4"/>
  <c r="MV23" i="4"/>
  <c r="MT23" i="4"/>
  <c r="MS23" i="4"/>
  <c r="MQ23" i="4"/>
  <c r="MP23" i="4"/>
  <c r="MN23" i="4"/>
  <c r="MM23" i="4"/>
  <c r="MK23" i="4"/>
  <c r="PS23" i="4" s="1"/>
  <c r="MH23" i="4"/>
  <c r="ME23" i="4"/>
  <c r="MC23" i="4"/>
  <c r="MB23" i="4"/>
  <c r="MA23" i="4"/>
  <c r="LU23" i="4" s="1"/>
  <c r="LT23" i="4" s="1"/>
  <c r="LS23" i="4" s="1"/>
  <c r="LZ23" i="4"/>
  <c r="LY23" i="4"/>
  <c r="LW23" i="4"/>
  <c r="LV23" i="4"/>
  <c r="LQ23" i="4"/>
  <c r="LP23" i="4"/>
  <c r="LO23" i="4"/>
  <c r="LN23" i="4"/>
  <c r="LM23" i="4"/>
  <c r="LL23" i="4"/>
  <c r="LK23" i="4"/>
  <c r="LI23" i="4"/>
  <c r="LH23" i="4"/>
  <c r="LG23" i="4"/>
  <c r="LF23" i="4"/>
  <c r="LE23" i="4"/>
  <c r="LD23" i="4"/>
  <c r="LB23" i="4"/>
  <c r="LA23" i="4"/>
  <c r="KZ23" i="4"/>
  <c r="KY23" i="4"/>
  <c r="KW23" i="4"/>
  <c r="KV23" i="4"/>
  <c r="KR23" i="4"/>
  <c r="KP23" i="4"/>
  <c r="KO23" i="4"/>
  <c r="KN23" i="4"/>
  <c r="KH23" i="4" s="1"/>
  <c r="KG23" i="4" s="1"/>
  <c r="KF23" i="4" s="1"/>
  <c r="KM23" i="4"/>
  <c r="KL23" i="4"/>
  <c r="KJ23" i="4"/>
  <c r="KI23" i="4"/>
  <c r="KD23" i="4"/>
  <c r="KC23" i="4"/>
  <c r="JP23" i="4" s="1"/>
  <c r="KB23" i="4"/>
  <c r="KA23" i="4"/>
  <c r="JZ23" i="4"/>
  <c r="JY23" i="4"/>
  <c r="JX23" i="4"/>
  <c r="JV23" i="4"/>
  <c r="JU23" i="4"/>
  <c r="JT23" i="4"/>
  <c r="JS23" i="4"/>
  <c r="JR23" i="4"/>
  <c r="JQ23" i="4"/>
  <c r="JO23" i="4"/>
  <c r="JN23" i="4"/>
  <c r="JM23" i="4"/>
  <c r="JL23" i="4"/>
  <c r="JJ23" i="4"/>
  <c r="JI23" i="4"/>
  <c r="JA23" i="4"/>
  <c r="IO23" i="4" s="1"/>
  <c r="IS23" i="4" a="1"/>
  <c r="IS23" i="4" s="1"/>
  <c r="IM23" i="4" a="1"/>
  <c r="IM23" i="4" s="1"/>
  <c r="II23" i="4" a="1"/>
  <c r="II23" i="4" s="1"/>
  <c r="IB23" i="4" a="1"/>
  <c r="IB23" i="4" s="1"/>
  <c r="HX23" i="4" a="1"/>
  <c r="HX23" i="4" s="1"/>
  <c r="HM23" i="4" a="1"/>
  <c r="HM23" i="4" s="1"/>
  <c r="HF23" i="4"/>
  <c r="OM23" i="4" s="1"/>
  <c r="HA23" i="4"/>
  <c r="GT23" i="4"/>
  <c r="FS23" i="4"/>
  <c r="FY23" i="4" s="1"/>
  <c r="FG23" i="4"/>
  <c r="FD23" i="4" a="1"/>
  <c r="FD23" i="4" s="1"/>
  <c r="FC23" i="4"/>
  <c r="FA23" i="4"/>
  <c r="FB23" i="4" s="1"/>
  <c r="EZ23" i="4"/>
  <c r="EY23" i="4"/>
  <c r="EX23" i="4"/>
  <c r="EW23" i="4"/>
  <c r="FN23" i="4" s="1"/>
  <c r="FO23" i="4" s="1"/>
  <c r="ER23" i="4"/>
  <c r="CZ23" i="4"/>
  <c r="CY23" i="4" s="1"/>
  <c r="CV23" i="4" s="1"/>
  <c r="Z23" i="4" s="1"/>
  <c r="CX23" i="4"/>
  <c r="CW23" i="4"/>
  <c r="CT23" i="4"/>
  <c r="CS23" i="4" s="1"/>
  <c r="CQ23" i="4" s="1"/>
  <c r="CP23" i="4"/>
  <c r="DC23" i="4" s="1"/>
  <c r="CA23" i="4"/>
  <c r="AL23" i="4"/>
  <c r="AI23" i="4"/>
  <c r="D23" i="4"/>
  <c r="RT22" i="4"/>
  <c r="RR22" i="4"/>
  <c r="RQ22" i="4"/>
  <c r="RP22" i="4"/>
  <c r="RO22" i="4"/>
  <c r="RN22" i="4"/>
  <c r="RM22" i="4"/>
  <c r="QZ22" i="4"/>
  <c r="QY22" i="4"/>
  <c r="QN22" i="4"/>
  <c r="QM22" i="4"/>
  <c r="PY22" i="4"/>
  <c r="PZ22" i="4" s="1"/>
  <c r="QE22" i="4" s="1"/>
  <c r="PW22" i="4"/>
  <c r="PX22" i="4" s="1"/>
  <c r="QD22" i="4" s="1"/>
  <c r="PU22" i="4"/>
  <c r="PQ22" i="4"/>
  <c r="PE22" i="4"/>
  <c r="PD22" i="4"/>
  <c r="OY22" i="4"/>
  <c r="OX22" i="4"/>
  <c r="OS22" i="4"/>
  <c r="OR22" i="4"/>
  <c r="OM22" i="4"/>
  <c r="OL22" i="4"/>
  <c r="OG22" i="4"/>
  <c r="OF22" i="4"/>
  <c r="OA22" i="4"/>
  <c r="NZ22" i="4"/>
  <c r="NU22" i="4"/>
  <c r="NT22" i="4"/>
  <c r="NO22" i="4"/>
  <c r="NN22" i="4"/>
  <c r="NI22" i="4"/>
  <c r="NH22" i="4"/>
  <c r="NC22" i="4"/>
  <c r="NB22" i="4"/>
  <c r="MW22" i="4"/>
  <c r="MV22" i="4"/>
  <c r="MQ22" i="4"/>
  <c r="MP22" i="4"/>
  <c r="ME22" i="4"/>
  <c r="MC22" i="4"/>
  <c r="MB22" i="4"/>
  <c r="MA22" i="4"/>
  <c r="LU22" i="4" s="1"/>
  <c r="LT22" i="4" s="1"/>
  <c r="LS22" i="4" s="1"/>
  <c r="LZ22" i="4"/>
  <c r="LY22" i="4"/>
  <c r="LW22" i="4"/>
  <c r="LV22" i="4"/>
  <c r="LQ22" i="4"/>
  <c r="LP22" i="4"/>
  <c r="LC22" i="4" s="1"/>
  <c r="LO22" i="4"/>
  <c r="LN22" i="4"/>
  <c r="LM22" i="4"/>
  <c r="LL22" i="4"/>
  <c r="LK22" i="4"/>
  <c r="LI22" i="4"/>
  <c r="LH22" i="4"/>
  <c r="LG22" i="4"/>
  <c r="LF22" i="4"/>
  <c r="LE22" i="4"/>
  <c r="LD22" i="4"/>
  <c r="LB22" i="4"/>
  <c r="LA22" i="4"/>
  <c r="KZ22" i="4"/>
  <c r="KY22" i="4"/>
  <c r="KW22" i="4"/>
  <c r="KV22" i="4"/>
  <c r="KR22" i="4"/>
  <c r="KP22" i="4"/>
  <c r="KO22" i="4"/>
  <c r="KN22" i="4"/>
  <c r="KH22" i="4" s="1"/>
  <c r="KG22" i="4" s="1"/>
  <c r="KF22" i="4" s="1"/>
  <c r="KM22" i="4"/>
  <c r="KL22" i="4"/>
  <c r="KJ22" i="4"/>
  <c r="KI22" i="4"/>
  <c r="KD22" i="4"/>
  <c r="KC22" i="4"/>
  <c r="JP22" i="4" s="1"/>
  <c r="KB22" i="4"/>
  <c r="KA22" i="4"/>
  <c r="JZ22" i="4"/>
  <c r="JY22" i="4"/>
  <c r="JX22" i="4"/>
  <c r="JV22" i="4"/>
  <c r="JU22" i="4"/>
  <c r="JT22" i="4"/>
  <c r="JS22" i="4"/>
  <c r="JR22" i="4"/>
  <c r="JQ22" i="4"/>
  <c r="JO22" i="4"/>
  <c r="JN22" i="4"/>
  <c r="JM22" i="4"/>
  <c r="JL22" i="4"/>
  <c r="JJ22" i="4"/>
  <c r="JI22" i="4"/>
  <c r="JA22" i="4"/>
  <c r="IS22" i="4" a="1"/>
  <c r="IS22" i="4" s="1"/>
  <c r="IM22" i="4" a="1"/>
  <c r="IM22" i="4" s="1"/>
  <c r="II22" i="4" a="1"/>
  <c r="II22" i="4" s="1"/>
  <c r="IB22" i="4" a="1"/>
  <c r="IB22" i="4" s="1"/>
  <c r="HX22" i="4" a="1"/>
  <c r="HX22" i="4" s="1"/>
  <c r="HM22" i="4" a="1"/>
  <c r="HM22" i="4" s="1"/>
  <c r="HF22" i="4"/>
  <c r="HA22" i="4"/>
  <c r="GT22" i="4"/>
  <c r="FS22" i="4"/>
  <c r="FY22" i="4" s="1"/>
  <c r="FG22" i="4"/>
  <c r="FD22" i="4" a="1"/>
  <c r="FD22" i="4" s="1"/>
  <c r="FC22" i="4"/>
  <c r="FA22" i="4"/>
  <c r="FB22" i="4" s="1"/>
  <c r="EZ22" i="4"/>
  <c r="EY22" i="4"/>
  <c r="EX22" i="4"/>
  <c r="EW22" i="4"/>
  <c r="FN22" i="4" s="1"/>
  <c r="FO22" i="4" s="1"/>
  <c r="ER22" i="4"/>
  <c r="CZ22" i="4"/>
  <c r="CY22" i="4" s="1"/>
  <c r="CV22" i="4" s="1"/>
  <c r="Z22" i="4" s="1"/>
  <c r="CX22" i="4"/>
  <c r="CW22" i="4"/>
  <c r="CT22" i="4"/>
  <c r="CS22" i="4" s="1"/>
  <c r="CQ22" i="4" s="1"/>
  <c r="CP22" i="4"/>
  <c r="DC22" i="4" s="1"/>
  <c r="CA22" i="4"/>
  <c r="AL22" i="4"/>
  <c r="AI22" i="4"/>
  <c r="D22" i="4"/>
  <c r="RT21" i="4"/>
  <c r="RR21" i="4"/>
  <c r="RQ21" i="4"/>
  <c r="RP21" i="4"/>
  <c r="RO21" i="4"/>
  <c r="RN21" i="4"/>
  <c r="RM21" i="4"/>
  <c r="QZ21" i="4"/>
  <c r="QY21" i="4"/>
  <c r="QN21" i="4"/>
  <c r="QM21" i="4"/>
  <c r="PY21" i="4"/>
  <c r="PZ21" i="4" s="1"/>
  <c r="QE21" i="4" s="1"/>
  <c r="PW21" i="4"/>
  <c r="PX21" i="4" s="1"/>
  <c r="QD21" i="4" s="1"/>
  <c r="PU21" i="4"/>
  <c r="PQ21" i="4"/>
  <c r="PE21" i="4"/>
  <c r="PD21" i="4"/>
  <c r="OY21" i="4"/>
  <c r="OX21" i="4"/>
  <c r="OS21" i="4"/>
  <c r="OR21" i="4"/>
  <c r="OM21" i="4"/>
  <c r="OL21" i="4"/>
  <c r="OG21" i="4"/>
  <c r="OF21" i="4"/>
  <c r="OA21" i="4"/>
  <c r="NZ21" i="4"/>
  <c r="NU21" i="4"/>
  <c r="NT21" i="4"/>
  <c r="NO21" i="4"/>
  <c r="NN21" i="4"/>
  <c r="NI21" i="4"/>
  <c r="NH21" i="4"/>
  <c r="NC21" i="4"/>
  <c r="NB21" i="4"/>
  <c r="MW21" i="4"/>
  <c r="MV21" i="4"/>
  <c r="MQ21" i="4"/>
  <c r="MP21" i="4"/>
  <c r="ME21" i="4"/>
  <c r="MC21" i="4"/>
  <c r="MB21" i="4"/>
  <c r="MA21" i="4"/>
  <c r="LU21" i="4" s="1"/>
  <c r="LT21" i="4" s="1"/>
  <c r="LS21" i="4" s="1"/>
  <c r="LZ21" i="4"/>
  <c r="LY21" i="4"/>
  <c r="LW21" i="4"/>
  <c r="LV21" i="4"/>
  <c r="LQ21" i="4"/>
  <c r="LP21" i="4"/>
  <c r="LJ21" i="4" s="1"/>
  <c r="LO21" i="4"/>
  <c r="LN21" i="4"/>
  <c r="LM21" i="4"/>
  <c r="LL21" i="4"/>
  <c r="LK21" i="4"/>
  <c r="LI21" i="4"/>
  <c r="LH21" i="4"/>
  <c r="LG21" i="4"/>
  <c r="LF21" i="4"/>
  <c r="LE21" i="4"/>
  <c r="LD21" i="4"/>
  <c r="LB21" i="4"/>
  <c r="LA21" i="4"/>
  <c r="KZ21" i="4"/>
  <c r="KY21" i="4"/>
  <c r="KW21" i="4"/>
  <c r="KV21" i="4"/>
  <c r="KR21" i="4"/>
  <c r="KP21" i="4"/>
  <c r="KO21" i="4"/>
  <c r="KN21" i="4"/>
  <c r="KH21" i="4" s="1"/>
  <c r="KG21" i="4" s="1"/>
  <c r="KF21" i="4" s="1"/>
  <c r="KM21" i="4"/>
  <c r="KL21" i="4"/>
  <c r="KJ21" i="4"/>
  <c r="KI21" i="4"/>
  <c r="KD21" i="4"/>
  <c r="KC21" i="4"/>
  <c r="JW21" i="4" s="1"/>
  <c r="JG21" i="4" s="1"/>
  <c r="JH21" i="4" s="1"/>
  <c r="MH21" i="4" s="1"/>
  <c r="KB21" i="4"/>
  <c r="KA21" i="4"/>
  <c r="JZ21" i="4"/>
  <c r="JY21" i="4"/>
  <c r="JX21" i="4"/>
  <c r="JV21" i="4"/>
  <c r="JU21" i="4"/>
  <c r="JT21" i="4"/>
  <c r="JS21" i="4"/>
  <c r="JR21" i="4"/>
  <c r="JQ21" i="4"/>
  <c r="JO21" i="4"/>
  <c r="JN21" i="4"/>
  <c r="JM21" i="4"/>
  <c r="JL21" i="4"/>
  <c r="JJ21" i="4"/>
  <c r="JI21" i="4"/>
  <c r="JA21" i="4"/>
  <c r="JB21" i="4" s="1"/>
  <c r="IS21" i="4" a="1"/>
  <c r="IS21" i="4" s="1"/>
  <c r="IM21" i="4" a="1"/>
  <c r="IM21" i="4" s="1"/>
  <c r="II21" i="4" a="1"/>
  <c r="II21" i="4" s="1"/>
  <c r="IB21" i="4" a="1"/>
  <c r="IB21" i="4" s="1"/>
  <c r="HX21" i="4" a="1"/>
  <c r="HX21" i="4" s="1"/>
  <c r="HM21" i="4" a="1"/>
  <c r="HM21" i="4" s="1"/>
  <c r="HF21" i="4"/>
  <c r="HA21" i="4"/>
  <c r="GT21" i="4"/>
  <c r="FS21" i="4"/>
  <c r="FY21" i="4" s="1"/>
  <c r="FG21" i="4"/>
  <c r="FD21" i="4" a="1"/>
  <c r="FD21" i="4" s="1"/>
  <c r="FC21" i="4"/>
  <c r="FA21" i="4"/>
  <c r="FB21" i="4" s="1"/>
  <c r="EZ21" i="4"/>
  <c r="EY21" i="4"/>
  <c r="EX21" i="4"/>
  <c r="EW21" i="4"/>
  <c r="FN21" i="4" s="1"/>
  <c r="FO21" i="4" s="1"/>
  <c r="ER21" i="4"/>
  <c r="CZ21" i="4"/>
  <c r="CY21" i="4" s="1"/>
  <c r="CV21" i="4" s="1"/>
  <c r="Z21" i="4" s="1"/>
  <c r="CW21" i="4"/>
  <c r="CX21" i="4" s="1"/>
  <c r="CT21" i="4"/>
  <c r="CS21" i="4" s="1"/>
  <c r="CQ21" i="4" s="1"/>
  <c r="DB21" i="4" s="1"/>
  <c r="CP21" i="4"/>
  <c r="CA21" i="4"/>
  <c r="D21" i="4"/>
  <c r="RT20" i="4"/>
  <c r="RR20" i="4"/>
  <c r="RQ20" i="4"/>
  <c r="RP20" i="4"/>
  <c r="RO20" i="4"/>
  <c r="RN20" i="4"/>
  <c r="RM20" i="4"/>
  <c r="QZ20" i="4"/>
  <c r="QY20" i="4"/>
  <c r="QN20" i="4"/>
  <c r="QM20" i="4"/>
  <c r="PY20" i="4"/>
  <c r="PZ20" i="4" s="1"/>
  <c r="QE20" i="4" s="1"/>
  <c r="PW20" i="4"/>
  <c r="PX20" i="4" s="1"/>
  <c r="QD20" i="4" s="1"/>
  <c r="ME20" i="4"/>
  <c r="MC20" i="4"/>
  <c r="MB20" i="4"/>
  <c r="MA20" i="4"/>
  <c r="LU20" i="4" s="1"/>
  <c r="LT20" i="4" s="1"/>
  <c r="LS20" i="4" s="1"/>
  <c r="LZ20" i="4"/>
  <c r="LY20" i="4"/>
  <c r="LW20" i="4"/>
  <c r="LV20" i="4"/>
  <c r="LQ20" i="4"/>
  <c r="LP20" i="4"/>
  <c r="LC20" i="4" s="1"/>
  <c r="LO20" i="4"/>
  <c r="LN20" i="4"/>
  <c r="LM20" i="4"/>
  <c r="LL20" i="4"/>
  <c r="LK20" i="4"/>
  <c r="LI20" i="4"/>
  <c r="LH20" i="4"/>
  <c r="LG20" i="4"/>
  <c r="LF20" i="4"/>
  <c r="LE20" i="4"/>
  <c r="LD20" i="4"/>
  <c r="LB20" i="4"/>
  <c r="LA20" i="4"/>
  <c r="KZ20" i="4"/>
  <c r="KY20" i="4"/>
  <c r="KW20" i="4"/>
  <c r="KV20" i="4"/>
  <c r="KR20" i="4"/>
  <c r="KP20" i="4"/>
  <c r="KO20" i="4"/>
  <c r="KN20" i="4"/>
  <c r="KH20" i="4" s="1"/>
  <c r="KG20" i="4" s="1"/>
  <c r="KF20" i="4" s="1"/>
  <c r="KM20" i="4"/>
  <c r="KL20" i="4"/>
  <c r="KJ20" i="4"/>
  <c r="KI20" i="4"/>
  <c r="KD20" i="4"/>
  <c r="KC20" i="4"/>
  <c r="JP20" i="4" s="1"/>
  <c r="KB20" i="4"/>
  <c r="KA20" i="4"/>
  <c r="JZ20" i="4"/>
  <c r="JY20" i="4"/>
  <c r="JX20" i="4"/>
  <c r="JV20" i="4"/>
  <c r="JU20" i="4"/>
  <c r="JT20" i="4"/>
  <c r="JS20" i="4"/>
  <c r="JR20" i="4"/>
  <c r="JQ20" i="4"/>
  <c r="JO20" i="4"/>
  <c r="JN20" i="4"/>
  <c r="JM20" i="4"/>
  <c r="JL20" i="4"/>
  <c r="JJ20" i="4"/>
  <c r="JI20" i="4"/>
  <c r="JA20" i="4"/>
  <c r="IO20" i="4" s="1"/>
  <c r="IS20" i="4" a="1"/>
  <c r="IS20" i="4" s="1"/>
  <c r="IM20" i="4" a="1"/>
  <c r="IM20" i="4" s="1"/>
  <c r="II20" i="4" a="1"/>
  <c r="II20" i="4" s="1"/>
  <c r="IB20" i="4" a="1"/>
  <c r="IB20" i="4" s="1"/>
  <c r="HX20" i="4" a="1"/>
  <c r="HX20" i="4" s="1"/>
  <c r="HM20" i="4" a="1"/>
  <c r="HM20" i="4" s="1"/>
  <c r="HF20" i="4"/>
  <c r="HA20" i="4"/>
  <c r="GT20" i="4"/>
  <c r="FS20" i="4"/>
  <c r="FY20" i="4" s="1"/>
  <c r="FG20" i="4"/>
  <c r="FD20" i="4" a="1"/>
  <c r="FD20" i="4" s="1"/>
  <c r="FC20" i="4"/>
  <c r="FA20" i="4"/>
  <c r="FB20" i="4" s="1"/>
  <c r="EZ20" i="4"/>
  <c r="EY20" i="4"/>
  <c r="EX20" i="4"/>
  <c r="EW20" i="4"/>
  <c r="FN20" i="4" s="1"/>
  <c r="FO20" i="4" s="1"/>
  <c r="ER20" i="4"/>
  <c r="CZ20" i="4"/>
  <c r="CY20" i="4" s="1"/>
  <c r="CV20" i="4" s="1"/>
  <c r="Z20" i="4" s="1"/>
  <c r="CW20" i="4"/>
  <c r="CX20" i="4" s="1"/>
  <c r="CT20" i="4"/>
  <c r="CS20" i="4" s="1"/>
  <c r="CQ20" i="4" s="1"/>
  <c r="DB20" i="4" s="1"/>
  <c r="CP20" i="4"/>
  <c r="DC20" i="4" s="1"/>
  <c r="CA20" i="4"/>
  <c r="D20" i="4"/>
  <c r="RT19" i="4"/>
  <c r="RR19" i="4"/>
  <c r="RQ19" i="4"/>
  <c r="RP19" i="4"/>
  <c r="RO19" i="4"/>
  <c r="RN19" i="4"/>
  <c r="RM19" i="4"/>
  <c r="QZ19" i="4"/>
  <c r="QY19" i="4"/>
  <c r="QN19" i="4"/>
  <c r="QM19" i="4"/>
  <c r="PY19" i="4"/>
  <c r="PZ19" i="4" s="1"/>
  <c r="QE19" i="4" s="1"/>
  <c r="PW19" i="4"/>
  <c r="PX19" i="4" s="1"/>
  <c r="QD19" i="4" s="1"/>
  <c r="ME19" i="4"/>
  <c r="MC19" i="4"/>
  <c r="MB19" i="4"/>
  <c r="MA19" i="4"/>
  <c r="LU19" i="4" s="1"/>
  <c r="LT19" i="4" s="1"/>
  <c r="LS19" i="4" s="1"/>
  <c r="LZ19" i="4"/>
  <c r="LY19" i="4"/>
  <c r="LW19" i="4"/>
  <c r="LV19" i="4"/>
  <c r="LQ19" i="4"/>
  <c r="LP19" i="4"/>
  <c r="LO19" i="4"/>
  <c r="LN19" i="4"/>
  <c r="LM19" i="4"/>
  <c r="LL19" i="4"/>
  <c r="LK19" i="4"/>
  <c r="LI19" i="4"/>
  <c r="LH19" i="4"/>
  <c r="LG19" i="4"/>
  <c r="LF19" i="4"/>
  <c r="LE19" i="4"/>
  <c r="LD19" i="4"/>
  <c r="LB19" i="4"/>
  <c r="LA19" i="4"/>
  <c r="KZ19" i="4"/>
  <c r="KY19" i="4"/>
  <c r="KW19" i="4"/>
  <c r="KV19" i="4"/>
  <c r="KR19" i="4"/>
  <c r="KP19" i="4"/>
  <c r="KO19" i="4"/>
  <c r="KN19" i="4"/>
  <c r="KH19" i="4" s="1"/>
  <c r="KG19" i="4" s="1"/>
  <c r="KF19" i="4" s="1"/>
  <c r="KM19" i="4"/>
  <c r="KL19" i="4"/>
  <c r="KJ19" i="4"/>
  <c r="KI19" i="4"/>
  <c r="KD19" i="4"/>
  <c r="KC19" i="4"/>
  <c r="JP19" i="4" s="1"/>
  <c r="KB19" i="4"/>
  <c r="KA19" i="4"/>
  <c r="JZ19" i="4"/>
  <c r="JY19" i="4"/>
  <c r="JX19" i="4"/>
  <c r="JV19" i="4"/>
  <c r="JU19" i="4"/>
  <c r="JT19" i="4"/>
  <c r="JS19" i="4"/>
  <c r="JR19" i="4"/>
  <c r="JQ19" i="4"/>
  <c r="JO19" i="4"/>
  <c r="JN19" i="4"/>
  <c r="JM19" i="4"/>
  <c r="JL19" i="4"/>
  <c r="JJ19" i="4"/>
  <c r="JI19" i="4"/>
  <c r="JA19" i="4"/>
  <c r="JB19" i="4" s="1"/>
  <c r="JC19" i="4" s="1"/>
  <c r="JD19" i="4" s="1"/>
  <c r="JE19" i="4" s="1"/>
  <c r="IS19" i="4" a="1"/>
  <c r="IS19" i="4" s="1"/>
  <c r="IM19" i="4" a="1"/>
  <c r="IM19" i="4" s="1"/>
  <c r="II19" i="4" a="1"/>
  <c r="II19" i="4" s="1"/>
  <c r="IB19" i="4" a="1"/>
  <c r="IB19" i="4" s="1"/>
  <c r="HX19" i="4" a="1"/>
  <c r="HX19" i="4" s="1"/>
  <c r="HM19" i="4" a="1"/>
  <c r="HM19" i="4" s="1"/>
  <c r="HF19" i="4"/>
  <c r="HA19" i="4"/>
  <c r="GT19" i="4"/>
  <c r="FS19" i="4"/>
  <c r="FY19" i="4" s="1"/>
  <c r="FG19" i="4"/>
  <c r="FD19" i="4" a="1"/>
  <c r="FD19" i="4" s="1"/>
  <c r="FC19" i="4"/>
  <c r="FA19" i="4"/>
  <c r="FB19" i="4" s="1"/>
  <c r="EZ19" i="4"/>
  <c r="EY19" i="4"/>
  <c r="EX19" i="4"/>
  <c r="EW19" i="4"/>
  <c r="FN19" i="4" s="1"/>
  <c r="FO19" i="4" s="1"/>
  <c r="ER19" i="4"/>
  <c r="CZ19" i="4"/>
  <c r="CY19" i="4" s="1"/>
  <c r="CV19" i="4" s="1"/>
  <c r="Z19" i="4" s="1"/>
  <c r="CW19" i="4"/>
  <c r="CX19" i="4" s="1"/>
  <c r="CT19" i="4"/>
  <c r="CS19" i="4" s="1"/>
  <c r="CQ19" i="4" s="1"/>
  <c r="DB19" i="4" s="1"/>
  <c r="CP19" i="4"/>
  <c r="DC19" i="4" s="1"/>
  <c r="CA19" i="4"/>
  <c r="D19" i="4"/>
  <c r="RT18" i="4"/>
  <c r="RR18" i="4"/>
  <c r="RQ18" i="4"/>
  <c r="RP18" i="4"/>
  <c r="RO18" i="4"/>
  <c r="RN18" i="4"/>
  <c r="RM18" i="4"/>
  <c r="QZ18" i="4"/>
  <c r="QY18" i="4"/>
  <c r="QQ18" i="4"/>
  <c r="QP18" i="4"/>
  <c r="PY18" i="4"/>
  <c r="PZ18" i="4" s="1"/>
  <c r="QE18" i="4" s="1"/>
  <c r="PW18" i="4"/>
  <c r="PX18" i="4" s="1"/>
  <c r="QD18" i="4" s="1"/>
  <c r="PE18" i="4"/>
  <c r="PD18" i="4"/>
  <c r="PB18" i="4"/>
  <c r="PA18" i="4"/>
  <c r="OY18" i="4"/>
  <c r="OX18" i="4"/>
  <c r="OV18" i="4"/>
  <c r="OU18" i="4"/>
  <c r="OP18" i="4"/>
  <c r="OO18" i="4"/>
  <c r="OJ18" i="4"/>
  <c r="OI18" i="4"/>
  <c r="OG18" i="4"/>
  <c r="OF18" i="4"/>
  <c r="OD18" i="4"/>
  <c r="OC18" i="4"/>
  <c r="NX18" i="4"/>
  <c r="NW18" i="4"/>
  <c r="NU18" i="4"/>
  <c r="NT18" i="4"/>
  <c r="NR18" i="4"/>
  <c r="NQ18" i="4"/>
  <c r="NO18" i="4"/>
  <c r="NN18" i="4"/>
  <c r="NL18" i="4"/>
  <c r="NK18" i="4"/>
  <c r="NF18" i="4"/>
  <c r="NE18" i="4"/>
  <c r="NC18" i="4"/>
  <c r="NB18" i="4"/>
  <c r="MZ18" i="4"/>
  <c r="MY18" i="4"/>
  <c r="MW18" i="4"/>
  <c r="MV18" i="4"/>
  <c r="MT18" i="4"/>
  <c r="MS18" i="4"/>
  <c r="MQ18" i="4"/>
  <c r="MP18" i="4"/>
  <c r="MN18" i="4"/>
  <c r="MM18" i="4"/>
  <c r="MK18" i="4"/>
  <c r="ML18" i="4" s="1"/>
  <c r="MH18" i="4"/>
  <c r="MI18" i="4" s="1"/>
  <c r="ME18" i="4"/>
  <c r="MC18" i="4"/>
  <c r="MB18" i="4"/>
  <c r="MA18" i="4"/>
  <c r="LZ18" i="4"/>
  <c r="LU18" i="4" s="1"/>
  <c r="LT18" i="4" s="1"/>
  <c r="LS18" i="4" s="1"/>
  <c r="LY18" i="4"/>
  <c r="LW18" i="4"/>
  <c r="LV18" i="4"/>
  <c r="LQ18" i="4"/>
  <c r="LP18" i="4"/>
  <c r="LO18" i="4"/>
  <c r="LI18" i="4" s="1"/>
  <c r="LN18" i="4"/>
  <c r="LM18" i="4"/>
  <c r="LL18" i="4"/>
  <c r="LK18" i="4"/>
  <c r="LJ18" i="4"/>
  <c r="LH18" i="4"/>
  <c r="LG18" i="4"/>
  <c r="LF18" i="4"/>
  <c r="LE18" i="4"/>
  <c r="LD18" i="4"/>
  <c r="LB18" i="4"/>
  <c r="LA18" i="4"/>
  <c r="KZ18" i="4"/>
  <c r="KY18" i="4"/>
  <c r="KX18" i="4"/>
  <c r="KV18" i="4"/>
  <c r="KR18" i="4"/>
  <c r="KP18" i="4"/>
  <c r="KO18" i="4"/>
  <c r="KN18" i="4"/>
  <c r="KM18" i="4"/>
  <c r="KH18" i="4" s="1"/>
  <c r="KG18" i="4" s="1"/>
  <c r="KF18" i="4" s="1"/>
  <c r="KL18" i="4"/>
  <c r="KJ18" i="4"/>
  <c r="KI18" i="4"/>
  <c r="KD18" i="4"/>
  <c r="KC18" i="4"/>
  <c r="KB18" i="4"/>
  <c r="JP18" i="4" s="1"/>
  <c r="KA18" i="4"/>
  <c r="JZ18" i="4"/>
  <c r="JY18" i="4"/>
  <c r="JX18" i="4"/>
  <c r="JW18" i="4"/>
  <c r="JU18" i="4"/>
  <c r="JT18" i="4"/>
  <c r="JS18" i="4"/>
  <c r="JR18" i="4"/>
  <c r="JQ18" i="4"/>
  <c r="JO18" i="4"/>
  <c r="JN18" i="4"/>
  <c r="JM18" i="4"/>
  <c r="JL18" i="4"/>
  <c r="JK18" i="4"/>
  <c r="JI18" i="4"/>
  <c r="JA18" i="4"/>
  <c r="IO18" i="4" s="1"/>
  <c r="IS18" i="4" a="1"/>
  <c r="IS18" i="4" s="1"/>
  <c r="IM18" i="4" a="1"/>
  <c r="IM18" i="4" s="1"/>
  <c r="II18" i="4" a="1"/>
  <c r="II18" i="4" s="1"/>
  <c r="IB18" i="4" a="1"/>
  <c r="IB18" i="4" s="1"/>
  <c r="HX18" i="4" a="1"/>
  <c r="HX18" i="4" s="1"/>
  <c r="HM18" i="4" a="1"/>
  <c r="HM18" i="4" s="1"/>
  <c r="HF18" i="4"/>
  <c r="OM18" i="4" s="1"/>
  <c r="HA18" i="4"/>
  <c r="GZ18" i="4"/>
  <c r="GT18" i="4"/>
  <c r="GN18" i="4"/>
  <c r="GO18" i="4" s="1"/>
  <c r="HB18" i="4" s="1"/>
  <c r="FS18" i="4"/>
  <c r="FY18" i="4" s="1"/>
  <c r="NI18" i="4" s="1"/>
  <c r="FG18" i="4"/>
  <c r="FD18" i="4" a="1"/>
  <c r="FD18" i="4" s="1"/>
  <c r="EX18" i="4"/>
  <c r="EY18" i="4" s="1"/>
  <c r="ER18" i="4"/>
  <c r="CZ18" i="4"/>
  <c r="CY18" i="4" s="1"/>
  <c r="CV18" i="4" s="1"/>
  <c r="Z18" i="4" s="1"/>
  <c r="CX18" i="4"/>
  <c r="CW18" i="4"/>
  <c r="CT18" i="4"/>
  <c r="CS18" i="4" s="1"/>
  <c r="CQ18" i="4" s="1"/>
  <c r="CP18" i="4"/>
  <c r="DC18" i="4" s="1"/>
  <c r="CA18" i="4"/>
  <c r="AL18" i="4"/>
  <c r="AI18" i="4"/>
  <c r="D18" i="4"/>
  <c r="RT17" i="4"/>
  <c r="RR17" i="4"/>
  <c r="RQ17" i="4"/>
  <c r="RP17" i="4"/>
  <c r="RO17" i="4"/>
  <c r="RN17" i="4"/>
  <c r="RM17" i="4"/>
  <c r="QZ17" i="4"/>
  <c r="QY17" i="4"/>
  <c r="QQ17" i="4"/>
  <c r="QP17" i="4"/>
  <c r="PY17" i="4"/>
  <c r="PZ17" i="4" s="1"/>
  <c r="QE17" i="4" s="1"/>
  <c r="PW17" i="4"/>
  <c r="PX17" i="4" s="1"/>
  <c r="QD17" i="4" s="1"/>
  <c r="PE17" i="4"/>
  <c r="PD17" i="4"/>
  <c r="PB17" i="4"/>
  <c r="PA17" i="4"/>
  <c r="OY17" i="4"/>
  <c r="OX17" i="4"/>
  <c r="OV17" i="4"/>
  <c r="OU17" i="4"/>
  <c r="OP17" i="4"/>
  <c r="OO17" i="4"/>
  <c r="OJ17" i="4"/>
  <c r="OI17" i="4"/>
  <c r="OG17" i="4"/>
  <c r="OF17" i="4"/>
  <c r="OD17" i="4"/>
  <c r="OC17" i="4"/>
  <c r="NX17" i="4"/>
  <c r="NW17" i="4"/>
  <c r="NU17" i="4"/>
  <c r="NT17" i="4"/>
  <c r="NR17" i="4"/>
  <c r="NQ17" i="4"/>
  <c r="NO17" i="4"/>
  <c r="NN17" i="4"/>
  <c r="NL17" i="4"/>
  <c r="NK17" i="4"/>
  <c r="NF17" i="4"/>
  <c r="NE17" i="4"/>
  <c r="NC17" i="4"/>
  <c r="NB17" i="4"/>
  <c r="MZ17" i="4"/>
  <c r="MY17" i="4"/>
  <c r="MW17" i="4"/>
  <c r="MV17" i="4"/>
  <c r="MT17" i="4"/>
  <c r="MS17" i="4"/>
  <c r="MQ17" i="4"/>
  <c r="MP17" i="4"/>
  <c r="MN17" i="4"/>
  <c r="MM17" i="4"/>
  <c r="MK17" i="4"/>
  <c r="MH17" i="4"/>
  <c r="ME17" i="4"/>
  <c r="MC17" i="4"/>
  <c r="MB17" i="4"/>
  <c r="MA17" i="4"/>
  <c r="LZ17" i="4"/>
  <c r="LU17" i="4" s="1"/>
  <c r="LT17" i="4" s="1"/>
  <c r="LS17" i="4" s="1"/>
  <c r="LY17" i="4"/>
  <c r="LW17" i="4"/>
  <c r="LV17" i="4"/>
  <c r="LQ17" i="4"/>
  <c r="LP17" i="4"/>
  <c r="LO17" i="4"/>
  <c r="LC17" i="4" s="1"/>
  <c r="LN17" i="4"/>
  <c r="LM17" i="4"/>
  <c r="LL17" i="4"/>
  <c r="LK17" i="4"/>
  <c r="LJ17" i="4"/>
  <c r="LH17" i="4"/>
  <c r="LG17" i="4"/>
  <c r="LF17" i="4"/>
  <c r="LE17" i="4"/>
  <c r="LD17" i="4"/>
  <c r="LB17" i="4"/>
  <c r="LA17" i="4"/>
  <c r="KZ17" i="4"/>
  <c r="KY17" i="4"/>
  <c r="KX17" i="4"/>
  <c r="KV17" i="4"/>
  <c r="KR17" i="4"/>
  <c r="KP17" i="4"/>
  <c r="KO17" i="4"/>
  <c r="KN17" i="4"/>
  <c r="KM17" i="4"/>
  <c r="KH17" i="4" s="1"/>
  <c r="KG17" i="4" s="1"/>
  <c r="KF17" i="4" s="1"/>
  <c r="KL17" i="4"/>
  <c r="KJ17" i="4"/>
  <c r="KI17" i="4"/>
  <c r="KD17" i="4"/>
  <c r="KC17" i="4"/>
  <c r="KB17" i="4"/>
  <c r="JP17" i="4" s="1"/>
  <c r="KA17" i="4"/>
  <c r="JZ17" i="4"/>
  <c r="JY17" i="4"/>
  <c r="JX17" i="4"/>
  <c r="JW17" i="4"/>
  <c r="JU17" i="4"/>
  <c r="JT17" i="4"/>
  <c r="JS17" i="4"/>
  <c r="JR17" i="4"/>
  <c r="JQ17" i="4"/>
  <c r="JO17" i="4"/>
  <c r="JN17" i="4"/>
  <c r="JM17" i="4"/>
  <c r="JL17" i="4"/>
  <c r="JK17" i="4"/>
  <c r="JI17" i="4"/>
  <c r="JA17" i="4"/>
  <c r="IO17" i="4" s="1"/>
  <c r="IS17" i="4" a="1"/>
  <c r="IS17" i="4" s="1"/>
  <c r="IM17" i="4" a="1"/>
  <c r="IM17" i="4" s="1"/>
  <c r="II17" i="4" a="1"/>
  <c r="II17" i="4" s="1"/>
  <c r="IB17" i="4" a="1"/>
  <c r="IB17" i="4" s="1"/>
  <c r="HX17" i="4" a="1"/>
  <c r="HX17" i="4" s="1"/>
  <c r="HM17" i="4" a="1"/>
  <c r="HM17" i="4" s="1"/>
  <c r="HF17" i="4"/>
  <c r="OM17" i="4" s="1"/>
  <c r="HA17" i="4"/>
  <c r="GZ17" i="4"/>
  <c r="GT17" i="4"/>
  <c r="GN17" i="4"/>
  <c r="GO17" i="4" s="1"/>
  <c r="HB17" i="4" s="1"/>
  <c r="NZ17" i="4" s="1"/>
  <c r="FS17" i="4"/>
  <c r="FY17" i="4" s="1"/>
  <c r="FG17" i="4"/>
  <c r="FD17" i="4" a="1"/>
  <c r="FD17" i="4" s="1"/>
  <c r="EX17" i="4"/>
  <c r="EY17" i="4" s="1"/>
  <c r="ER17" i="4"/>
  <c r="DT17" i="4"/>
  <c r="DJ17" i="4"/>
  <c r="DI17" i="4"/>
  <c r="DH17" i="4"/>
  <c r="CZ17" i="4"/>
  <c r="CY17" i="4" s="1"/>
  <c r="CV17" i="4" s="1"/>
  <c r="Z17" i="4" s="1"/>
  <c r="CX17" i="4"/>
  <c r="CW17" i="4"/>
  <c r="CT17" i="4"/>
  <c r="CS17" i="4" s="1"/>
  <c r="CQ17" i="4" s="1"/>
  <c r="DB17" i="4" s="1"/>
  <c r="CP17" i="4"/>
  <c r="DC17" i="4" s="1"/>
  <c r="CJ17" i="4"/>
  <c r="CA17" i="4"/>
  <c r="AL17" i="4"/>
  <c r="AI17" i="4"/>
  <c r="D17" i="4"/>
  <c r="RT16" i="4"/>
  <c r="RR16" i="4"/>
  <c r="RQ16" i="4"/>
  <c r="RP16" i="4"/>
  <c r="RO16" i="4"/>
  <c r="RN16" i="4"/>
  <c r="RM16" i="4"/>
  <c r="QZ16" i="4"/>
  <c r="QY16" i="4"/>
  <c r="QQ16" i="4"/>
  <c r="QP16" i="4"/>
  <c r="PY16" i="4"/>
  <c r="PZ16" i="4" s="1"/>
  <c r="QE16" i="4" s="1"/>
  <c r="PW16" i="4"/>
  <c r="PX16" i="4" s="1"/>
  <c r="QD16" i="4" s="1"/>
  <c r="PU16" i="4"/>
  <c r="PQ16" i="4"/>
  <c r="PE16" i="4"/>
  <c r="PD16" i="4"/>
  <c r="OY16" i="4"/>
  <c r="OX16" i="4"/>
  <c r="OS16" i="4"/>
  <c r="OR16" i="4"/>
  <c r="OM16" i="4"/>
  <c r="OL16" i="4"/>
  <c r="OG16" i="4"/>
  <c r="OF16" i="4"/>
  <c r="OA16" i="4"/>
  <c r="NZ16" i="4"/>
  <c r="NU16" i="4"/>
  <c r="NT16" i="4"/>
  <c r="NO16" i="4"/>
  <c r="NN16" i="4"/>
  <c r="NI16" i="4"/>
  <c r="NH16" i="4"/>
  <c r="NC16" i="4"/>
  <c r="NB16" i="4"/>
  <c r="MW16" i="4"/>
  <c r="MV16" i="4"/>
  <c r="MQ16" i="4"/>
  <c r="MP16" i="4"/>
  <c r="ME16" i="4"/>
  <c r="MC16" i="4"/>
  <c r="MB16" i="4"/>
  <c r="MA16" i="4"/>
  <c r="LZ16" i="4"/>
  <c r="LU16" i="4" s="1"/>
  <c r="LT16" i="4" s="1"/>
  <c r="LS16" i="4" s="1"/>
  <c r="LY16" i="4"/>
  <c r="LW16" i="4"/>
  <c r="LV16" i="4"/>
  <c r="LQ16" i="4"/>
  <c r="LP16" i="4"/>
  <c r="LO16" i="4"/>
  <c r="LN16" i="4"/>
  <c r="LM16" i="4"/>
  <c r="LL16" i="4"/>
  <c r="LK16" i="4"/>
  <c r="LJ16" i="4"/>
  <c r="LH16" i="4"/>
  <c r="LG16" i="4"/>
  <c r="LF16" i="4"/>
  <c r="LE16" i="4"/>
  <c r="LD16" i="4"/>
  <c r="LB16" i="4"/>
  <c r="LA16" i="4"/>
  <c r="KZ16" i="4"/>
  <c r="KY16" i="4"/>
  <c r="KX16" i="4"/>
  <c r="KV16" i="4"/>
  <c r="KR16" i="4"/>
  <c r="KP16" i="4"/>
  <c r="KO16" i="4"/>
  <c r="KN16" i="4"/>
  <c r="KM16" i="4"/>
  <c r="KH16" i="4" s="1"/>
  <c r="KG16" i="4" s="1"/>
  <c r="KF16" i="4" s="1"/>
  <c r="KL16" i="4"/>
  <c r="KJ16" i="4"/>
  <c r="KI16" i="4"/>
  <c r="KD16" i="4"/>
  <c r="KC16" i="4"/>
  <c r="KB16" i="4"/>
  <c r="JP16" i="4" s="1"/>
  <c r="KA16" i="4"/>
  <c r="JZ16" i="4"/>
  <c r="JY16" i="4"/>
  <c r="JX16" i="4"/>
  <c r="JW16" i="4"/>
  <c r="JU16" i="4"/>
  <c r="JT16" i="4"/>
  <c r="JS16" i="4"/>
  <c r="JR16" i="4"/>
  <c r="JQ16" i="4"/>
  <c r="JO16" i="4"/>
  <c r="JN16" i="4"/>
  <c r="JM16" i="4"/>
  <c r="JL16" i="4"/>
  <c r="JK16" i="4"/>
  <c r="JI16" i="4"/>
  <c r="JA16" i="4"/>
  <c r="IO16" i="4" s="1"/>
  <c r="IS16" i="4" a="1"/>
  <c r="IS16" i="4" s="1"/>
  <c r="IM16" i="4" a="1"/>
  <c r="IM16" i="4" s="1"/>
  <c r="II16" i="4" a="1"/>
  <c r="II16" i="4" s="1"/>
  <c r="IB16" i="4" a="1"/>
  <c r="IB16" i="4" s="1"/>
  <c r="HX16" i="4" a="1"/>
  <c r="HX16" i="4" s="1"/>
  <c r="HM16" i="4" a="1"/>
  <c r="HM16" i="4" s="1"/>
  <c r="HF16" i="4"/>
  <c r="HA16" i="4"/>
  <c r="GZ16" i="4"/>
  <c r="GT16" i="4"/>
  <c r="GN16" i="4"/>
  <c r="GO16" i="4" s="1"/>
  <c r="HB16" i="4" s="1"/>
  <c r="FS16" i="4"/>
  <c r="FY16" i="4" s="1"/>
  <c r="FG16" i="4"/>
  <c r="FD16" i="4" a="1"/>
  <c r="FD16" i="4" s="1"/>
  <c r="EX16" i="4"/>
  <c r="ER16" i="4"/>
  <c r="DT16" i="4"/>
  <c r="DJ16" i="4"/>
  <c r="DI16" i="4"/>
  <c r="DH16" i="4"/>
  <c r="CZ16" i="4"/>
  <c r="CY16" i="4" s="1"/>
  <c r="CV16" i="4" s="1"/>
  <c r="Z16" i="4" s="1"/>
  <c r="CX16" i="4"/>
  <c r="CW16" i="4"/>
  <c r="CT16" i="4"/>
  <c r="CS16" i="4" s="1"/>
  <c r="CQ16" i="4" s="1"/>
  <c r="DB16" i="4" s="1"/>
  <c r="CP16" i="4"/>
  <c r="DC16" i="4" s="1"/>
  <c r="CJ16" i="4"/>
  <c r="CA16" i="4"/>
  <c r="AL16" i="4"/>
  <c r="AI16" i="4"/>
  <c r="D16" i="4"/>
  <c r="RT15" i="4"/>
  <c r="RR15" i="4"/>
  <c r="RQ15" i="4"/>
  <c r="RP15" i="4"/>
  <c r="RO15" i="4"/>
  <c r="RN15" i="4"/>
  <c r="RM15" i="4"/>
  <c r="QZ15" i="4"/>
  <c r="QY15" i="4"/>
  <c r="QQ15" i="4"/>
  <c r="QP15" i="4"/>
  <c r="PY15" i="4"/>
  <c r="PZ15" i="4" s="1"/>
  <c r="QE15" i="4" s="1"/>
  <c r="PW15" i="4"/>
  <c r="PX15" i="4" s="1"/>
  <c r="QD15" i="4" s="1"/>
  <c r="PU15" i="4"/>
  <c r="PQ15" i="4"/>
  <c r="PE15" i="4"/>
  <c r="PD15" i="4"/>
  <c r="OY15" i="4"/>
  <c r="OX15" i="4"/>
  <c r="OS15" i="4"/>
  <c r="OR15" i="4"/>
  <c r="OM15" i="4"/>
  <c r="OL15" i="4"/>
  <c r="OG15" i="4"/>
  <c r="OF15" i="4"/>
  <c r="OA15" i="4"/>
  <c r="NZ15" i="4"/>
  <c r="NU15" i="4"/>
  <c r="NT15" i="4"/>
  <c r="NO15" i="4"/>
  <c r="NN15" i="4"/>
  <c r="NI15" i="4"/>
  <c r="NH15" i="4"/>
  <c r="NC15" i="4"/>
  <c r="NB15" i="4"/>
  <c r="MW15" i="4"/>
  <c r="MV15" i="4"/>
  <c r="MQ15" i="4"/>
  <c r="MP15" i="4"/>
  <c r="ME15" i="4"/>
  <c r="MC15" i="4"/>
  <c r="MB15" i="4"/>
  <c r="MA15" i="4"/>
  <c r="LZ15" i="4"/>
  <c r="LU15" i="4" s="1"/>
  <c r="LT15" i="4" s="1"/>
  <c r="LS15" i="4" s="1"/>
  <c r="LY15" i="4"/>
  <c r="LW15" i="4"/>
  <c r="LV15" i="4"/>
  <c r="LQ15" i="4"/>
  <c r="LP15" i="4"/>
  <c r="LO15" i="4"/>
  <c r="LI15" i="4" s="1"/>
  <c r="KT15" i="4" s="1"/>
  <c r="KU15" i="4" s="1"/>
  <c r="MK15" i="4" s="1"/>
  <c r="ML15" i="4" s="1"/>
  <c r="LN15" i="4"/>
  <c r="LM15" i="4"/>
  <c r="LL15" i="4"/>
  <c r="LK15" i="4"/>
  <c r="LJ15" i="4"/>
  <c r="LH15" i="4"/>
  <c r="LG15" i="4"/>
  <c r="LF15" i="4"/>
  <c r="LE15" i="4"/>
  <c r="LD15" i="4"/>
  <c r="LB15" i="4"/>
  <c r="LA15" i="4"/>
  <c r="KZ15" i="4"/>
  <c r="KY15" i="4"/>
  <c r="KX15" i="4"/>
  <c r="KV15" i="4"/>
  <c r="KR15" i="4"/>
  <c r="KP15" i="4"/>
  <c r="KO15" i="4"/>
  <c r="KN15" i="4"/>
  <c r="KM15" i="4"/>
  <c r="KH15" i="4" s="1"/>
  <c r="KG15" i="4" s="1"/>
  <c r="KF15" i="4" s="1"/>
  <c r="KL15" i="4"/>
  <c r="KJ15" i="4"/>
  <c r="KI15" i="4"/>
  <c r="KD15" i="4"/>
  <c r="KC15" i="4"/>
  <c r="KB15" i="4"/>
  <c r="JV15" i="4" s="1"/>
  <c r="KA15" i="4"/>
  <c r="JZ15" i="4"/>
  <c r="JY15" i="4"/>
  <c r="JX15" i="4"/>
  <c r="JW15" i="4"/>
  <c r="JU15" i="4"/>
  <c r="JT15" i="4"/>
  <c r="JS15" i="4"/>
  <c r="JR15" i="4"/>
  <c r="JQ15" i="4"/>
  <c r="JO15" i="4"/>
  <c r="JN15" i="4"/>
  <c r="JM15" i="4"/>
  <c r="JL15" i="4"/>
  <c r="JK15" i="4"/>
  <c r="JI15" i="4"/>
  <c r="JA15" i="4"/>
  <c r="IO15" i="4" s="1"/>
  <c r="IS15" i="4" a="1"/>
  <c r="IS15" i="4" s="1"/>
  <c r="IM15" i="4" a="1"/>
  <c r="IM15" i="4" s="1"/>
  <c r="II15" i="4" a="1"/>
  <c r="II15" i="4" s="1"/>
  <c r="IB15" i="4" a="1"/>
  <c r="IB15" i="4" s="1"/>
  <c r="HX15" i="4" a="1"/>
  <c r="HX15" i="4" s="1"/>
  <c r="HM15" i="4" a="1"/>
  <c r="HM15" i="4" s="1"/>
  <c r="HF15" i="4"/>
  <c r="HA15" i="4"/>
  <c r="GZ15" i="4"/>
  <c r="GT15" i="4"/>
  <c r="GN15" i="4"/>
  <c r="GO15" i="4" s="1"/>
  <c r="HB15" i="4" s="1"/>
  <c r="FS15" i="4"/>
  <c r="FY15" i="4" s="1"/>
  <c r="FG15" i="4"/>
  <c r="FD15" i="4" a="1"/>
  <c r="FD15" i="4" s="1"/>
  <c r="EX15" i="4"/>
  <c r="EY15" i="4" s="1"/>
  <c r="ER15" i="4"/>
  <c r="DT15" i="4"/>
  <c r="DJ15" i="4"/>
  <c r="DI15" i="4"/>
  <c r="DH15" i="4"/>
  <c r="CZ15" i="4"/>
  <c r="CY15" i="4" s="1"/>
  <c r="CV15" i="4" s="1"/>
  <c r="Z15" i="4" s="1"/>
  <c r="CW15" i="4"/>
  <c r="CX15" i="4" s="1"/>
  <c r="CT15" i="4"/>
  <c r="CS15" i="4" s="1"/>
  <c r="CQ15" i="4" s="1"/>
  <c r="CP15" i="4"/>
  <c r="DC15" i="4" s="1"/>
  <c r="CJ15" i="4"/>
  <c r="CA15" i="4"/>
  <c r="D15" i="4"/>
  <c r="RT14" i="4"/>
  <c r="RR14" i="4"/>
  <c r="RQ14" i="4"/>
  <c r="RP14" i="4"/>
  <c r="RO14" i="4"/>
  <c r="RN14" i="4"/>
  <c r="RM14" i="4"/>
  <c r="QZ14" i="4"/>
  <c r="QY14" i="4"/>
  <c r="QQ14" i="4"/>
  <c r="QP14" i="4"/>
  <c r="PY14" i="4"/>
  <c r="PZ14" i="4" s="1"/>
  <c r="QE14" i="4" s="1"/>
  <c r="PW14" i="4"/>
  <c r="PX14" i="4" s="1"/>
  <c r="QD14" i="4" s="1"/>
  <c r="ME14" i="4"/>
  <c r="MC14" i="4"/>
  <c r="MB14" i="4"/>
  <c r="MA14" i="4"/>
  <c r="LZ14" i="4"/>
  <c r="LU14" i="4" s="1"/>
  <c r="LT14" i="4" s="1"/>
  <c r="LS14" i="4" s="1"/>
  <c r="LY14" i="4"/>
  <c r="LW14" i="4"/>
  <c r="LV14" i="4"/>
  <c r="LQ14" i="4"/>
  <c r="LP14" i="4"/>
  <c r="LO14" i="4"/>
  <c r="LN14" i="4"/>
  <c r="LM14" i="4"/>
  <c r="LL14" i="4"/>
  <c r="LK14" i="4"/>
  <c r="LJ14" i="4"/>
  <c r="LH14" i="4"/>
  <c r="LG14" i="4"/>
  <c r="LF14" i="4"/>
  <c r="LE14" i="4"/>
  <c r="LD14" i="4"/>
  <c r="LB14" i="4"/>
  <c r="LA14" i="4"/>
  <c r="KZ14" i="4"/>
  <c r="KY14" i="4"/>
  <c r="KX14" i="4"/>
  <c r="KV14" i="4"/>
  <c r="KR14" i="4"/>
  <c r="KP14" i="4"/>
  <c r="KO14" i="4"/>
  <c r="KN14" i="4"/>
  <c r="KM14" i="4"/>
  <c r="KH14" i="4" s="1"/>
  <c r="KG14" i="4" s="1"/>
  <c r="KF14" i="4" s="1"/>
  <c r="KL14" i="4"/>
  <c r="KJ14" i="4"/>
  <c r="KI14" i="4"/>
  <c r="KD14" i="4"/>
  <c r="KC14" i="4"/>
  <c r="KB14" i="4"/>
  <c r="JP14" i="4" s="1"/>
  <c r="KA14" i="4"/>
  <c r="JZ14" i="4"/>
  <c r="JY14" i="4"/>
  <c r="JX14" i="4"/>
  <c r="JW14" i="4"/>
  <c r="JU14" i="4"/>
  <c r="JT14" i="4"/>
  <c r="JS14" i="4"/>
  <c r="JR14" i="4"/>
  <c r="JQ14" i="4"/>
  <c r="JO14" i="4"/>
  <c r="JN14" i="4"/>
  <c r="JM14" i="4"/>
  <c r="JL14" i="4"/>
  <c r="JK14" i="4"/>
  <c r="JI14" i="4"/>
  <c r="JA14" i="4"/>
  <c r="IO14" i="4" s="1"/>
  <c r="IS14" i="4" a="1"/>
  <c r="IS14" i="4" s="1"/>
  <c r="IM14" i="4" a="1"/>
  <c r="IM14" i="4" s="1"/>
  <c r="II14" i="4" a="1"/>
  <c r="II14" i="4" s="1"/>
  <c r="IB14" i="4" a="1"/>
  <c r="IB14" i="4" s="1"/>
  <c r="HX14" i="4" a="1"/>
  <c r="HX14" i="4" s="1"/>
  <c r="HM14" i="4" a="1"/>
  <c r="HM14" i="4" s="1"/>
  <c r="HF14" i="4"/>
  <c r="HA14" i="4"/>
  <c r="GZ14" i="4"/>
  <c r="GT14" i="4"/>
  <c r="GN14" i="4"/>
  <c r="GO14" i="4" s="1"/>
  <c r="HB14" i="4" s="1"/>
  <c r="FS14" i="4"/>
  <c r="FY14" i="4" s="1"/>
  <c r="FG14" i="4"/>
  <c r="FD14" i="4" a="1"/>
  <c r="FD14" i="4" s="1"/>
  <c r="EX14" i="4"/>
  <c r="ER14" i="4"/>
  <c r="DT14" i="4"/>
  <c r="DJ14" i="4"/>
  <c r="DI14" i="4"/>
  <c r="DH14" i="4"/>
  <c r="CZ14" i="4"/>
  <c r="CY14" i="4" s="1"/>
  <c r="CV14" i="4" s="1"/>
  <c r="Z14" i="4" s="1"/>
  <c r="AL14" i="4" s="1"/>
  <c r="CW14" i="4"/>
  <c r="CX14" i="4" s="1"/>
  <c r="CT14" i="4"/>
  <c r="CS14" i="4" s="1"/>
  <c r="CQ14" i="4" s="1"/>
  <c r="CP14" i="4"/>
  <c r="DC14" i="4" s="1"/>
  <c r="CJ14" i="4"/>
  <c r="CA14" i="4"/>
  <c r="D14" i="4"/>
  <c r="RT13" i="4"/>
  <c r="RR13" i="4"/>
  <c r="RQ13" i="4"/>
  <c r="RP13" i="4"/>
  <c r="RO13" i="4"/>
  <c r="RN13" i="4"/>
  <c r="RM13" i="4"/>
  <c r="QZ13" i="4"/>
  <c r="QY13" i="4"/>
  <c r="QQ13" i="4"/>
  <c r="QP13" i="4"/>
  <c r="PY13" i="4"/>
  <c r="PZ13" i="4" s="1"/>
  <c r="QE13" i="4" s="1"/>
  <c r="PW13" i="4"/>
  <c r="PX13" i="4" s="1"/>
  <c r="QD13" i="4" s="1"/>
  <c r="ME13" i="4"/>
  <c r="MC13" i="4"/>
  <c r="MB13" i="4"/>
  <c r="MA13" i="4"/>
  <c r="LZ13" i="4"/>
  <c r="LU13" i="4" s="1"/>
  <c r="LT13" i="4" s="1"/>
  <c r="LS13" i="4" s="1"/>
  <c r="LY13" i="4"/>
  <c r="LW13" i="4"/>
  <c r="LV13" i="4"/>
  <c r="LQ13" i="4"/>
  <c r="LP13" i="4"/>
  <c r="LO13" i="4"/>
  <c r="LN13" i="4"/>
  <c r="LM13" i="4"/>
  <c r="LL13" i="4"/>
  <c r="LK13" i="4"/>
  <c r="LJ13" i="4"/>
  <c r="LI13" i="4"/>
  <c r="LH13" i="4"/>
  <c r="LG13" i="4"/>
  <c r="LF13" i="4"/>
  <c r="LE13" i="4"/>
  <c r="LD13" i="4"/>
  <c r="LC13" i="4"/>
  <c r="LB13" i="4"/>
  <c r="LA13" i="4"/>
  <c r="KZ13" i="4"/>
  <c r="KY13" i="4"/>
  <c r="KX13" i="4"/>
  <c r="KW13" i="4"/>
  <c r="KV13" i="4"/>
  <c r="KR13" i="4"/>
  <c r="KP13" i="4"/>
  <c r="KO13" i="4"/>
  <c r="KN13" i="4"/>
  <c r="KM13" i="4"/>
  <c r="KH13" i="4" s="1"/>
  <c r="KG13" i="4" s="1"/>
  <c r="KF13" i="4" s="1"/>
  <c r="KL13" i="4"/>
  <c r="KJ13" i="4"/>
  <c r="KI13" i="4"/>
  <c r="KD13" i="4"/>
  <c r="KC13" i="4"/>
  <c r="KB13" i="4"/>
  <c r="KA13" i="4"/>
  <c r="JZ13" i="4"/>
  <c r="JY13" i="4"/>
  <c r="JX13" i="4"/>
  <c r="JW13" i="4"/>
  <c r="JV13" i="4"/>
  <c r="JU13" i="4"/>
  <c r="JT13" i="4"/>
  <c r="JS13" i="4"/>
  <c r="JR13" i="4"/>
  <c r="JQ13" i="4"/>
  <c r="JP13" i="4"/>
  <c r="JO13" i="4"/>
  <c r="JN13" i="4"/>
  <c r="JM13" i="4"/>
  <c r="JL13" i="4"/>
  <c r="JK13" i="4"/>
  <c r="JJ13" i="4"/>
  <c r="JI13" i="4"/>
  <c r="JG13" i="4"/>
  <c r="JH13" i="4" s="1"/>
  <c r="MH13" i="4" s="1"/>
  <c r="MI13" i="4" s="1"/>
  <c r="IS13" i="4" a="1"/>
  <c r="IS13" i="4" s="1"/>
  <c r="IM13" i="4" a="1"/>
  <c r="IM13" i="4" s="1"/>
  <c r="II13" i="4" a="1"/>
  <c r="II13" i="4" s="1"/>
  <c r="IB13" i="4" a="1"/>
  <c r="IB13" i="4" s="1"/>
  <c r="HX13" i="4" a="1"/>
  <c r="HX13" i="4" s="1"/>
  <c r="HM13" i="4" a="1"/>
  <c r="HM13" i="4" s="1"/>
  <c r="HF13" i="4"/>
  <c r="HA13" i="4"/>
  <c r="GZ13" i="4"/>
  <c r="GT13" i="4"/>
  <c r="GN13" i="4"/>
  <c r="GO13" i="4" s="1"/>
  <c r="HB13" i="4" s="1"/>
  <c r="FS13" i="4"/>
  <c r="FY13" i="4" s="1"/>
  <c r="FG13" i="4"/>
  <c r="FD13" i="4" a="1"/>
  <c r="FD13" i="4" s="1"/>
  <c r="EX13" i="4"/>
  <c r="ER13" i="4"/>
  <c r="DT13" i="4"/>
  <c r="DJ13" i="4"/>
  <c r="DI13" i="4"/>
  <c r="DH13" i="4"/>
  <c r="CZ13" i="4"/>
  <c r="CY13" i="4" s="1"/>
  <c r="CV13" i="4" s="1"/>
  <c r="Z13" i="4" s="1"/>
  <c r="CW13" i="4"/>
  <c r="CX13" i="4" s="1"/>
  <c r="CT13" i="4"/>
  <c r="CS13" i="4" s="1"/>
  <c r="CQ13" i="4" s="1"/>
  <c r="CP13" i="4"/>
  <c r="DC13" i="4" s="1"/>
  <c r="CJ13" i="4"/>
  <c r="CA13" i="4"/>
  <c r="D13" i="4"/>
  <c r="RT12" i="4"/>
  <c r="RR12" i="4"/>
  <c r="RQ12" i="4"/>
  <c r="RP12" i="4"/>
  <c r="RO12" i="4"/>
  <c r="RN12" i="4"/>
  <c r="RM12" i="4"/>
  <c r="QZ12" i="4"/>
  <c r="QY12" i="4"/>
  <c r="QQ12" i="4"/>
  <c r="QP12" i="4"/>
  <c r="QN12" i="4"/>
  <c r="QM12" i="4"/>
  <c r="PY12" i="4"/>
  <c r="PZ12" i="4" s="1"/>
  <c r="QE12" i="4" s="1"/>
  <c r="PW12" i="4"/>
  <c r="PX12" i="4" s="1"/>
  <c r="QD12" i="4" s="1"/>
  <c r="PE12" i="4"/>
  <c r="PD12" i="4"/>
  <c r="PB12" i="4"/>
  <c r="PA12" i="4"/>
  <c r="OY12" i="4"/>
  <c r="OX12" i="4"/>
  <c r="OV12" i="4"/>
  <c r="OU12" i="4"/>
  <c r="OP12" i="4"/>
  <c r="OO12" i="4"/>
  <c r="OJ12" i="4"/>
  <c r="OI12" i="4"/>
  <c r="OG12" i="4"/>
  <c r="OF12" i="4"/>
  <c r="OD12" i="4"/>
  <c r="OC12" i="4"/>
  <c r="NX12" i="4"/>
  <c r="NW12" i="4"/>
  <c r="NU12" i="4"/>
  <c r="NT12" i="4"/>
  <c r="NR12" i="4"/>
  <c r="NQ12" i="4"/>
  <c r="NO12" i="4"/>
  <c r="NN12" i="4"/>
  <c r="NL12" i="4"/>
  <c r="NK12" i="4"/>
  <c r="NF12" i="4"/>
  <c r="NE12" i="4"/>
  <c r="NC12" i="4"/>
  <c r="NB12" i="4"/>
  <c r="MZ12" i="4"/>
  <c r="MY12" i="4"/>
  <c r="MW12" i="4"/>
  <c r="MV12" i="4"/>
  <c r="MT12" i="4"/>
  <c r="MS12" i="4"/>
  <c r="MQ12" i="4"/>
  <c r="MP12" i="4"/>
  <c r="MN12" i="4"/>
  <c r="MM12" i="4"/>
  <c r="MK12" i="4"/>
  <c r="ML12" i="4" s="1"/>
  <c r="MH12" i="4"/>
  <c r="ME12" i="4"/>
  <c r="MC12" i="4"/>
  <c r="MB12" i="4"/>
  <c r="MA12" i="4"/>
  <c r="LZ12" i="4"/>
  <c r="LY12" i="4"/>
  <c r="LW12" i="4"/>
  <c r="LV12" i="4"/>
  <c r="LU12" i="4"/>
  <c r="LT12" i="4"/>
  <c r="LS12" i="4"/>
  <c r="LQ12" i="4"/>
  <c r="KV12" i="4" s="1"/>
  <c r="LP12" i="4"/>
  <c r="LO12" i="4"/>
  <c r="LN12" i="4"/>
  <c r="LM12" i="4"/>
  <c r="LL12" i="4"/>
  <c r="LK12" i="4"/>
  <c r="LJ12" i="4"/>
  <c r="LI12" i="4"/>
  <c r="LH12" i="4"/>
  <c r="LG12" i="4"/>
  <c r="LF12" i="4"/>
  <c r="LE12" i="4"/>
  <c r="LD12" i="4"/>
  <c r="LC12" i="4"/>
  <c r="LB12" i="4"/>
  <c r="LA12" i="4"/>
  <c r="KZ12" i="4"/>
  <c r="KY12" i="4"/>
  <c r="KX12" i="4"/>
  <c r="KW12" i="4"/>
  <c r="KR12" i="4"/>
  <c r="KP12" i="4"/>
  <c r="KO12" i="4"/>
  <c r="KN12" i="4"/>
  <c r="KM12" i="4"/>
  <c r="KL12" i="4"/>
  <c r="KJ12" i="4"/>
  <c r="KI12" i="4"/>
  <c r="KH12" i="4"/>
  <c r="KG12" i="4"/>
  <c r="KF12" i="4"/>
  <c r="KD12" i="4"/>
  <c r="JI12" i="4" s="1"/>
  <c r="KC12" i="4"/>
  <c r="KB12" i="4"/>
  <c r="KA12" i="4"/>
  <c r="JZ12" i="4"/>
  <c r="JY12" i="4"/>
  <c r="JX12" i="4"/>
  <c r="JW12" i="4"/>
  <c r="JV12" i="4"/>
  <c r="JU12" i="4"/>
  <c r="JT12" i="4"/>
  <c r="JS12" i="4"/>
  <c r="JR12" i="4"/>
  <c r="JQ12" i="4"/>
  <c r="JP12" i="4"/>
  <c r="JO12" i="4"/>
  <c r="JN12" i="4"/>
  <c r="JM12" i="4"/>
  <c r="JL12" i="4"/>
  <c r="JK12" i="4"/>
  <c r="JJ12" i="4"/>
  <c r="JE12" i="4"/>
  <c r="JD12" i="4"/>
  <c r="JC12" i="4"/>
  <c r="JB12" i="4"/>
  <c r="JA12" i="4"/>
  <c r="IV12" i="4"/>
  <c r="IU12" i="4"/>
  <c r="IS12" i="4" a="1"/>
  <c r="IS12" i="4" s="1"/>
  <c r="IO12" i="4"/>
  <c r="IM12" i="4" a="1"/>
  <c r="IM12" i="4" s="1"/>
  <c r="II12" i="4" a="1"/>
  <c r="II12" i="4" s="1"/>
  <c r="IB12" i="4" a="1"/>
  <c r="IB12" i="4" s="1"/>
  <c r="HX12" i="4" a="1"/>
  <c r="HX12" i="4" s="1"/>
  <c r="HM12" i="4" a="1"/>
  <c r="HM12" i="4" s="1"/>
  <c r="HF12" i="4"/>
  <c r="OL12" i="4" s="1"/>
  <c r="HA12" i="4"/>
  <c r="GZ12" i="4"/>
  <c r="GT12" i="4"/>
  <c r="GN12" i="4"/>
  <c r="GO12" i="4" s="1"/>
  <c r="HB12" i="4" s="1"/>
  <c r="FS12" i="4"/>
  <c r="FY12" i="4" s="1"/>
  <c r="NI12" i="4" s="1"/>
  <c r="FG12" i="4"/>
  <c r="FD12" i="4" a="1"/>
  <c r="FD12" i="4" s="1"/>
  <c r="EX12" i="4"/>
  <c r="ER12" i="4"/>
  <c r="DT12" i="4"/>
  <c r="DJ12" i="4"/>
  <c r="DI12" i="4"/>
  <c r="DH12" i="4"/>
  <c r="CZ12" i="4"/>
  <c r="CY12" i="4" s="1"/>
  <c r="CV12" i="4" s="1"/>
  <c r="Z12" i="4" s="1"/>
  <c r="CX12" i="4"/>
  <c r="CW12" i="4"/>
  <c r="CT12" i="4"/>
  <c r="CS12" i="4" s="1"/>
  <c r="CQ12" i="4" s="1"/>
  <c r="DB12" i="4" s="1"/>
  <c r="CP12" i="4"/>
  <c r="CJ12" i="4"/>
  <c r="CA12" i="4"/>
  <c r="AL12" i="4"/>
  <c r="AI12" i="4"/>
  <c r="D12" i="4"/>
  <c r="RT11" i="4"/>
  <c r="RR11" i="4"/>
  <c r="RQ11" i="4"/>
  <c r="RP11" i="4"/>
  <c r="RO11" i="4"/>
  <c r="RN11" i="4"/>
  <c r="RM11" i="4"/>
  <c r="QZ11" i="4"/>
  <c r="QY11" i="4"/>
  <c r="QQ11" i="4"/>
  <c r="QP11" i="4"/>
  <c r="QN11" i="4"/>
  <c r="QM11" i="4"/>
  <c r="PY11" i="4"/>
  <c r="PZ11" i="4" s="1"/>
  <c r="QE11" i="4" s="1"/>
  <c r="PW11" i="4"/>
  <c r="PX11" i="4" s="1"/>
  <c r="QD11" i="4" s="1"/>
  <c r="PE11" i="4"/>
  <c r="PD11" i="4"/>
  <c r="PB11" i="4"/>
  <c r="PA11" i="4"/>
  <c r="OY11" i="4"/>
  <c r="OX11" i="4"/>
  <c r="OV11" i="4"/>
  <c r="OU11" i="4"/>
  <c r="OP11" i="4"/>
  <c r="OO11" i="4"/>
  <c r="OJ11" i="4"/>
  <c r="OI11" i="4"/>
  <c r="OG11" i="4"/>
  <c r="OF11" i="4"/>
  <c r="OD11" i="4"/>
  <c r="OC11" i="4"/>
  <c r="NX11" i="4"/>
  <c r="NW11" i="4"/>
  <c r="NU11" i="4"/>
  <c r="NT11" i="4"/>
  <c r="NR11" i="4"/>
  <c r="NQ11" i="4"/>
  <c r="NO11" i="4"/>
  <c r="NL11" i="4"/>
  <c r="NK11" i="4"/>
  <c r="NF11" i="4"/>
  <c r="NE11" i="4"/>
  <c r="NC11" i="4"/>
  <c r="NB11" i="4"/>
  <c r="MZ11" i="4"/>
  <c r="MY11" i="4"/>
  <c r="MW11" i="4"/>
  <c r="MV11" i="4"/>
  <c r="MT11" i="4"/>
  <c r="MS11" i="4"/>
  <c r="MQ11" i="4"/>
  <c r="MP11" i="4"/>
  <c r="MN11" i="4"/>
  <c r="MM11" i="4"/>
  <c r="MK11" i="4"/>
  <c r="PS11" i="4" s="1"/>
  <c r="PT11" i="4" s="1"/>
  <c r="MH11" i="4"/>
  <c r="PO11" i="4" s="1"/>
  <c r="ME11" i="4"/>
  <c r="MC11" i="4"/>
  <c r="MB11" i="4"/>
  <c r="MA11" i="4"/>
  <c r="LZ11" i="4"/>
  <c r="LY11" i="4"/>
  <c r="LW11" i="4"/>
  <c r="LV11" i="4"/>
  <c r="LU11" i="4"/>
  <c r="LT11" i="4"/>
  <c r="LS11" i="4"/>
  <c r="LQ11" i="4"/>
  <c r="LK11" i="4" s="1"/>
  <c r="LP11" i="4"/>
  <c r="LO11" i="4"/>
  <c r="LM11" i="4"/>
  <c r="LL11" i="4"/>
  <c r="LJ11" i="4"/>
  <c r="LI11" i="4"/>
  <c r="LG11" i="4"/>
  <c r="LF11" i="4"/>
  <c r="LE11" i="4"/>
  <c r="LD11" i="4"/>
  <c r="LB11" i="4"/>
  <c r="LA11" i="4"/>
  <c r="KZ11" i="4"/>
  <c r="KY11" i="4"/>
  <c r="KX11" i="4"/>
  <c r="KW11" i="4"/>
  <c r="KR11" i="4"/>
  <c r="KP11" i="4"/>
  <c r="KO11" i="4"/>
  <c r="KN11" i="4"/>
  <c r="KM11" i="4"/>
  <c r="KL11" i="4"/>
  <c r="KJ11" i="4"/>
  <c r="KI11" i="4"/>
  <c r="KH11" i="4"/>
  <c r="KG11" i="4"/>
  <c r="KF11" i="4"/>
  <c r="KD11" i="4"/>
  <c r="KC11" i="4"/>
  <c r="KB11" i="4"/>
  <c r="JZ11" i="4"/>
  <c r="JY11" i="4"/>
  <c r="JW11" i="4"/>
  <c r="JV11" i="4"/>
  <c r="JT11" i="4"/>
  <c r="JS11" i="4"/>
  <c r="JR11" i="4"/>
  <c r="JQ11" i="4"/>
  <c r="JO11" i="4"/>
  <c r="JN11" i="4"/>
  <c r="JM11" i="4"/>
  <c r="JL11" i="4"/>
  <c r="JK11" i="4"/>
  <c r="JJ11" i="4"/>
  <c r="JE11" i="4"/>
  <c r="JD11" i="4"/>
  <c r="JC11" i="4"/>
  <c r="JB11" i="4"/>
  <c r="JA11" i="4"/>
  <c r="IV11" i="4"/>
  <c r="IU11" i="4"/>
  <c r="IS11" i="4" a="1"/>
  <c r="IS11" i="4" s="1"/>
  <c r="IO11" i="4"/>
  <c r="IM11" i="4" a="1"/>
  <c r="IM11" i="4" s="1"/>
  <c r="II11" i="4" a="1"/>
  <c r="II11" i="4" s="1"/>
  <c r="IB11" i="4" a="1"/>
  <c r="IB11" i="4" s="1"/>
  <c r="HX11" i="4" a="1"/>
  <c r="HX11" i="4" s="1"/>
  <c r="HM11" i="4" a="1"/>
  <c r="HM11" i="4" s="1"/>
  <c r="HF11" i="4"/>
  <c r="OS11" i="4" s="1"/>
  <c r="HA11" i="4"/>
  <c r="GZ11" i="4"/>
  <c r="GT11" i="4"/>
  <c r="GN11" i="4"/>
  <c r="GO11" i="4" s="1"/>
  <c r="HB11" i="4" s="1"/>
  <c r="FS11" i="4"/>
  <c r="FY11" i="4" s="1"/>
  <c r="NI11" i="4" s="1"/>
  <c r="FG11" i="4"/>
  <c r="FD11" i="4" a="1"/>
  <c r="FD11" i="4" s="1"/>
  <c r="EX11" i="4"/>
  <c r="EY11" i="4" s="1"/>
  <c r="EZ11" i="4" s="1"/>
  <c r="FA11" i="4" s="1"/>
  <c r="FB11" i="4" s="1"/>
  <c r="EW11" i="4" s="1"/>
  <c r="FN11" i="4" s="1"/>
  <c r="FO11" i="4" s="1"/>
  <c r="ER11" i="4"/>
  <c r="DT11" i="4"/>
  <c r="DJ11" i="4"/>
  <c r="DI11" i="4"/>
  <c r="DH11" i="4"/>
  <c r="CZ11" i="4"/>
  <c r="CY11" i="4" s="1"/>
  <c r="CV11" i="4" s="1"/>
  <c r="Z11" i="4" s="1"/>
  <c r="CX11" i="4"/>
  <c r="CW11" i="4"/>
  <c r="CT11" i="4"/>
  <c r="CS11" i="4" s="1"/>
  <c r="CQ11" i="4" s="1"/>
  <c r="DB11" i="4" s="1"/>
  <c r="CP11" i="4"/>
  <c r="DC11" i="4" s="1"/>
  <c r="CJ11" i="4"/>
  <c r="CA11" i="4"/>
  <c r="AL11" i="4"/>
  <c r="AI11" i="4"/>
  <c r="D11" i="4"/>
  <c r="RT10" i="4"/>
  <c r="RR10" i="4"/>
  <c r="RQ10" i="4"/>
  <c r="RP10" i="4"/>
  <c r="RO10" i="4"/>
  <c r="RN10" i="4"/>
  <c r="RM10" i="4"/>
  <c r="QZ10" i="4"/>
  <c r="QY10" i="4"/>
  <c r="QQ10" i="4"/>
  <c r="QP10" i="4"/>
  <c r="QN10" i="4"/>
  <c r="QM10" i="4"/>
  <c r="PY10" i="4"/>
  <c r="PZ10" i="4" s="1"/>
  <c r="QE10" i="4" s="1"/>
  <c r="PW10" i="4"/>
  <c r="PX10" i="4" s="1"/>
  <c r="QD10" i="4" s="1"/>
  <c r="PU10" i="4"/>
  <c r="PQ10" i="4"/>
  <c r="PE10" i="4"/>
  <c r="PD10" i="4"/>
  <c r="OY10" i="4"/>
  <c r="OX10" i="4"/>
  <c r="OS10" i="4"/>
  <c r="OR10" i="4"/>
  <c r="OM10" i="4"/>
  <c r="OL10" i="4"/>
  <c r="OG10" i="4"/>
  <c r="OF10" i="4"/>
  <c r="OA10" i="4"/>
  <c r="NZ10" i="4"/>
  <c r="NU10" i="4"/>
  <c r="NT10" i="4"/>
  <c r="NO10" i="4"/>
  <c r="NN10" i="4"/>
  <c r="NI10" i="4"/>
  <c r="NH10" i="4"/>
  <c r="NC10" i="4"/>
  <c r="NB10" i="4"/>
  <c r="MW10" i="4"/>
  <c r="MV10" i="4"/>
  <c r="MQ10" i="4"/>
  <c r="MP10" i="4"/>
  <c r="ME10" i="4"/>
  <c r="MC10" i="4"/>
  <c r="MB10" i="4"/>
  <c r="MA10" i="4"/>
  <c r="LZ10" i="4"/>
  <c r="LY10" i="4"/>
  <c r="LW10" i="4"/>
  <c r="LV10" i="4"/>
  <c r="LU10" i="4"/>
  <c r="LT10" i="4"/>
  <c r="LS10" i="4"/>
  <c r="LQ10" i="4"/>
  <c r="LN10" i="4" s="1"/>
  <c r="LH10" i="4" s="1"/>
  <c r="LP10" i="4"/>
  <c r="LO10" i="4"/>
  <c r="LM10" i="4"/>
  <c r="LL10" i="4"/>
  <c r="LJ10" i="4"/>
  <c r="LI10" i="4"/>
  <c r="LG10" i="4"/>
  <c r="LF10" i="4"/>
  <c r="LE10" i="4"/>
  <c r="LD10" i="4"/>
  <c r="LB10" i="4"/>
  <c r="LA10" i="4"/>
  <c r="KZ10" i="4"/>
  <c r="KY10" i="4"/>
  <c r="KX10" i="4"/>
  <c r="KW10" i="4"/>
  <c r="KR10" i="4"/>
  <c r="KP10" i="4"/>
  <c r="KO10" i="4"/>
  <c r="KN10" i="4"/>
  <c r="KM10" i="4"/>
  <c r="KL10" i="4"/>
  <c r="KJ10" i="4"/>
  <c r="KI10" i="4"/>
  <c r="KH10" i="4"/>
  <c r="KG10" i="4"/>
  <c r="KF10" i="4"/>
  <c r="KC10" i="4"/>
  <c r="KB10" i="4"/>
  <c r="JZ10" i="4"/>
  <c r="JY10" i="4"/>
  <c r="JW10" i="4"/>
  <c r="JV10" i="4"/>
  <c r="JT10" i="4"/>
  <c r="JS10" i="4"/>
  <c r="JR10" i="4"/>
  <c r="JQ10" i="4"/>
  <c r="JO10" i="4"/>
  <c r="JN10" i="4"/>
  <c r="JM10" i="4"/>
  <c r="JL10" i="4"/>
  <c r="JK10" i="4"/>
  <c r="JJ10" i="4"/>
  <c r="JE10" i="4"/>
  <c r="JD10" i="4"/>
  <c r="JC10" i="4"/>
  <c r="JB10" i="4"/>
  <c r="JA10" i="4"/>
  <c r="IV10" i="4"/>
  <c r="IU10" i="4"/>
  <c r="IS10" i="4" a="1"/>
  <c r="IS10" i="4" s="1"/>
  <c r="IO10" i="4"/>
  <c r="IM10" i="4" a="1"/>
  <c r="IM10" i="4" s="1"/>
  <c r="II10" i="4" a="1"/>
  <c r="II10" i="4" s="1"/>
  <c r="IB10" i="4" a="1"/>
  <c r="IB10" i="4" s="1"/>
  <c r="HX10" i="4" a="1"/>
  <c r="HX10" i="4" s="1"/>
  <c r="HM10" i="4" a="1"/>
  <c r="HM10" i="4" s="1"/>
  <c r="HF10" i="4"/>
  <c r="HA10" i="4"/>
  <c r="GZ10" i="4"/>
  <c r="GT10" i="4"/>
  <c r="GN10" i="4"/>
  <c r="GO10" i="4" s="1"/>
  <c r="HB10" i="4" s="1"/>
  <c r="FS10" i="4"/>
  <c r="FY10" i="4" s="1"/>
  <c r="FG10" i="4"/>
  <c r="FD10" i="4" a="1"/>
  <c r="FD10" i="4" s="1"/>
  <c r="EX10" i="4"/>
  <c r="EY10" i="4" s="1"/>
  <c r="ER10" i="4"/>
  <c r="DT10" i="4"/>
  <c r="DJ10" i="4"/>
  <c r="DI10" i="4"/>
  <c r="DH10" i="4"/>
  <c r="CZ10" i="4"/>
  <c r="CY10" i="4" s="1"/>
  <c r="CV10" i="4" s="1"/>
  <c r="Z10" i="4" s="1"/>
  <c r="CX10" i="4"/>
  <c r="CW10" i="4"/>
  <c r="CT10" i="4"/>
  <c r="CS10" i="4" s="1"/>
  <c r="CQ10" i="4" s="1"/>
  <c r="DB10" i="4" s="1"/>
  <c r="CP10" i="4"/>
  <c r="CJ10" i="4"/>
  <c r="CA10" i="4"/>
  <c r="AL10" i="4"/>
  <c r="AI10" i="4"/>
  <c r="D10" i="4"/>
  <c r="RT9" i="4"/>
  <c r="RR9" i="4"/>
  <c r="RQ9" i="4"/>
  <c r="RP9" i="4"/>
  <c r="RO9" i="4"/>
  <c r="RN9" i="4"/>
  <c r="RM9" i="4"/>
  <c r="QZ9" i="4"/>
  <c r="QY9" i="4"/>
  <c r="QQ9" i="4"/>
  <c r="QP9" i="4"/>
  <c r="QN9" i="4"/>
  <c r="QM9" i="4"/>
  <c r="PY9" i="4"/>
  <c r="PZ9" i="4" s="1"/>
  <c r="QE9" i="4" s="1"/>
  <c r="PW9" i="4"/>
  <c r="PX9" i="4" s="1"/>
  <c r="QD9" i="4" s="1"/>
  <c r="PU9" i="4"/>
  <c r="PQ9" i="4"/>
  <c r="PE9" i="4"/>
  <c r="PD9" i="4"/>
  <c r="OY9" i="4"/>
  <c r="OX9" i="4"/>
  <c r="OS9" i="4"/>
  <c r="OR9" i="4"/>
  <c r="OM9" i="4"/>
  <c r="OL9" i="4"/>
  <c r="OG9" i="4"/>
  <c r="OF9" i="4"/>
  <c r="OA9" i="4"/>
  <c r="NZ9" i="4"/>
  <c r="NU9" i="4"/>
  <c r="NT9" i="4"/>
  <c r="NO9" i="4"/>
  <c r="NN9" i="4"/>
  <c r="NI9" i="4"/>
  <c r="NH9" i="4"/>
  <c r="NC9" i="4"/>
  <c r="NB9" i="4"/>
  <c r="MW9" i="4"/>
  <c r="MV9" i="4"/>
  <c r="MQ9" i="4"/>
  <c r="MP9" i="4"/>
  <c r="ME9" i="4"/>
  <c r="MC9" i="4"/>
  <c r="MB9" i="4"/>
  <c r="MA9" i="4"/>
  <c r="LZ9" i="4"/>
  <c r="LY9" i="4"/>
  <c r="LW9" i="4"/>
  <c r="LV9" i="4"/>
  <c r="LU9" i="4"/>
  <c r="LT9" i="4"/>
  <c r="LS9" i="4"/>
  <c r="LQ9" i="4"/>
  <c r="LP9" i="4"/>
  <c r="LO9" i="4"/>
  <c r="LN9" i="4"/>
  <c r="LC9" i="4" s="1"/>
  <c r="LM9" i="4"/>
  <c r="LL9" i="4"/>
  <c r="LK9" i="4"/>
  <c r="LJ9" i="4"/>
  <c r="LI9" i="4"/>
  <c r="LG9" i="4"/>
  <c r="LF9" i="4"/>
  <c r="LE9" i="4"/>
  <c r="LD9" i="4"/>
  <c r="LB9" i="4"/>
  <c r="LA9" i="4"/>
  <c r="KZ9" i="4"/>
  <c r="KY9" i="4"/>
  <c r="KX9" i="4"/>
  <c r="KW9" i="4"/>
  <c r="KR9" i="4"/>
  <c r="KP9" i="4"/>
  <c r="KO9" i="4"/>
  <c r="KN9" i="4"/>
  <c r="KM9" i="4"/>
  <c r="KL9" i="4"/>
  <c r="KJ9" i="4"/>
  <c r="KI9" i="4"/>
  <c r="KH9" i="4"/>
  <c r="KG9" i="4"/>
  <c r="KF9" i="4"/>
  <c r="KD9" i="4"/>
  <c r="KC9" i="4"/>
  <c r="KB9" i="4"/>
  <c r="KA9" i="4"/>
  <c r="JU9" i="4" s="1"/>
  <c r="JZ9" i="4"/>
  <c r="JY9" i="4"/>
  <c r="JX9" i="4"/>
  <c r="JW9" i="4"/>
  <c r="JV9" i="4"/>
  <c r="JT9" i="4"/>
  <c r="JS9" i="4"/>
  <c r="JR9" i="4"/>
  <c r="JQ9" i="4"/>
  <c r="JO9" i="4"/>
  <c r="JN9" i="4"/>
  <c r="JM9" i="4"/>
  <c r="JL9" i="4"/>
  <c r="JK9" i="4"/>
  <c r="JJ9" i="4"/>
  <c r="JE9" i="4"/>
  <c r="JD9" i="4"/>
  <c r="JC9" i="4"/>
  <c r="JB9" i="4"/>
  <c r="JA9" i="4"/>
  <c r="IV9" i="4"/>
  <c r="IU9" i="4"/>
  <c r="IS9" i="4" a="1"/>
  <c r="IS9" i="4" s="1"/>
  <c r="IO9" i="4"/>
  <c r="IM9" i="4" a="1"/>
  <c r="IM9" i="4" s="1"/>
  <c r="II9" i="4" a="1"/>
  <c r="II9" i="4" s="1"/>
  <c r="IB9" i="4" a="1"/>
  <c r="IB9" i="4" s="1"/>
  <c r="HX9" i="4" a="1"/>
  <c r="HX9" i="4" s="1"/>
  <c r="HM9" i="4" a="1"/>
  <c r="HM9" i="4" s="1"/>
  <c r="HF9" i="4"/>
  <c r="HA9" i="4"/>
  <c r="GZ9" i="4"/>
  <c r="GT9" i="4"/>
  <c r="GN9" i="4"/>
  <c r="GO9" i="4" s="1"/>
  <c r="HB9" i="4" s="1"/>
  <c r="FS9" i="4"/>
  <c r="FY9" i="4" s="1"/>
  <c r="FG9" i="4"/>
  <c r="FD9" i="4" a="1"/>
  <c r="FD9" i="4" s="1"/>
  <c r="EX9" i="4"/>
  <c r="EY9" i="4" s="1"/>
  <c r="ER9" i="4"/>
  <c r="DT9" i="4"/>
  <c r="DJ9" i="4"/>
  <c r="DI9" i="4"/>
  <c r="DH9" i="4"/>
  <c r="CZ9" i="4"/>
  <c r="CY9" i="4" s="1"/>
  <c r="CV9" i="4" s="1"/>
  <c r="Z9" i="4" s="1"/>
  <c r="CW9" i="4"/>
  <c r="CX9" i="4" s="1"/>
  <c r="CT9" i="4"/>
  <c r="CS9" i="4" s="1"/>
  <c r="CQ9" i="4" s="1"/>
  <c r="CP9" i="4"/>
  <c r="DC9" i="4" s="1"/>
  <c r="CJ9" i="4"/>
  <c r="CA9" i="4"/>
  <c r="D9" i="4"/>
  <c r="RT8" i="4"/>
  <c r="RR8" i="4"/>
  <c r="RQ8" i="4"/>
  <c r="RP8" i="4"/>
  <c r="RO8" i="4"/>
  <c r="RN8" i="4"/>
  <c r="RM8" i="4"/>
  <c r="QZ8" i="4"/>
  <c r="QY8" i="4"/>
  <c r="QQ8" i="4"/>
  <c r="QP8" i="4"/>
  <c r="QN8" i="4"/>
  <c r="QM8" i="4"/>
  <c r="PY8" i="4"/>
  <c r="PZ8" i="4" s="1"/>
  <c r="QE8" i="4" s="1"/>
  <c r="PW8" i="4"/>
  <c r="PX8" i="4" s="1"/>
  <c r="QD8" i="4" s="1"/>
  <c r="ME8" i="4"/>
  <c r="MC8" i="4"/>
  <c r="MB8" i="4"/>
  <c r="MA8" i="4"/>
  <c r="LZ8" i="4"/>
  <c r="LY8" i="4"/>
  <c r="LW8" i="4"/>
  <c r="LV8" i="4"/>
  <c r="LU8" i="4"/>
  <c r="LT8" i="4"/>
  <c r="LS8" i="4"/>
  <c r="LQ8" i="4"/>
  <c r="LP8" i="4"/>
  <c r="LO8" i="4"/>
  <c r="LN8" i="4"/>
  <c r="LC8" i="4" s="1"/>
  <c r="LM8" i="4"/>
  <c r="LL8" i="4"/>
  <c r="LK8" i="4"/>
  <c r="LJ8" i="4"/>
  <c r="LI8" i="4"/>
  <c r="LG8" i="4"/>
  <c r="LF8" i="4"/>
  <c r="LE8" i="4"/>
  <c r="LD8" i="4"/>
  <c r="LB8" i="4"/>
  <c r="LA8" i="4"/>
  <c r="KZ8" i="4"/>
  <c r="KY8" i="4"/>
  <c r="KX8" i="4"/>
  <c r="KW8" i="4"/>
  <c r="KR8" i="4"/>
  <c r="KP8" i="4"/>
  <c r="KO8" i="4"/>
  <c r="KN8" i="4"/>
  <c r="KM8" i="4"/>
  <c r="KJ8" i="4"/>
  <c r="KI8" i="4"/>
  <c r="KH8" i="4"/>
  <c r="KG8" i="4"/>
  <c r="KF8" i="4"/>
  <c r="KD8" i="4"/>
  <c r="KC8" i="4"/>
  <c r="KB8" i="4"/>
  <c r="KA8" i="4"/>
  <c r="JP8" i="4" s="1"/>
  <c r="JZ8" i="4"/>
  <c r="JY8" i="4"/>
  <c r="JW8" i="4"/>
  <c r="JV8" i="4"/>
  <c r="JT8" i="4"/>
  <c r="JS8" i="4"/>
  <c r="JR8" i="4"/>
  <c r="JQ8" i="4"/>
  <c r="JO8" i="4"/>
  <c r="JN8" i="4"/>
  <c r="JM8" i="4"/>
  <c r="JL8" i="4"/>
  <c r="JK8" i="4"/>
  <c r="JJ8" i="4"/>
  <c r="JE8" i="4"/>
  <c r="JD8" i="4"/>
  <c r="JC8" i="4"/>
  <c r="JB8" i="4"/>
  <c r="JA8" i="4"/>
  <c r="IV8" i="4"/>
  <c r="IS8" i="4" a="1"/>
  <c r="IS8" i="4" s="1"/>
  <c r="IO8" i="4"/>
  <c r="IM8" i="4" a="1"/>
  <c r="IM8" i="4" s="1"/>
  <c r="II8" i="4" a="1"/>
  <c r="II8" i="4" s="1"/>
  <c r="IB8" i="4" a="1"/>
  <c r="IB8" i="4" s="1"/>
  <c r="HX8" i="4" a="1"/>
  <c r="HX8" i="4" s="1"/>
  <c r="HM8" i="4" a="1"/>
  <c r="HM8" i="4" s="1"/>
  <c r="HF8" i="4"/>
  <c r="HA8" i="4"/>
  <c r="GZ8" i="4"/>
  <c r="GT8" i="4"/>
  <c r="GN8" i="4"/>
  <c r="GO8" i="4" s="1"/>
  <c r="HB8" i="4" s="1"/>
  <c r="FS8" i="4"/>
  <c r="FY8" i="4" s="1"/>
  <c r="FG8" i="4"/>
  <c r="FD8" i="4" a="1"/>
  <c r="FD8" i="4" s="1"/>
  <c r="EX8" i="4"/>
  <c r="EY8" i="4" s="1"/>
  <c r="ER8" i="4"/>
  <c r="DT8" i="4"/>
  <c r="DJ8" i="4"/>
  <c r="DI8" i="4"/>
  <c r="DH8" i="4"/>
  <c r="CZ8" i="4"/>
  <c r="CY8" i="4" s="1"/>
  <c r="CV8" i="4" s="1"/>
  <c r="Z8" i="4" s="1"/>
  <c r="CW8" i="4"/>
  <c r="CX8" i="4" s="1"/>
  <c r="CT8" i="4"/>
  <c r="CS8" i="4" s="1"/>
  <c r="CQ8" i="4" s="1"/>
  <c r="CP8" i="4"/>
  <c r="DC8" i="4" s="1"/>
  <c r="CJ8" i="4"/>
  <c r="CA8" i="4"/>
  <c r="D8" i="4"/>
  <c r="RT7" i="4"/>
  <c r="RR7" i="4"/>
  <c r="RQ7" i="4"/>
  <c r="RP7" i="4"/>
  <c r="RO7" i="4"/>
  <c r="RN7" i="4"/>
  <c r="RM7" i="4"/>
  <c r="QZ7" i="4"/>
  <c r="QY7" i="4"/>
  <c r="QN7" i="4"/>
  <c r="QM7" i="4"/>
  <c r="PY7" i="4"/>
  <c r="PZ7" i="4" s="1"/>
  <c r="QE7" i="4" s="1"/>
  <c r="PW7" i="4"/>
  <c r="PX7" i="4" s="1"/>
  <c r="QD7" i="4" s="1"/>
  <c r="ME7" i="4"/>
  <c r="MC7" i="4"/>
  <c r="MB7" i="4"/>
  <c r="MA7" i="4"/>
  <c r="LU7" i="4" s="1"/>
  <c r="LT7" i="4" s="1"/>
  <c r="LS7" i="4" s="1"/>
  <c r="LZ7" i="4"/>
  <c r="LY7" i="4"/>
  <c r="LW7" i="4"/>
  <c r="LV7" i="4"/>
  <c r="LQ7" i="4"/>
  <c r="LP7" i="4"/>
  <c r="LO7" i="4"/>
  <c r="LN7" i="4"/>
  <c r="LM7" i="4"/>
  <c r="LL7" i="4"/>
  <c r="LK7" i="4"/>
  <c r="LJ7" i="4"/>
  <c r="KX7" i="4" s="1"/>
  <c r="LI7" i="4"/>
  <c r="LH7" i="4"/>
  <c r="LG7" i="4"/>
  <c r="LF7" i="4"/>
  <c r="LE7" i="4"/>
  <c r="LD7" i="4"/>
  <c r="LC7" i="4"/>
  <c r="LB7" i="4"/>
  <c r="LA7" i="4"/>
  <c r="KZ7" i="4"/>
  <c r="KY7" i="4"/>
  <c r="KW7" i="4"/>
  <c r="KV7" i="4"/>
  <c r="KR7" i="4"/>
  <c r="KP7" i="4"/>
  <c r="KO7" i="4"/>
  <c r="KN7" i="4"/>
  <c r="KH7" i="4" s="1"/>
  <c r="KG7" i="4" s="1"/>
  <c r="KF7" i="4" s="1"/>
  <c r="KM7" i="4"/>
  <c r="KL7" i="4"/>
  <c r="KJ7" i="4"/>
  <c r="KI7" i="4"/>
  <c r="KC7" i="4"/>
  <c r="KB7" i="4"/>
  <c r="KA7" i="4"/>
  <c r="JZ7" i="4"/>
  <c r="JY7" i="4"/>
  <c r="JX7" i="4"/>
  <c r="JW7" i="4"/>
  <c r="JK7" i="4" s="1"/>
  <c r="JV7" i="4"/>
  <c r="JU7" i="4"/>
  <c r="JT7" i="4"/>
  <c r="JS7" i="4"/>
  <c r="JR7" i="4"/>
  <c r="JQ7" i="4"/>
  <c r="JP7" i="4"/>
  <c r="JO7" i="4"/>
  <c r="JN7" i="4"/>
  <c r="JM7" i="4"/>
  <c r="JL7" i="4"/>
  <c r="JJ7" i="4"/>
  <c r="JI7" i="4"/>
  <c r="JA7" i="4"/>
  <c r="IO7" i="4" s="1"/>
  <c r="IS7" i="4" a="1"/>
  <c r="IS7" i="4" s="1"/>
  <c r="IM7" i="4" a="1"/>
  <c r="IM7" i="4" s="1"/>
  <c r="II7" i="4"/>
  <c r="IB7" i="4" a="1"/>
  <c r="IB7" i="4" s="1"/>
  <c r="HX7" i="4" a="1"/>
  <c r="HX7" i="4" s="1"/>
  <c r="HM7" i="4" a="1"/>
  <c r="HM7" i="4" s="1"/>
  <c r="HF7" i="4"/>
  <c r="HA7" i="4"/>
  <c r="GZ7" i="4"/>
  <c r="GT7" i="4"/>
  <c r="FS7" i="4"/>
  <c r="FY7" i="4" s="1"/>
  <c r="FG7" i="4"/>
  <c r="FD7" i="4"/>
  <c r="FC7" i="4"/>
  <c r="FA7" i="4"/>
  <c r="FB7" i="4" s="1"/>
  <c r="EZ7" i="4"/>
  <c r="EY7" i="4"/>
  <c r="EX7" i="4"/>
  <c r="EW7" i="4"/>
  <c r="FN7" i="4" s="1"/>
  <c r="FO7" i="4" s="1"/>
  <c r="ER7" i="4"/>
  <c r="CZ7" i="4"/>
  <c r="CY7" i="4" s="1"/>
  <c r="CV7" i="4" s="1"/>
  <c r="Z7" i="4" s="1"/>
  <c r="CW7" i="4"/>
  <c r="CX7" i="4" s="1"/>
  <c r="CT7" i="4"/>
  <c r="CS7" i="4" s="1"/>
  <c r="CQ7" i="4" s="1"/>
  <c r="DB7" i="4" s="1"/>
  <c r="CP7" i="4"/>
  <c r="DC7" i="4" s="1"/>
  <c r="CJ7" i="4"/>
  <c r="CA7" i="4"/>
  <c r="AL7" i="4"/>
  <c r="AI7" i="4"/>
  <c r="D7" i="4"/>
  <c r="CJ4" i="1"/>
  <c r="GN7" i="4" l="1"/>
  <c r="MJ6" i="4"/>
  <c r="NL13" i="4"/>
  <c r="OH40" i="4"/>
  <c r="QO40" i="4"/>
  <c r="MO18" i="4"/>
  <c r="NA18" i="4"/>
  <c r="NP18" i="4"/>
  <c r="IO13" i="4"/>
  <c r="OQ40" i="4"/>
  <c r="NV22" i="4"/>
  <c r="OT22" i="4"/>
  <c r="QF22" i="4"/>
  <c r="RS26" i="4"/>
  <c r="QO27" i="4"/>
  <c r="EA37" i="4"/>
  <c r="EG37" i="4" s="1"/>
  <c r="LB40" i="4"/>
  <c r="LF39" i="4"/>
  <c r="KZ39" i="4" s="1"/>
  <c r="MX11" i="4"/>
  <c r="NM11" i="4"/>
  <c r="NY11" i="4"/>
  <c r="OQ11" i="4"/>
  <c r="NJ39" i="4"/>
  <c r="MR39" i="4"/>
  <c r="NP39" i="4"/>
  <c r="ON29" i="4"/>
  <c r="DL39" i="4"/>
  <c r="DN39" i="4" s="1"/>
  <c r="NG35" i="4"/>
  <c r="OK35" i="4"/>
  <c r="NP11" i="4"/>
  <c r="NJ34" i="4"/>
  <c r="NP22" i="4"/>
  <c r="ON22" i="4"/>
  <c r="QO24" i="4"/>
  <c r="EB12" i="4"/>
  <c r="EH12" i="4" s="1"/>
  <c r="EB15" i="4"/>
  <c r="EH15" i="4" s="1"/>
  <c r="JO40" i="4"/>
  <c r="RS27" i="4"/>
  <c r="RU27" i="4" s="1"/>
  <c r="ND10" i="4"/>
  <c r="OB10" i="4"/>
  <c r="OZ10" i="4"/>
  <c r="MX16" i="4"/>
  <c r="NV16" i="4"/>
  <c r="MU17" i="4"/>
  <c r="NG17" i="4"/>
  <c r="NV17" i="4"/>
  <c r="PC17" i="4"/>
  <c r="GN23" i="4"/>
  <c r="GO23" i="4" s="1"/>
  <c r="GZ23" i="4" s="1"/>
  <c r="QR8" i="4"/>
  <c r="LN11" i="4"/>
  <c r="LC11" i="4" s="1"/>
  <c r="NP15" i="4"/>
  <c r="ON15" i="4"/>
  <c r="OQ18" i="4"/>
  <c r="ND22" i="4"/>
  <c r="QO33" i="4"/>
  <c r="QO35" i="4"/>
  <c r="NA17" i="4"/>
  <c r="OW17" i="4"/>
  <c r="NJ28" i="4"/>
  <c r="OB29" i="4"/>
  <c r="QO29" i="4"/>
  <c r="NV11" i="4"/>
  <c r="QR11" i="4"/>
  <c r="GN27" i="4"/>
  <c r="GO27" i="4" s="1"/>
  <c r="HB27" i="4" s="1"/>
  <c r="NX27" i="4" s="1"/>
  <c r="ND30" i="4"/>
  <c r="NP34" i="4"/>
  <c r="ON34" i="4"/>
  <c r="KT7" i="4"/>
  <c r="KU7" i="4" s="1"/>
  <c r="MK7" i="4" s="1"/>
  <c r="CR22" i="4"/>
  <c r="CK22" i="4" s="1"/>
  <c r="QR15" i="4"/>
  <c r="LC18" i="4"/>
  <c r="PF12" i="4"/>
  <c r="OT21" i="4"/>
  <c r="MR23" i="4"/>
  <c r="ND23" i="4"/>
  <c r="OH23" i="4"/>
  <c r="ND28" i="4"/>
  <c r="OB28" i="4"/>
  <c r="OZ28" i="4"/>
  <c r="QO28" i="4"/>
  <c r="MR31" i="4"/>
  <c r="ND31" i="4"/>
  <c r="QR32" i="4"/>
  <c r="DK39" i="4"/>
  <c r="RM35" i="4"/>
  <c r="RN35" i="4" s="1"/>
  <c r="RO35" i="4" s="1"/>
  <c r="QR38" i="4"/>
  <c r="CR39" i="4"/>
  <c r="OK31" i="4"/>
  <c r="DL11" i="4"/>
  <c r="DN11" i="4" s="1"/>
  <c r="ND12" i="4"/>
  <c r="NS12" i="4"/>
  <c r="NJ21" i="4"/>
  <c r="PF21" i="4"/>
  <c r="MX23" i="4"/>
  <c r="NY23" i="4"/>
  <c r="PF23" i="4"/>
  <c r="MU24" i="4"/>
  <c r="NG24" i="4"/>
  <c r="OK24" i="4"/>
  <c r="PC24" i="4"/>
  <c r="PF16" i="4"/>
  <c r="NA23" i="4"/>
  <c r="NP23" i="4"/>
  <c r="OW23" i="4"/>
  <c r="OQ24" i="4"/>
  <c r="DD34" i="4"/>
  <c r="OT38" i="4"/>
  <c r="QO10" i="4"/>
  <c r="OZ12" i="4"/>
  <c r="QO12" i="4"/>
  <c r="RS12" i="4"/>
  <c r="RU12" i="4" s="1"/>
  <c r="CR14" i="4"/>
  <c r="CK14" i="4" s="1"/>
  <c r="DF14" i="4" s="1"/>
  <c r="OZ16" i="4"/>
  <c r="ND38" i="4"/>
  <c r="QO38" i="4"/>
  <c r="OK40" i="4"/>
  <c r="LJ26" i="4"/>
  <c r="KX26" i="4" s="1"/>
  <c r="RU26" i="4"/>
  <c r="NE34" i="4"/>
  <c r="RS20" i="4"/>
  <c r="RU20" i="4" s="1"/>
  <c r="MO30" i="4"/>
  <c r="PO34" i="4"/>
  <c r="PR34" i="4" s="1"/>
  <c r="RS10" i="4"/>
  <c r="RU10" i="4" s="1"/>
  <c r="NG12" i="4"/>
  <c r="NV12" i="4"/>
  <c r="RS15" i="4"/>
  <c r="NY17" i="4"/>
  <c r="OQ17" i="4"/>
  <c r="OZ21" i="4"/>
  <c r="GN22" i="4"/>
  <c r="GO22" i="4" s="1"/>
  <c r="HB22" i="4" s="1"/>
  <c r="QO25" i="4"/>
  <c r="NV39" i="4"/>
  <c r="OT39" i="4"/>
  <c r="QF39" i="4"/>
  <c r="QO32" i="4"/>
  <c r="QF34" i="4"/>
  <c r="EB13" i="4"/>
  <c r="EH13" i="4" s="1"/>
  <c r="MI34" i="4"/>
  <c r="OC34" i="4"/>
  <c r="JB7" i="4"/>
  <c r="EZ10" i="4"/>
  <c r="FA10" i="4" s="1"/>
  <c r="FB10" i="4" s="1"/>
  <c r="EW10" i="4" s="1"/>
  <c r="QF8" i="4"/>
  <c r="MX9" i="4"/>
  <c r="OS12" i="4"/>
  <c r="ON16" i="4"/>
  <c r="OZ17" i="4"/>
  <c r="OW18" i="4"/>
  <c r="MR21" i="4"/>
  <c r="NM30" i="4"/>
  <c r="MM34" i="4"/>
  <c r="MR35" i="4"/>
  <c r="OZ11" i="4"/>
  <c r="JB15" i="4"/>
  <c r="JC15" i="4" s="1"/>
  <c r="JD15" i="4" s="1"/>
  <c r="JE15" i="4" s="1"/>
  <c r="IU15" i="4" s="1"/>
  <c r="QF30" i="4"/>
  <c r="JS38" i="4"/>
  <c r="JM38" i="4" s="1"/>
  <c r="DU39" i="4"/>
  <c r="KT39" i="4"/>
  <c r="KU39" i="4" s="1"/>
  <c r="MK39" i="4" s="1"/>
  <c r="NR39" i="4" s="1"/>
  <c r="LJ24" i="4"/>
  <c r="KX24" i="4" s="1"/>
  <c r="EB37" i="4"/>
  <c r="EH37" i="4" s="1"/>
  <c r="OH29" i="4"/>
  <c r="RS34" i="4"/>
  <c r="RU34" i="4" s="1"/>
  <c r="MU40" i="4"/>
  <c r="DK31" i="4"/>
  <c r="DM31" i="4" s="1"/>
  <c r="OB9" i="4"/>
  <c r="NV15" i="4"/>
  <c r="OT15" i="4"/>
  <c r="NM24" i="4"/>
  <c r="QO36" i="4"/>
  <c r="NJ9" i="4"/>
  <c r="OH9" i="4"/>
  <c r="PF9" i="4"/>
  <c r="QR9" i="4"/>
  <c r="OM12" i="4"/>
  <c r="ON12" i="4" s="1"/>
  <c r="DL16" i="4"/>
  <c r="DN16" i="4" s="1"/>
  <c r="RS16" i="4"/>
  <c r="RU16" i="4" s="1"/>
  <c r="JW22" i="4"/>
  <c r="JK22" i="4" s="1"/>
  <c r="OB22" i="4"/>
  <c r="OZ22" i="4"/>
  <c r="PC23" i="4"/>
  <c r="PT24" i="4"/>
  <c r="MU30" i="4"/>
  <c r="JP31" i="4"/>
  <c r="NM35" i="4"/>
  <c r="NY35" i="4"/>
  <c r="PF35" i="4"/>
  <c r="MR38" i="4"/>
  <c r="NP38" i="4"/>
  <c r="ON38" i="4"/>
  <c r="OE17" i="4"/>
  <c r="OL11" i="4"/>
  <c r="QR14" i="4"/>
  <c r="QO21" i="4"/>
  <c r="JW23" i="4"/>
  <c r="JK23" i="4" s="1"/>
  <c r="KT26" i="4"/>
  <c r="KU26" i="4" s="1"/>
  <c r="MK26" i="4" s="1"/>
  <c r="OV26" i="4" s="1"/>
  <c r="NX13" i="4"/>
  <c r="JP28" i="4"/>
  <c r="RS30" i="4"/>
  <c r="RU30" i="4" s="1"/>
  <c r="MR9" i="4"/>
  <c r="NP9" i="4"/>
  <c r="MO12" i="4"/>
  <c r="NA12" i="4"/>
  <c r="OE12" i="4"/>
  <c r="QF14" i="4"/>
  <c r="OH18" i="4"/>
  <c r="QO19" i="4"/>
  <c r="ND21" i="4"/>
  <c r="MR24" i="4"/>
  <c r="MX29" i="4"/>
  <c r="DU30" i="4"/>
  <c r="DX30" i="4" s="1"/>
  <c r="MX30" i="4"/>
  <c r="MI31" i="4"/>
  <c r="NY31" i="4"/>
  <c r="PF31" i="4"/>
  <c r="MO35" i="4"/>
  <c r="NA35" i="4"/>
  <c r="OW35" i="4"/>
  <c r="PS35" i="4"/>
  <c r="PU35" i="4" s="1"/>
  <c r="PV35" i="4" s="1"/>
  <c r="OH39" i="4"/>
  <c r="QR39" i="4"/>
  <c r="NM40" i="4"/>
  <c r="MO40" i="4"/>
  <c r="NA40" i="4"/>
  <c r="JK28" i="4"/>
  <c r="ON28" i="4"/>
  <c r="OW30" i="4"/>
  <c r="PS30" i="4"/>
  <c r="PU30" i="4" s="1"/>
  <c r="PV30" i="4" s="1"/>
  <c r="NP31" i="4"/>
  <c r="OE31" i="4"/>
  <c r="PF34" i="4"/>
  <c r="QF36" i="4"/>
  <c r="DB36" i="4"/>
  <c r="DD36" i="4" s="1"/>
  <c r="CR36" i="4"/>
  <c r="PU31" i="4"/>
  <c r="PV31" i="4" s="1"/>
  <c r="PT31" i="4"/>
  <c r="PC12" i="4"/>
  <c r="LC15" i="4"/>
  <c r="ND16" i="4"/>
  <c r="OB16" i="4"/>
  <c r="OT16" i="4"/>
  <c r="QF16" i="4"/>
  <c r="MR17" i="4"/>
  <c r="NP17" i="4"/>
  <c r="MR18" i="4"/>
  <c r="NS18" i="4"/>
  <c r="PO18" i="4"/>
  <c r="PQ18" i="4" s="1"/>
  <c r="PR18" i="4" s="1"/>
  <c r="DD20" i="4"/>
  <c r="MX24" i="4"/>
  <c r="IO26" i="4"/>
  <c r="LC28" i="4"/>
  <c r="MR28" i="4"/>
  <c r="OH28" i="4"/>
  <c r="PF28" i="4"/>
  <c r="DL29" i="4"/>
  <c r="DN29" i="4" s="1"/>
  <c r="JP29" i="4"/>
  <c r="RS29" i="4"/>
  <c r="RU29" i="4" s="1"/>
  <c r="MR30" i="4"/>
  <c r="NS30" i="4"/>
  <c r="OH30" i="4"/>
  <c r="OZ30" i="4"/>
  <c r="ML31" i="4"/>
  <c r="OQ31" i="4"/>
  <c r="MR34" i="4"/>
  <c r="OH34" i="4"/>
  <c r="QO34" i="4"/>
  <c r="PC35" i="4"/>
  <c r="RS36" i="4"/>
  <c r="RU36" i="4" s="1"/>
  <c r="QO37" i="4"/>
  <c r="RS37" i="4"/>
  <c r="RU37" i="4" s="1"/>
  <c r="DU38" i="4"/>
  <c r="DW38" i="4" s="1"/>
  <c r="JG38" i="4"/>
  <c r="JH38" i="4" s="1"/>
  <c r="MH38" i="4" s="1"/>
  <c r="OO38" i="4" s="1"/>
  <c r="QO39" i="4"/>
  <c r="OZ40" i="4"/>
  <c r="RS40" i="4"/>
  <c r="RU40" i="4" s="1"/>
  <c r="EB8" i="4"/>
  <c r="EH8" i="4" s="1"/>
  <c r="RS9" i="4"/>
  <c r="RU9" i="4" s="1"/>
  <c r="RU15" i="4"/>
  <c r="RS24" i="4"/>
  <c r="RU24" i="4" s="1"/>
  <c r="LJ30" i="4"/>
  <c r="KX30" i="4" s="1"/>
  <c r="DU32" i="4"/>
  <c r="DX32" i="4" s="1"/>
  <c r="NV40" i="4"/>
  <c r="PC40" i="4"/>
  <c r="DL10" i="4"/>
  <c r="DN10" i="4" s="1"/>
  <c r="DD7" i="4"/>
  <c r="RS7" i="4"/>
  <c r="RU7" i="4" s="1"/>
  <c r="DD11" i="4"/>
  <c r="MR11" i="4"/>
  <c r="ND11" i="4"/>
  <c r="NS11" i="4"/>
  <c r="MR12" i="4"/>
  <c r="OH12" i="4"/>
  <c r="OW12" i="4"/>
  <c r="RS13" i="4"/>
  <c r="RU13" i="4" s="1"/>
  <c r="JP15" i="4"/>
  <c r="KW15" i="4"/>
  <c r="OB15" i="4"/>
  <c r="NJ16" i="4"/>
  <c r="OH16" i="4"/>
  <c r="QR16" i="4"/>
  <c r="QF17" i="4"/>
  <c r="RS17" i="4"/>
  <c r="RU17" i="4" s="1"/>
  <c r="OK18" i="4"/>
  <c r="OH21" i="4"/>
  <c r="JP27" i="4"/>
  <c r="NP29" i="4"/>
  <c r="PF29" i="4"/>
  <c r="NG30" i="4"/>
  <c r="NV30" i="4"/>
  <c r="PC30" i="4"/>
  <c r="OI34" i="4"/>
  <c r="QR34" i="4"/>
  <c r="QR37" i="4"/>
  <c r="QR40" i="4"/>
  <c r="PF39" i="4"/>
  <c r="QO7" i="4"/>
  <c r="OT9" i="4"/>
  <c r="QF9" i="4"/>
  <c r="MU11" i="4"/>
  <c r="RS11" i="4"/>
  <c r="RU11" i="4" s="1"/>
  <c r="KT12" i="4"/>
  <c r="KU12" i="4" s="1"/>
  <c r="OK12" i="4"/>
  <c r="QR13" i="4"/>
  <c r="NJ15" i="4"/>
  <c r="OH15" i="4"/>
  <c r="QT15" i="4" s="1"/>
  <c r="PF15" i="4"/>
  <c r="MR16" i="4"/>
  <c r="NP16" i="4"/>
  <c r="MX17" i="4"/>
  <c r="MX18" i="4"/>
  <c r="NM18" i="4"/>
  <c r="NY18" i="4"/>
  <c r="RS18" i="4"/>
  <c r="RU18" i="4" s="1"/>
  <c r="NJ22" i="4"/>
  <c r="QO22" i="4"/>
  <c r="QO23" i="4"/>
  <c r="NP24" i="4"/>
  <c r="OE24" i="4"/>
  <c r="OT28" i="4"/>
  <c r="NV29" i="4"/>
  <c r="OQ30" i="4"/>
  <c r="PF30" i="4"/>
  <c r="NS31" i="4"/>
  <c r="OH31" i="4"/>
  <c r="OZ31" i="4"/>
  <c r="NP35" i="4"/>
  <c r="NY40" i="4"/>
  <c r="PF40" i="4"/>
  <c r="ND9" i="4"/>
  <c r="OZ9" i="4"/>
  <c r="MX12" i="4"/>
  <c r="NM12" i="4"/>
  <c r="CR16" i="4"/>
  <c r="CK16" i="4" s="1"/>
  <c r="DF16" i="4" s="1"/>
  <c r="JV16" i="4"/>
  <c r="JJ16" i="4" s="1"/>
  <c r="MO17" i="4"/>
  <c r="NM17" i="4"/>
  <c r="OK17" i="4"/>
  <c r="JW20" i="4"/>
  <c r="LJ20" i="4"/>
  <c r="GN21" i="4"/>
  <c r="GO21" i="4" s="1"/>
  <c r="MX21" i="4"/>
  <c r="NV23" i="4"/>
  <c r="NS24" i="4"/>
  <c r="OH24" i="4"/>
  <c r="OT29" i="4"/>
  <c r="NG31" i="4"/>
  <c r="OH35" i="4"/>
  <c r="OZ35" i="4"/>
  <c r="QF37" i="4"/>
  <c r="MX39" i="4"/>
  <c r="ON39" i="4"/>
  <c r="MR40" i="4"/>
  <c r="OE40" i="4"/>
  <c r="OW40" i="4"/>
  <c r="QF40" i="4"/>
  <c r="ND40" i="4"/>
  <c r="RS8" i="4"/>
  <c r="RU8" i="4" s="1"/>
  <c r="MR15" i="4"/>
  <c r="OS18" i="4"/>
  <c r="NV21" i="4"/>
  <c r="DD27" i="4"/>
  <c r="NP30" i="4"/>
  <c r="OE30" i="4"/>
  <c r="DD32" i="4"/>
  <c r="CR33" i="4"/>
  <c r="NX34" i="4"/>
  <c r="EB35" i="4"/>
  <c r="EH35" i="4" s="1"/>
  <c r="DV36" i="4"/>
  <c r="DY36" i="4" s="1"/>
  <c r="LF38" i="4"/>
  <c r="KZ38" i="4" s="1"/>
  <c r="QF13" i="4"/>
  <c r="JJ15" i="4"/>
  <c r="JG15" i="4"/>
  <c r="JH15" i="4" s="1"/>
  <c r="MH15" i="4" s="1"/>
  <c r="OC15" i="4" s="1"/>
  <c r="PB7" i="4"/>
  <c r="PS7" i="4"/>
  <c r="PT7" i="4" s="1"/>
  <c r="DB9" i="4"/>
  <c r="DD9" i="4" s="1"/>
  <c r="CR9" i="4"/>
  <c r="CK9" i="4" s="1"/>
  <c r="DD16" i="4"/>
  <c r="LC25" i="4"/>
  <c r="LJ25" i="4"/>
  <c r="DD29" i="4"/>
  <c r="MI17" i="4"/>
  <c r="PO17" i="4"/>
  <c r="PQ17" i="4" s="1"/>
  <c r="PR17" i="4" s="1"/>
  <c r="JP24" i="4"/>
  <c r="JW24" i="4"/>
  <c r="LH8" i="4"/>
  <c r="KV8" i="4" s="1"/>
  <c r="OH10" i="4"/>
  <c r="ML11" i="4"/>
  <c r="PC11" i="4"/>
  <c r="JV14" i="4"/>
  <c r="MX15" i="4"/>
  <c r="NR15" i="4"/>
  <c r="JV17" i="4"/>
  <c r="ND18" i="4"/>
  <c r="NS23" i="4"/>
  <c r="JB27" i="4"/>
  <c r="JC27" i="4" s="1"/>
  <c r="JD27" i="4" s="1"/>
  <c r="JE27" i="4" s="1"/>
  <c r="IU27" i="4" s="1"/>
  <c r="EB29" i="4"/>
  <c r="EH29" i="4" s="1"/>
  <c r="AI14" i="4"/>
  <c r="EZ18" i="4"/>
  <c r="FA18" i="4" s="1"/>
  <c r="FB18" i="4" s="1"/>
  <c r="EW18" i="4" s="1"/>
  <c r="FN18" i="4" s="1"/>
  <c r="FO18" i="4" s="1"/>
  <c r="QF23" i="4"/>
  <c r="LK10" i="4"/>
  <c r="NJ10" i="4"/>
  <c r="PF10" i="4"/>
  <c r="EZ8" i="4"/>
  <c r="FA8" i="4" s="1"/>
  <c r="FB8" i="4" s="1"/>
  <c r="EW8" i="4" s="1"/>
  <c r="FC8" i="4" s="1"/>
  <c r="QO8" i="4"/>
  <c r="LH9" i="4"/>
  <c r="JX10" i="4"/>
  <c r="LC10" i="4"/>
  <c r="MO11" i="4"/>
  <c r="NG11" i="4"/>
  <c r="OE11" i="4"/>
  <c r="PF11" i="4"/>
  <c r="QO11" i="4"/>
  <c r="DL12" i="4"/>
  <c r="DN12" i="4" s="1"/>
  <c r="NY12" i="4"/>
  <c r="PS12" i="4"/>
  <c r="PU12" i="4" s="1"/>
  <c r="PV12" i="4" s="1"/>
  <c r="QR12" i="4"/>
  <c r="ND15" i="4"/>
  <c r="EY16" i="4"/>
  <c r="EZ16" i="4" s="1"/>
  <c r="FA16" i="4" s="1"/>
  <c r="FB16" i="4" s="1"/>
  <c r="EW16" i="4" s="1"/>
  <c r="QR17" i="4"/>
  <c r="MU18" i="4"/>
  <c r="NV18" i="4"/>
  <c r="QF20" i="4"/>
  <c r="MR22" i="4"/>
  <c r="KX28" i="4"/>
  <c r="KT28" i="4"/>
  <c r="KU28" i="4" s="1"/>
  <c r="MK28" i="4" s="1"/>
  <c r="OP28" i="4" s="1"/>
  <c r="PQ31" i="4"/>
  <c r="PR31" i="4" s="1"/>
  <c r="PP31" i="4"/>
  <c r="OJ32" i="4"/>
  <c r="OV32" i="4"/>
  <c r="NF32" i="4"/>
  <c r="DB40" i="4"/>
  <c r="DD40" i="4" s="1"/>
  <c r="CR40" i="4"/>
  <c r="PA36" i="4"/>
  <c r="MS36" i="4"/>
  <c r="MI11" i="4"/>
  <c r="GN29" i="4"/>
  <c r="GO29" i="4" s="1"/>
  <c r="HB29" i="4" s="1"/>
  <c r="JC7" i="4"/>
  <c r="JD7" i="4" s="1"/>
  <c r="JE7" i="4" s="1"/>
  <c r="IU7" i="4" s="1"/>
  <c r="NV9" i="4"/>
  <c r="ON9" i="4"/>
  <c r="NH11" i="4"/>
  <c r="NJ11" i="4" s="1"/>
  <c r="OH11" i="4"/>
  <c r="OW11" i="4"/>
  <c r="JG12" i="4"/>
  <c r="JH12" i="4" s="1"/>
  <c r="PS15" i="4"/>
  <c r="PV15" i="4" s="1"/>
  <c r="EB16" i="4"/>
  <c r="EH16" i="4" s="1"/>
  <c r="EB17" i="4"/>
  <c r="EH17" i="4" s="1"/>
  <c r="NH17" i="4"/>
  <c r="NI17" i="4"/>
  <c r="IO21" i="4"/>
  <c r="JC21" i="4"/>
  <c r="JD21" i="4" s="1"/>
  <c r="JE21" i="4" s="1"/>
  <c r="IU21" i="4" s="1"/>
  <c r="QF21" i="4"/>
  <c r="MU23" i="4"/>
  <c r="GN31" i="4"/>
  <c r="GO31" i="4" s="1"/>
  <c r="HB31" i="4" s="1"/>
  <c r="NZ31" i="4" s="1"/>
  <c r="DK33" i="4"/>
  <c r="DM33" i="4" s="1"/>
  <c r="LC19" i="4"/>
  <c r="LJ19" i="4"/>
  <c r="MZ13" i="4"/>
  <c r="RS14" i="4"/>
  <c r="RU14" i="4" s="1"/>
  <c r="MI23" i="4"/>
  <c r="PO23" i="4"/>
  <c r="PQ23" i="4" s="1"/>
  <c r="PR23" i="4" s="1"/>
  <c r="QF15" i="4"/>
  <c r="OE23" i="4"/>
  <c r="PO24" i="4"/>
  <c r="MI24" i="4"/>
  <c r="DL8" i="4"/>
  <c r="DN8" i="4" s="1"/>
  <c r="EB10" i="4"/>
  <c r="EH10" i="4" s="1"/>
  <c r="JG7" i="4"/>
  <c r="JH7" i="4" s="1"/>
  <c r="MH7" i="4" s="1"/>
  <c r="OC7" i="4" s="1"/>
  <c r="EB9" i="4"/>
  <c r="EH9" i="4" s="1"/>
  <c r="JP9" i="4"/>
  <c r="QO9" i="4"/>
  <c r="MX10" i="4"/>
  <c r="NV10" i="4"/>
  <c r="OT10" i="4"/>
  <c r="OK11" i="4"/>
  <c r="QS11" i="4" s="1"/>
  <c r="MU12" i="4"/>
  <c r="NP12" i="4"/>
  <c r="OQ12" i="4"/>
  <c r="EY13" i="4"/>
  <c r="EZ13" i="4" s="1"/>
  <c r="FA13" i="4" s="1"/>
  <c r="FB13" i="4" s="1"/>
  <c r="EW13" i="4" s="1"/>
  <c r="OZ15" i="4"/>
  <c r="DD17" i="4"/>
  <c r="DL17" i="4"/>
  <c r="DN17" i="4" s="1"/>
  <c r="LI17" i="4"/>
  <c r="KT17" i="4" s="1"/>
  <c r="KU17" i="4" s="1"/>
  <c r="NS17" i="4"/>
  <c r="OQ23" i="4"/>
  <c r="OW24" i="4"/>
  <c r="QV24" i="4" s="1"/>
  <c r="RA24" i="4" s="1"/>
  <c r="AI27" i="4"/>
  <c r="AL27" i="4"/>
  <c r="MX31" i="4"/>
  <c r="NM31" i="4"/>
  <c r="EA33" i="4"/>
  <c r="OB34" i="4"/>
  <c r="ND35" i="4"/>
  <c r="OE35" i="4"/>
  <c r="OM35" i="4"/>
  <c r="EA36" i="4"/>
  <c r="EG36" i="4" s="1"/>
  <c r="JP21" i="4"/>
  <c r="RS22" i="4"/>
  <c r="RU22" i="4" s="1"/>
  <c r="GN28" i="4"/>
  <c r="GO28" i="4" s="1"/>
  <c r="HB28" i="4" s="1"/>
  <c r="LJ31" i="4"/>
  <c r="MO31" i="4"/>
  <c r="NA31" i="4"/>
  <c r="EB33" i="4"/>
  <c r="EH33" i="4" s="1"/>
  <c r="OT34" i="4"/>
  <c r="DK35" i="4"/>
  <c r="DM35" i="4" s="1"/>
  <c r="OQ35" i="4"/>
  <c r="RP35" i="4"/>
  <c r="RQ35" i="4" s="1"/>
  <c r="RR35" i="4" s="1"/>
  <c r="RS35" i="4" s="1"/>
  <c r="RU35" i="4" s="1"/>
  <c r="MX38" i="4"/>
  <c r="DW39" i="4"/>
  <c r="PF17" i="4"/>
  <c r="JB18" i="4"/>
  <c r="JC18" i="4" s="1"/>
  <c r="JD18" i="4" s="1"/>
  <c r="JE18" i="4" s="1"/>
  <c r="IU18" i="4" s="1"/>
  <c r="OZ18" i="4"/>
  <c r="RS21" i="4"/>
  <c r="RU21" i="4" s="1"/>
  <c r="ML23" i="4"/>
  <c r="NG23" i="4"/>
  <c r="RS23" i="4"/>
  <c r="RU23" i="4" s="1"/>
  <c r="NP28" i="4"/>
  <c r="ND29" i="4"/>
  <c r="EB30" i="4"/>
  <c r="EH30" i="4" s="1"/>
  <c r="RS32" i="4"/>
  <c r="RU32" i="4" s="1"/>
  <c r="OV34" i="4"/>
  <c r="MU35" i="4"/>
  <c r="NS35" i="4"/>
  <c r="OS35" i="4"/>
  <c r="DC39" i="4"/>
  <c r="DD39" i="4" s="1"/>
  <c r="NP40" i="4"/>
  <c r="OH17" i="4"/>
  <c r="PC18" i="4"/>
  <c r="IO19" i="4"/>
  <c r="QO20" i="4"/>
  <c r="MX22" i="4"/>
  <c r="MO23" i="4"/>
  <c r="NM23" i="4"/>
  <c r="NV24" i="4"/>
  <c r="NV28" i="4"/>
  <c r="OS31" i="4"/>
  <c r="DL35" i="4"/>
  <c r="DN35" i="4" s="1"/>
  <c r="DD37" i="4"/>
  <c r="MN37" i="4"/>
  <c r="EA38" i="4"/>
  <c r="EG38" i="4" s="1"/>
  <c r="NV38" i="4"/>
  <c r="RS38" i="4"/>
  <c r="RU38" i="4" s="1"/>
  <c r="EA39" i="4"/>
  <c r="EG39" i="4" s="1"/>
  <c r="DX39" i="4"/>
  <c r="OE18" i="4"/>
  <c r="QR18" i="4"/>
  <c r="PF22" i="4"/>
  <c r="OK23" i="4"/>
  <c r="OZ23" i="4"/>
  <c r="MO24" i="4"/>
  <c r="NY24" i="4"/>
  <c r="RS25" i="4"/>
  <c r="RU25" i="4" s="1"/>
  <c r="CR29" i="4"/>
  <c r="LJ29" i="4"/>
  <c r="KX29" i="4" s="1"/>
  <c r="MR29" i="4"/>
  <c r="NJ29" i="4"/>
  <c r="OZ29" i="4"/>
  <c r="DT30" i="4"/>
  <c r="DV30" i="4" s="1"/>
  <c r="NA30" i="4"/>
  <c r="NY30" i="4"/>
  <c r="OK30" i="4"/>
  <c r="OW31" i="4"/>
  <c r="DU33" i="4"/>
  <c r="DX33" i="4" s="1"/>
  <c r="QF33" i="4"/>
  <c r="EA34" i="4"/>
  <c r="EG34" i="4" s="1"/>
  <c r="MX34" i="4"/>
  <c r="MX35" i="4"/>
  <c r="NV35" i="4"/>
  <c r="QR35" i="4"/>
  <c r="DD38" i="4"/>
  <c r="OB38" i="4"/>
  <c r="QF38" i="4"/>
  <c r="NS40" i="4"/>
  <c r="RS19" i="4"/>
  <c r="RU19" i="4" s="1"/>
  <c r="CR28" i="4"/>
  <c r="CK28" i="4" s="1"/>
  <c r="DS28" i="4" s="1"/>
  <c r="EA32" i="4"/>
  <c r="KI40" i="4"/>
  <c r="ML40" i="4"/>
  <c r="NG40" i="4"/>
  <c r="NG18" i="4"/>
  <c r="PF18" i="4"/>
  <c r="LC21" i="4"/>
  <c r="OB21" i="4"/>
  <c r="LJ22" i="4"/>
  <c r="OL23" i="4"/>
  <c r="ON23" i="4" s="1"/>
  <c r="GN24" i="4"/>
  <c r="GO24" i="4" s="1"/>
  <c r="GZ24" i="4" s="1"/>
  <c r="NA24" i="4"/>
  <c r="PF24" i="4"/>
  <c r="DK29" i="4"/>
  <c r="DM29" i="4" s="1"/>
  <c r="QO30" i="4"/>
  <c r="EA31" i="4"/>
  <c r="EG31" i="4" s="1"/>
  <c r="MU31" i="4"/>
  <c r="NV31" i="4"/>
  <c r="QO31" i="4"/>
  <c r="RS31" i="4"/>
  <c r="RU31" i="4" s="1"/>
  <c r="DV33" i="4"/>
  <c r="DY33" i="4" s="1"/>
  <c r="DL34" i="4"/>
  <c r="DN34" i="4" s="1"/>
  <c r="ND34" i="4"/>
  <c r="NV34" i="4"/>
  <c r="OH38" i="4"/>
  <c r="OZ38" i="4"/>
  <c r="DL40" i="4"/>
  <c r="DN40" i="4" s="1"/>
  <c r="GO7" i="4"/>
  <c r="HB7" i="4" s="1"/>
  <c r="FN10" i="4"/>
  <c r="FO10" i="4" s="1"/>
  <c r="FC10" i="4"/>
  <c r="AL13" i="4"/>
  <c r="AI13" i="4"/>
  <c r="AL9" i="4"/>
  <c r="AI9" i="4"/>
  <c r="QF7" i="4"/>
  <c r="AI8" i="4"/>
  <c r="AL8" i="4"/>
  <c r="CR8" i="4"/>
  <c r="CK8" i="4" s="1"/>
  <c r="CL8" i="4" s="1"/>
  <c r="DB8" i="4"/>
  <c r="DD8" i="4" s="1"/>
  <c r="PS17" i="4"/>
  <c r="ML17" i="4"/>
  <c r="MZ7" i="4"/>
  <c r="NX7" i="4"/>
  <c r="OV7" i="4"/>
  <c r="DC10" i="4"/>
  <c r="DD10" i="4" s="1"/>
  <c r="CR10" i="4"/>
  <c r="CK10" i="4" s="1"/>
  <c r="QF10" i="4"/>
  <c r="QR10" i="4"/>
  <c r="QF11" i="4"/>
  <c r="DC12" i="4"/>
  <c r="DD12" i="4" s="1"/>
  <c r="CR12" i="4"/>
  <c r="CK12" i="4" s="1"/>
  <c r="CL12" i="4" s="1"/>
  <c r="QF12" i="4"/>
  <c r="DB13" i="4"/>
  <c r="DD13" i="4" s="1"/>
  <c r="CR13" i="4"/>
  <c r="CK13" i="4" s="1"/>
  <c r="PS13" i="4"/>
  <c r="PB13" i="4"/>
  <c r="OD13" i="4"/>
  <c r="NF13" i="4"/>
  <c r="OJ13" i="4"/>
  <c r="MN13" i="4"/>
  <c r="OP13" i="4"/>
  <c r="NR13" i="4"/>
  <c r="MT13" i="4"/>
  <c r="ML13" i="4"/>
  <c r="OV13" i="4"/>
  <c r="EZ9" i="4"/>
  <c r="FA9" i="4" s="1"/>
  <c r="FB9" i="4" s="1"/>
  <c r="EW9" i="4" s="1"/>
  <c r="OA11" i="4"/>
  <c r="NZ11" i="4"/>
  <c r="KA11" i="4"/>
  <c r="JX11" i="4"/>
  <c r="OU13" i="4"/>
  <c r="OX13" i="4" s="1"/>
  <c r="NW13" i="4"/>
  <c r="MY13" i="4"/>
  <c r="PA13" i="4"/>
  <c r="OC13" i="4"/>
  <c r="OF13" i="4" s="1"/>
  <c r="NE13" i="4"/>
  <c r="NH13" i="4" s="1"/>
  <c r="PO13" i="4"/>
  <c r="OI13" i="4"/>
  <c r="NK13" i="4"/>
  <c r="MM13" i="4"/>
  <c r="MP13" i="4" s="1"/>
  <c r="OO13" i="4"/>
  <c r="NQ13" i="4"/>
  <c r="MS13" i="4"/>
  <c r="ML7" i="4"/>
  <c r="MT7" i="4"/>
  <c r="NR7" i="4"/>
  <c r="OP7" i="4"/>
  <c r="DL9" i="4"/>
  <c r="DN9" i="4" s="1"/>
  <c r="MR10" i="4"/>
  <c r="ON10" i="4"/>
  <c r="NA11" i="4"/>
  <c r="OA12" i="4"/>
  <c r="NZ12" i="4"/>
  <c r="PO12" i="4"/>
  <c r="MI12" i="4"/>
  <c r="DB14" i="4"/>
  <c r="DD14" i="4" s="1"/>
  <c r="EY14" i="4"/>
  <c r="EZ14" i="4" s="1"/>
  <c r="FA14" i="4" s="1"/>
  <c r="FB14" i="4" s="1"/>
  <c r="EW14" i="4" s="1"/>
  <c r="CR15" i="4"/>
  <c r="CK15" i="4" s="1"/>
  <c r="DB15" i="4"/>
  <c r="DD15" i="4" s="1"/>
  <c r="JU8" i="4"/>
  <c r="JI9" i="4"/>
  <c r="JG9" i="4"/>
  <c r="JH9" i="4" s="1"/>
  <c r="MH9" i="4" s="1"/>
  <c r="PQ11" i="4"/>
  <c r="PR11" i="4" s="1"/>
  <c r="PP11" i="4"/>
  <c r="QA11" i="4" s="1"/>
  <c r="EB14" i="4"/>
  <c r="EH14" i="4" s="1"/>
  <c r="KW18" i="4"/>
  <c r="KT18" i="4"/>
  <c r="KU18" i="4" s="1"/>
  <c r="CR7" i="4"/>
  <c r="CK7" i="4" s="1"/>
  <c r="MN7" i="4"/>
  <c r="NL7" i="4"/>
  <c r="OJ7" i="4"/>
  <c r="JU10" i="4"/>
  <c r="JG10" i="4" s="1"/>
  <c r="KT10" i="4"/>
  <c r="KU10" i="4" s="1"/>
  <c r="MK10" i="4" s="1"/>
  <c r="KV10" i="4"/>
  <c r="FC11" i="4"/>
  <c r="PB15" i="4"/>
  <c r="OD15" i="4"/>
  <c r="OE15" i="4" s="1"/>
  <c r="NF15" i="4"/>
  <c r="OJ15" i="4"/>
  <c r="NL15" i="4"/>
  <c r="MN15" i="4"/>
  <c r="OV15" i="4"/>
  <c r="MT15" i="4"/>
  <c r="NX15" i="4"/>
  <c r="OP15" i="4"/>
  <c r="MZ15" i="4"/>
  <c r="AL15" i="4"/>
  <c r="AI15" i="4"/>
  <c r="NZ18" i="4"/>
  <c r="OA18" i="4"/>
  <c r="NF7" i="4"/>
  <c r="OD7" i="4"/>
  <c r="NP10" i="4"/>
  <c r="NK15" i="4"/>
  <c r="PA15" i="4"/>
  <c r="EB11" i="4"/>
  <c r="EH11" i="4" s="1"/>
  <c r="OM11" i="4"/>
  <c r="NH12" i="4"/>
  <c r="NJ12" i="4" s="1"/>
  <c r="CR17" i="4"/>
  <c r="CK17" i="4" s="1"/>
  <c r="CL17" i="4" s="1"/>
  <c r="CR20" i="4"/>
  <c r="CK20" i="4" s="1"/>
  <c r="DL14" i="4"/>
  <c r="DN14" i="4" s="1"/>
  <c r="CR11" i="4"/>
  <c r="CK11" i="4" s="1"/>
  <c r="PU11" i="4"/>
  <c r="PV11" i="4" s="1"/>
  <c r="EY12" i="4"/>
  <c r="EZ12" i="4" s="1"/>
  <c r="FA12" i="4" s="1"/>
  <c r="FB12" i="4" s="1"/>
  <c r="EW12" i="4" s="1"/>
  <c r="DL13" i="4"/>
  <c r="DN13" i="4" s="1"/>
  <c r="JB14" i="4"/>
  <c r="JC14" i="4" s="1"/>
  <c r="JD14" i="4" s="1"/>
  <c r="JE14" i="4" s="1"/>
  <c r="IU14" i="4" s="1"/>
  <c r="LC14" i="4"/>
  <c r="LI14" i="4"/>
  <c r="KT14" i="4" s="1"/>
  <c r="KU14" i="4" s="1"/>
  <c r="IU19" i="4"/>
  <c r="AI20" i="4"/>
  <c r="AL20" i="4"/>
  <c r="AL21" i="4"/>
  <c r="AI21" i="4"/>
  <c r="OR12" i="4"/>
  <c r="JC13" i="4"/>
  <c r="JD13" i="4" s="1"/>
  <c r="JE13" i="4" s="1"/>
  <c r="IU13" i="4" s="1"/>
  <c r="EZ17" i="4"/>
  <c r="FA17" i="4" s="1"/>
  <c r="FB17" i="4" s="1"/>
  <c r="EW17" i="4" s="1"/>
  <c r="ND17" i="4"/>
  <c r="DD19" i="4"/>
  <c r="GN19" i="4"/>
  <c r="GO19" i="4" s="1"/>
  <c r="QF19" i="4"/>
  <c r="OR11" i="4"/>
  <c r="OT11" i="4" s="1"/>
  <c r="DL15" i="4"/>
  <c r="DN15" i="4" s="1"/>
  <c r="DB18" i="4"/>
  <c r="DD18" i="4" s="1"/>
  <c r="CR18" i="4"/>
  <c r="CK18" i="4" s="1"/>
  <c r="QF18" i="4"/>
  <c r="PO21" i="4"/>
  <c r="OI21" i="4"/>
  <c r="NK21" i="4"/>
  <c r="MM21" i="4"/>
  <c r="OO21" i="4"/>
  <c r="NQ21" i="4"/>
  <c r="MS21" i="4"/>
  <c r="MI21" i="4"/>
  <c r="PA21" i="4"/>
  <c r="OC21" i="4"/>
  <c r="NE21" i="4"/>
  <c r="OU21" i="4"/>
  <c r="MY21" i="4"/>
  <c r="NH23" i="4"/>
  <c r="NI23" i="4"/>
  <c r="EZ15" i="4"/>
  <c r="FA15" i="4" s="1"/>
  <c r="FB15" i="4" s="1"/>
  <c r="EW15" i="4" s="1"/>
  <c r="LC16" i="4"/>
  <c r="LI16" i="4"/>
  <c r="OA17" i="4"/>
  <c r="OB17" i="4" s="1"/>
  <c r="AL19" i="4"/>
  <c r="AI19" i="4"/>
  <c r="GN20" i="4"/>
  <c r="GO20" i="4" s="1"/>
  <c r="GZ21" i="4"/>
  <c r="HB21" i="4"/>
  <c r="NW21" i="4" s="1"/>
  <c r="DS22" i="4"/>
  <c r="DG22" i="4"/>
  <c r="CL22" i="4"/>
  <c r="DF22" i="4"/>
  <c r="DE22" i="4"/>
  <c r="OR18" i="4"/>
  <c r="CR21" i="4"/>
  <c r="CK21" i="4" s="1"/>
  <c r="DC21" i="4"/>
  <c r="DD21" i="4" s="1"/>
  <c r="NP21" i="4"/>
  <c r="NI24" i="4"/>
  <c r="NH24" i="4"/>
  <c r="OR17" i="4"/>
  <c r="OL18" i="4"/>
  <c r="ON18" i="4" s="1"/>
  <c r="IO25" i="4"/>
  <c r="JB25" i="4"/>
  <c r="JC25" i="4" s="1"/>
  <c r="JD25" i="4" s="1"/>
  <c r="JE25" i="4" s="1"/>
  <c r="DC26" i="4"/>
  <c r="DD26" i="4" s="1"/>
  <c r="CR26" i="4"/>
  <c r="CK26" i="4" s="1"/>
  <c r="PO28" i="4"/>
  <c r="OI28" i="4"/>
  <c r="NK28" i="4"/>
  <c r="MM28" i="4"/>
  <c r="OO28" i="4"/>
  <c r="NQ28" i="4"/>
  <c r="MS28" i="4"/>
  <c r="MI28" i="4"/>
  <c r="PA28" i="4"/>
  <c r="MY28" i="4"/>
  <c r="OU28" i="4"/>
  <c r="NE28" i="4"/>
  <c r="OC28" i="4"/>
  <c r="JB17" i="4"/>
  <c r="JC17" i="4" s="1"/>
  <c r="JD17" i="4" s="1"/>
  <c r="JE17" i="4" s="1"/>
  <c r="IU17" i="4" s="1"/>
  <c r="OS17" i="4"/>
  <c r="PS18" i="4"/>
  <c r="CR19" i="4"/>
  <c r="CK19" i="4" s="1"/>
  <c r="JW19" i="4"/>
  <c r="JB20" i="4"/>
  <c r="JC20" i="4" s="1"/>
  <c r="JD20" i="4" s="1"/>
  <c r="JE20" i="4" s="1"/>
  <c r="KT21" i="4"/>
  <c r="KU21" i="4" s="1"/>
  <c r="MK21" i="4" s="1"/>
  <c r="KX21" i="4"/>
  <c r="DB22" i="4"/>
  <c r="DD22" i="4" s="1"/>
  <c r="LC23" i="4"/>
  <c r="LJ23" i="4"/>
  <c r="OM24" i="4"/>
  <c r="OL24" i="4"/>
  <c r="OR24" i="4"/>
  <c r="OS24" i="4"/>
  <c r="JB16" i="4"/>
  <c r="JC16" i="4" s="1"/>
  <c r="JD16" i="4" s="1"/>
  <c r="JE16" i="4" s="1"/>
  <c r="IU16" i="4" s="1"/>
  <c r="OL17" i="4"/>
  <c r="ON17" i="4" s="1"/>
  <c r="JV18" i="4"/>
  <c r="NH18" i="4"/>
  <c r="NJ18" i="4" s="1"/>
  <c r="JK21" i="4"/>
  <c r="IO24" i="4"/>
  <c r="JB24" i="4"/>
  <c r="JC24" i="4" s="1"/>
  <c r="JD24" i="4" s="1"/>
  <c r="JE24" i="4" s="1"/>
  <c r="IU24" i="4" s="1"/>
  <c r="DB23" i="4"/>
  <c r="DD23" i="4" s="1"/>
  <c r="CR23" i="4"/>
  <c r="CK23" i="4" s="1"/>
  <c r="DB24" i="4"/>
  <c r="DD24" i="4" s="1"/>
  <c r="CR24" i="4"/>
  <c r="CK24" i="4" s="1"/>
  <c r="ON21" i="4"/>
  <c r="JB22" i="4"/>
  <c r="JC22" i="4" s="1"/>
  <c r="JD22" i="4" s="1"/>
  <c r="JE22" i="4" s="1"/>
  <c r="IU22" i="4" s="1"/>
  <c r="IO22" i="4"/>
  <c r="OH22" i="4"/>
  <c r="PT23" i="4"/>
  <c r="PU23" i="4"/>
  <c r="PV23" i="4" s="1"/>
  <c r="OZ24" i="4"/>
  <c r="QF24" i="4"/>
  <c r="GN25" i="4"/>
  <c r="GO25" i="4" s="1"/>
  <c r="HB25" i="4" s="1"/>
  <c r="JP26" i="4"/>
  <c r="JW26" i="4"/>
  <c r="PS27" i="4"/>
  <c r="PB27" i="4"/>
  <c r="OD27" i="4"/>
  <c r="OJ27" i="4"/>
  <c r="NL27" i="4"/>
  <c r="MN27" i="4"/>
  <c r="MO27" i="4" s="1"/>
  <c r="ML27" i="4"/>
  <c r="NF27" i="4"/>
  <c r="MT27" i="4"/>
  <c r="OV27" i="4"/>
  <c r="NR27" i="4"/>
  <c r="QF27" i="4"/>
  <c r="OR23" i="4"/>
  <c r="DC25" i="4"/>
  <c r="DD25" i="4" s="1"/>
  <c r="CR25" i="4"/>
  <c r="CK25" i="4" s="1"/>
  <c r="MZ27" i="4"/>
  <c r="JB23" i="4"/>
  <c r="JC23" i="4" s="1"/>
  <c r="JD23" i="4" s="1"/>
  <c r="JE23" i="4" s="1"/>
  <c r="IU23" i="4" s="1"/>
  <c r="OS23" i="4"/>
  <c r="QF26" i="4"/>
  <c r="AL25" i="4"/>
  <c r="AI25" i="4"/>
  <c r="QF25" i="4"/>
  <c r="AL26" i="4"/>
  <c r="AI26" i="4"/>
  <c r="OO27" i="4"/>
  <c r="NQ27" i="4"/>
  <c r="MS27" i="4"/>
  <c r="OU27" i="4"/>
  <c r="MY27" i="4"/>
  <c r="NK27" i="4"/>
  <c r="PA27" i="4"/>
  <c r="MI27" i="4"/>
  <c r="OI27" i="4"/>
  <c r="NE27" i="4"/>
  <c r="OC27" i="4"/>
  <c r="PO27" i="4"/>
  <c r="GN26" i="4"/>
  <c r="GO26" i="4" s="1"/>
  <c r="HB26" i="4" s="1"/>
  <c r="OP27" i="4"/>
  <c r="ML24" i="4"/>
  <c r="ND24" i="4"/>
  <c r="QO26" i="4"/>
  <c r="JK27" i="4"/>
  <c r="KX27" i="4"/>
  <c r="JK29" i="4"/>
  <c r="JG29" i="4"/>
  <c r="JH29" i="4" s="1"/>
  <c r="MH29" i="4" s="1"/>
  <c r="DC28" i="4"/>
  <c r="DD28" i="4" s="1"/>
  <c r="QF29" i="4"/>
  <c r="JP30" i="4"/>
  <c r="JW30" i="4"/>
  <c r="JW25" i="4"/>
  <c r="MX28" i="4"/>
  <c r="EA29" i="4"/>
  <c r="PO30" i="4"/>
  <c r="MI30" i="4"/>
  <c r="CR27" i="4"/>
  <c r="CK27" i="4" s="1"/>
  <c r="LC27" i="4"/>
  <c r="JB28" i="4"/>
  <c r="JC28" i="4" s="1"/>
  <c r="JD28" i="4" s="1"/>
  <c r="JE28" i="4" s="1"/>
  <c r="IU28" i="4" s="1"/>
  <c r="PA33" i="4"/>
  <c r="OC33" i="4"/>
  <c r="NE33" i="4"/>
  <c r="PO33" i="4"/>
  <c r="OI33" i="4"/>
  <c r="NK33" i="4"/>
  <c r="MM33" i="4"/>
  <c r="OO33" i="4"/>
  <c r="NQ33" i="4"/>
  <c r="MS33" i="4"/>
  <c r="MI33" i="4"/>
  <c r="OU33" i="4"/>
  <c r="MY33" i="4"/>
  <c r="NW33" i="4"/>
  <c r="QF28" i="4"/>
  <c r="RS28" i="4"/>
  <c r="RU28" i="4" s="1"/>
  <c r="CL30" i="4"/>
  <c r="OS30" i="4"/>
  <c r="OL30" i="4"/>
  <c r="OM30" i="4"/>
  <c r="OR30" i="4"/>
  <c r="DT31" i="4"/>
  <c r="DV31" i="4" s="1"/>
  <c r="DY31" i="4" s="1"/>
  <c r="DU31" i="4"/>
  <c r="DC30" i="4"/>
  <c r="DD30" i="4" s="1"/>
  <c r="CR30" i="4"/>
  <c r="DK30" i="4"/>
  <c r="DM30" i="4" s="1"/>
  <c r="EA30" i="4"/>
  <c r="QS30" i="4"/>
  <c r="EG32" i="4"/>
  <c r="QF32" i="4"/>
  <c r="OV33" i="4"/>
  <c r="NX33" i="4"/>
  <c r="MZ33" i="4"/>
  <c r="PB33" i="4"/>
  <c r="OD33" i="4"/>
  <c r="NF33" i="4"/>
  <c r="NR33" i="4"/>
  <c r="OJ33" i="4"/>
  <c r="MT33" i="4"/>
  <c r="NL33" i="4"/>
  <c r="MN33" i="4"/>
  <c r="ML33" i="4"/>
  <c r="PS33" i="4"/>
  <c r="OP33" i="4"/>
  <c r="DU29" i="4"/>
  <c r="PO32" i="4"/>
  <c r="OI32" i="4"/>
  <c r="OL32" i="4" s="1"/>
  <c r="NK32" i="4"/>
  <c r="MM32" i="4"/>
  <c r="OO32" i="4"/>
  <c r="NQ32" i="4"/>
  <c r="MS32" i="4"/>
  <c r="NW32" i="4"/>
  <c r="PA32" i="4"/>
  <c r="MY32" i="4"/>
  <c r="NB32" i="4" s="1"/>
  <c r="OC32" i="4"/>
  <c r="OU32" i="4"/>
  <c r="NE32" i="4"/>
  <c r="DB33" i="4"/>
  <c r="DD33" i="4" s="1"/>
  <c r="DT29" i="4"/>
  <c r="DV29" i="4" s="1"/>
  <c r="DY29" i="4" s="1"/>
  <c r="DL30" i="4"/>
  <c r="DN30" i="4" s="1"/>
  <c r="JB30" i="4"/>
  <c r="JC30" i="4" s="1"/>
  <c r="JD30" i="4" s="1"/>
  <c r="JE30" i="4" s="1"/>
  <c r="IU30" i="4" s="1"/>
  <c r="IO31" i="4"/>
  <c r="JB31" i="4"/>
  <c r="JC31" i="4" s="1"/>
  <c r="JD31" i="4" s="1"/>
  <c r="JE31" i="4" s="1"/>
  <c r="IU31" i="4" s="1"/>
  <c r="DL32" i="4"/>
  <c r="DN32" i="4" s="1"/>
  <c r="EB32" i="4"/>
  <c r="EH32" i="4" s="1"/>
  <c r="NI30" i="4"/>
  <c r="NH30" i="4"/>
  <c r="RP33" i="4"/>
  <c r="RQ33" i="4" s="1"/>
  <c r="RR33" i="4" s="1"/>
  <c r="RT33" i="4"/>
  <c r="RM33" i="4"/>
  <c r="RN33" i="4" s="1"/>
  <c r="RO33" i="4" s="1"/>
  <c r="JB29" i="4"/>
  <c r="JC29" i="4" s="1"/>
  <c r="JD29" i="4" s="1"/>
  <c r="JE29" i="4" s="1"/>
  <c r="IU29" i="4" s="1"/>
  <c r="GN30" i="4"/>
  <c r="GO30" i="4" s="1"/>
  <c r="HB30" i="4" s="1"/>
  <c r="DL31" i="4"/>
  <c r="DN31" i="4" s="1"/>
  <c r="NI31" i="4"/>
  <c r="NH31" i="4"/>
  <c r="QF31" i="4"/>
  <c r="EG33" i="4"/>
  <c r="EB31" i="4"/>
  <c r="EH31" i="4" s="1"/>
  <c r="OR31" i="4"/>
  <c r="OT31" i="4" s="1"/>
  <c r="PC31" i="4"/>
  <c r="MT32" i="4"/>
  <c r="PU37" i="4"/>
  <c r="PV37" i="4" s="1"/>
  <c r="PT37" i="4"/>
  <c r="CR31" i="4"/>
  <c r="ML32" i="4"/>
  <c r="NR32" i="4"/>
  <c r="CL34" i="4"/>
  <c r="DU34" i="4"/>
  <c r="DC31" i="4"/>
  <c r="DD31" i="4" s="1"/>
  <c r="OL31" i="4"/>
  <c r="ON31" i="4" s="1"/>
  <c r="CL32" i="4"/>
  <c r="DK32" i="4"/>
  <c r="DM32" i="4" s="1"/>
  <c r="MN32" i="4"/>
  <c r="OD32" i="4"/>
  <c r="EB34" i="4"/>
  <c r="EH34" i="4" s="1"/>
  <c r="CR32" i="4"/>
  <c r="OP32" i="4"/>
  <c r="PS32" i="4"/>
  <c r="MZ32" i="4"/>
  <c r="NL32" i="4"/>
  <c r="PB32" i="4"/>
  <c r="NI35" i="4"/>
  <c r="NH35" i="4"/>
  <c r="EB36" i="4"/>
  <c r="EH36" i="4" s="1"/>
  <c r="DL36" i="4"/>
  <c r="DN36" i="4" s="1"/>
  <c r="OV36" i="4"/>
  <c r="NX36" i="4"/>
  <c r="OP36" i="4"/>
  <c r="NF36" i="4"/>
  <c r="OD36" i="4"/>
  <c r="NL36" i="4"/>
  <c r="MN36" i="4"/>
  <c r="PS36" i="4"/>
  <c r="PB36" i="4"/>
  <c r="PC36" i="4" s="1"/>
  <c r="OJ36" i="4"/>
  <c r="NR36" i="4"/>
  <c r="MT36" i="4"/>
  <c r="ML36" i="4"/>
  <c r="MZ36" i="4"/>
  <c r="DL33" i="4"/>
  <c r="DN33" i="4" s="1"/>
  <c r="DT32" i="4"/>
  <c r="DV32" i="4" s="1"/>
  <c r="NX32" i="4"/>
  <c r="PO35" i="4"/>
  <c r="MI35" i="4"/>
  <c r="CR34" i="4"/>
  <c r="DK34" i="4"/>
  <c r="DM34" i="4" s="1"/>
  <c r="DT34" i="4"/>
  <c r="DV34" i="4" s="1"/>
  <c r="DY34" i="4" s="1"/>
  <c r="OZ34" i="4"/>
  <c r="QW34" i="4" s="1"/>
  <c r="RB34" i="4" s="1"/>
  <c r="CL37" i="4"/>
  <c r="NW36" i="4"/>
  <c r="MY36" i="4"/>
  <c r="PO36" i="4"/>
  <c r="OO36" i="4"/>
  <c r="NE36" i="4"/>
  <c r="OU36" i="4"/>
  <c r="OC36" i="4"/>
  <c r="NK36" i="4"/>
  <c r="MM36" i="4"/>
  <c r="MI36" i="4"/>
  <c r="NQ36" i="4"/>
  <c r="OJ37" i="4"/>
  <c r="NL37" i="4"/>
  <c r="OP37" i="4"/>
  <c r="NR37" i="4"/>
  <c r="MT37" i="4"/>
  <c r="ML37" i="4"/>
  <c r="OV37" i="4"/>
  <c r="OW37" i="4" s="1"/>
  <c r="NX37" i="4"/>
  <c r="MZ37" i="4"/>
  <c r="PB37" i="4"/>
  <c r="NF37" i="4"/>
  <c r="OD37" i="4"/>
  <c r="QR33" i="4"/>
  <c r="OO34" i="4"/>
  <c r="NQ34" i="4"/>
  <c r="MS34" i="4"/>
  <c r="OU34" i="4"/>
  <c r="NW34" i="4"/>
  <c r="MY34" i="4"/>
  <c r="NA34" i="4" s="1"/>
  <c r="PA34" i="4"/>
  <c r="DU35" i="4"/>
  <c r="CL35" i="4"/>
  <c r="EA35" i="4"/>
  <c r="OR40" i="4"/>
  <c r="OM40" i="4"/>
  <c r="OL40" i="4"/>
  <c r="OS40" i="4"/>
  <c r="DC35" i="4"/>
  <c r="DD35" i="4" s="1"/>
  <c r="CR35" i="4"/>
  <c r="OA35" i="4"/>
  <c r="NZ35" i="4"/>
  <c r="OI36" i="4"/>
  <c r="DL37" i="4"/>
  <c r="DN37" i="4" s="1"/>
  <c r="OP34" i="4"/>
  <c r="NR34" i="4"/>
  <c r="MT34" i="4"/>
  <c r="ML34" i="4"/>
  <c r="PS34" i="4"/>
  <c r="PB34" i="4"/>
  <c r="OJ34" i="4"/>
  <c r="OK34" i="4" s="1"/>
  <c r="NL34" i="4"/>
  <c r="NM34" i="4" s="1"/>
  <c r="MN34" i="4"/>
  <c r="MO34" i="4" s="1"/>
  <c r="NF34" i="4"/>
  <c r="OD34" i="4"/>
  <c r="QF35" i="4"/>
  <c r="OL35" i="4"/>
  <c r="DU36" i="4"/>
  <c r="DU37" i="4"/>
  <c r="MM37" i="4"/>
  <c r="MO37" i="4" s="1"/>
  <c r="CR38" i="4"/>
  <c r="NJ38" i="4"/>
  <c r="PF38" i="4"/>
  <c r="QW38" i="4" s="1"/>
  <c r="RB38" i="4" s="1"/>
  <c r="EB39" i="4"/>
  <c r="EH39" i="4" s="1"/>
  <c r="OZ39" i="4"/>
  <c r="DK36" i="4"/>
  <c r="DM36" i="4" s="1"/>
  <c r="EB38" i="4"/>
  <c r="EE38" i="4" s="1"/>
  <c r="JS39" i="4"/>
  <c r="JM39" i="4" s="1"/>
  <c r="KI39" i="4"/>
  <c r="OV39" i="4"/>
  <c r="NX39" i="4"/>
  <c r="MZ39" i="4"/>
  <c r="PS39" i="4"/>
  <c r="PB39" i="4"/>
  <c r="OD39" i="4"/>
  <c r="NF39" i="4"/>
  <c r="OJ39" i="4"/>
  <c r="NL39" i="4"/>
  <c r="MN39" i="4"/>
  <c r="OB39" i="4"/>
  <c r="DU40" i="4"/>
  <c r="JO39" i="4"/>
  <c r="JG39" i="4"/>
  <c r="JH39" i="4" s="1"/>
  <c r="MH39" i="4" s="1"/>
  <c r="DK40" i="4"/>
  <c r="DM40" i="4" s="1"/>
  <c r="EA40" i="4"/>
  <c r="NI40" i="4"/>
  <c r="NH40" i="4"/>
  <c r="PP40" i="4"/>
  <c r="PR40" i="4"/>
  <c r="CR37" i="4"/>
  <c r="OA40" i="4"/>
  <c r="NZ40" i="4"/>
  <c r="PU40" i="4"/>
  <c r="PV40" i="4" s="1"/>
  <c r="PT40" i="4"/>
  <c r="OR35" i="4"/>
  <c r="QR36" i="4"/>
  <c r="OC38" i="4"/>
  <c r="ND39" i="4"/>
  <c r="MX40" i="4"/>
  <c r="DK37" i="4"/>
  <c r="DM37" i="4" s="1"/>
  <c r="PA37" i="4"/>
  <c r="OC37" i="4"/>
  <c r="NE37" i="4"/>
  <c r="PO37" i="4"/>
  <c r="OI37" i="4"/>
  <c r="NK37" i="4"/>
  <c r="OO37" i="4"/>
  <c r="NQ37" i="4"/>
  <c r="MS37" i="4"/>
  <c r="MI37" i="4"/>
  <c r="MY37" i="4"/>
  <c r="NW37" i="4"/>
  <c r="DZ39" i="4"/>
  <c r="DK38" i="4"/>
  <c r="DM38" i="4" s="1"/>
  <c r="DM39" i="4"/>
  <c r="DL38" i="4"/>
  <c r="DN38" i="4" s="1"/>
  <c r="DT40" i="4"/>
  <c r="DV40" i="4" s="1"/>
  <c r="DY40" i="4" s="1"/>
  <c r="EB40" i="4"/>
  <c r="EH40" i="4" s="1"/>
  <c r="LV40" i="4"/>
  <c r="KT38" i="4"/>
  <c r="KU38" i="4" s="1"/>
  <c r="MK38" i="4" s="1"/>
  <c r="CL39" i="4"/>
  <c r="MI40" i="4"/>
  <c r="RT37" i="1"/>
  <c r="RR37" i="1"/>
  <c r="RQ37" i="1"/>
  <c r="RP37" i="1"/>
  <c r="RO37" i="1"/>
  <c r="RN37" i="1"/>
  <c r="RM37" i="1"/>
  <c r="QZ37" i="1"/>
  <c r="QY37" i="1"/>
  <c r="QQ37" i="1"/>
  <c r="QP37" i="1"/>
  <c r="QN37" i="1"/>
  <c r="QM37" i="1"/>
  <c r="PY37" i="1"/>
  <c r="PZ37" i="1" s="1"/>
  <c r="QE37" i="1" s="1"/>
  <c r="PW37" i="1"/>
  <c r="PX37" i="1" s="1"/>
  <c r="QD37" i="1" s="1"/>
  <c r="PE37" i="1"/>
  <c r="PD37" i="1"/>
  <c r="PB37" i="1"/>
  <c r="PA37" i="1"/>
  <c r="OY37" i="1"/>
  <c r="OX37" i="1"/>
  <c r="OV37" i="1"/>
  <c r="OU37" i="1"/>
  <c r="OP37" i="1"/>
  <c r="OO37" i="1"/>
  <c r="OJ37" i="1"/>
  <c r="OI37" i="1"/>
  <c r="OG37" i="1"/>
  <c r="OF37" i="1"/>
  <c r="OD37" i="1"/>
  <c r="OC37" i="1"/>
  <c r="NX37" i="1"/>
  <c r="NW37" i="1"/>
  <c r="NU37" i="1"/>
  <c r="NT37" i="1"/>
  <c r="NR37" i="1"/>
  <c r="NQ37" i="1"/>
  <c r="NO37" i="1"/>
  <c r="NN37" i="1"/>
  <c r="NL37" i="1"/>
  <c r="NK37" i="1"/>
  <c r="NF37" i="1"/>
  <c r="NE37" i="1"/>
  <c r="NC37" i="1"/>
  <c r="NB37" i="1"/>
  <c r="MZ37" i="1"/>
  <c r="MY37" i="1"/>
  <c r="MW37" i="1"/>
  <c r="MV37" i="1"/>
  <c r="MT37" i="1"/>
  <c r="MS37" i="1"/>
  <c r="MQ37" i="1"/>
  <c r="MP37" i="1"/>
  <c r="MN37" i="1"/>
  <c r="MM37" i="1"/>
  <c r="MK37" i="1"/>
  <c r="MH37" i="1"/>
  <c r="PO37" i="1" s="1"/>
  <c r="PQ37" i="1" s="1"/>
  <c r="PR37" i="1" s="1"/>
  <c r="ME37" i="1"/>
  <c r="LF37" i="1" s="1"/>
  <c r="KZ37" i="1" s="1"/>
  <c r="MC37" i="1"/>
  <c r="MB37" i="1"/>
  <c r="MA37" i="1"/>
  <c r="LZ37" i="1"/>
  <c r="LY37" i="1"/>
  <c r="LW37" i="1"/>
  <c r="LU37" i="1"/>
  <c r="LT37" i="1"/>
  <c r="LS37" i="1"/>
  <c r="LQ37" i="1"/>
  <c r="LP37" i="1"/>
  <c r="LO37" i="1"/>
  <c r="LN37" i="1"/>
  <c r="LM37" i="1"/>
  <c r="LL37" i="1"/>
  <c r="LK37" i="1"/>
  <c r="LJ37" i="1"/>
  <c r="LI37" i="1"/>
  <c r="LH37" i="1"/>
  <c r="LG37" i="1"/>
  <c r="LE37" i="1"/>
  <c r="LA37" i="1" s="1"/>
  <c r="LD37" i="1"/>
  <c r="LB37" i="1" s="1"/>
  <c r="LC37" i="1"/>
  <c r="KY37" i="1"/>
  <c r="KX37" i="1"/>
  <c r="KW37" i="1"/>
  <c r="KV37" i="1"/>
  <c r="KR37" i="1"/>
  <c r="JS37" i="1" s="1"/>
  <c r="JM37" i="1" s="1"/>
  <c r="KP37" i="1"/>
  <c r="KO37" i="1"/>
  <c r="KN37" i="1"/>
  <c r="KM37" i="1"/>
  <c r="KL37" i="1"/>
  <c r="KJ37" i="1"/>
  <c r="KH37" i="1"/>
  <c r="KG37" i="1"/>
  <c r="KF37" i="1"/>
  <c r="KD37" i="1"/>
  <c r="KC37" i="1"/>
  <c r="KB37" i="1"/>
  <c r="KA37" i="1"/>
  <c r="JZ37" i="1"/>
  <c r="JY37" i="1"/>
  <c r="JX37" i="1"/>
  <c r="JW37" i="1"/>
  <c r="JV37" i="1"/>
  <c r="JU37" i="1"/>
  <c r="JT37" i="1"/>
  <c r="JR37" i="1"/>
  <c r="JN37" i="1" s="1"/>
  <c r="JQ37" i="1"/>
  <c r="JO37" i="1" s="1"/>
  <c r="JP37" i="1"/>
  <c r="JL37" i="1"/>
  <c r="JK37" i="1"/>
  <c r="JJ37" i="1"/>
  <c r="JI37" i="1"/>
  <c r="JE37" i="1"/>
  <c r="JD37" i="1"/>
  <c r="JC37" i="1"/>
  <c r="JB37" i="1"/>
  <c r="JA37" i="1"/>
  <c r="IV37" i="1"/>
  <c r="IU37" i="1"/>
  <c r="IS37" i="1" a="1"/>
  <c r="IS37" i="1" s="1"/>
  <c r="IO37" i="1"/>
  <c r="IM37" i="1" a="1"/>
  <c r="IM37" i="1" s="1"/>
  <c r="II37" i="1" a="1"/>
  <c r="II37" i="1" s="1"/>
  <c r="IB37" i="1" a="1"/>
  <c r="IB37" i="1" s="1"/>
  <c r="HX37" i="1" a="1"/>
  <c r="HX37" i="1" s="1"/>
  <c r="HM37" i="1" a="1"/>
  <c r="HM37" i="1" s="1"/>
  <c r="HF37" i="1"/>
  <c r="OM37" i="1" s="1"/>
  <c r="HA37" i="1"/>
  <c r="GZ37" i="1"/>
  <c r="GN37" i="1"/>
  <c r="GO37" i="1" s="1"/>
  <c r="HB37" i="1" s="1"/>
  <c r="FS37" i="1"/>
  <c r="FY37" i="1" s="1"/>
  <c r="FD37" i="1" a="1"/>
  <c r="FD37" i="1" s="1"/>
  <c r="FC37" i="1"/>
  <c r="FA37" i="1"/>
  <c r="FB37" i="1" s="1"/>
  <c r="EZ37" i="1"/>
  <c r="EY37" i="1"/>
  <c r="EX37" i="1"/>
  <c r="EW37" i="1"/>
  <c r="FN37" i="1" s="1"/>
  <c r="FO37" i="1" s="1"/>
  <c r="ER37" i="1"/>
  <c r="DS37" i="1"/>
  <c r="DT37" i="1" s="1"/>
  <c r="DI37" i="1"/>
  <c r="DH37" i="1"/>
  <c r="DG37" i="1"/>
  <c r="DF37" i="1"/>
  <c r="DE37" i="1"/>
  <c r="CZ37" i="1"/>
  <c r="CY37" i="1" s="1"/>
  <c r="CV37" i="1" s="1"/>
  <c r="Z37" i="1" s="1"/>
  <c r="DJ37" i="1" s="1"/>
  <c r="CX37" i="1"/>
  <c r="CW37" i="1"/>
  <c r="CT37" i="1"/>
  <c r="CS37" i="1"/>
  <c r="CQ37" i="1"/>
  <c r="CP37" i="1"/>
  <c r="DC37" i="1" s="1"/>
  <c r="CK37" i="1"/>
  <c r="AL37" i="1"/>
  <c r="AI37" i="1"/>
  <c r="RT36" i="1"/>
  <c r="RR36" i="1"/>
  <c r="RQ36" i="1"/>
  <c r="RP36" i="1"/>
  <c r="RO36" i="1"/>
  <c r="RN36" i="1"/>
  <c r="RM36" i="1"/>
  <c r="QZ36" i="1"/>
  <c r="QY36" i="1"/>
  <c r="QQ36" i="1"/>
  <c r="QP36" i="1"/>
  <c r="QN36" i="1"/>
  <c r="QM36" i="1"/>
  <c r="PY36" i="1"/>
  <c r="PZ36" i="1" s="1"/>
  <c r="QE36" i="1" s="1"/>
  <c r="PW36" i="1"/>
  <c r="PX36" i="1" s="1"/>
  <c r="QD36" i="1" s="1"/>
  <c r="PU36" i="1"/>
  <c r="PQ36" i="1"/>
  <c r="PE36" i="1"/>
  <c r="PD36" i="1"/>
  <c r="OY36" i="1"/>
  <c r="OX36" i="1"/>
  <c r="OS36" i="1"/>
  <c r="OR36" i="1"/>
  <c r="OM36" i="1"/>
  <c r="OL36" i="1"/>
  <c r="OG36" i="1"/>
  <c r="OF36" i="1"/>
  <c r="OA36" i="1"/>
  <c r="NZ36" i="1"/>
  <c r="NU36" i="1"/>
  <c r="NT36" i="1"/>
  <c r="NO36" i="1"/>
  <c r="NN36" i="1"/>
  <c r="NI36" i="1"/>
  <c r="NH36" i="1"/>
  <c r="NC36" i="1"/>
  <c r="NB36" i="1"/>
  <c r="MW36" i="1"/>
  <c r="MV36" i="1"/>
  <c r="MQ36" i="1"/>
  <c r="MP36" i="1"/>
  <c r="ME36" i="1"/>
  <c r="MC36" i="1"/>
  <c r="MB36" i="1"/>
  <c r="MA36" i="1"/>
  <c r="LZ36" i="1"/>
  <c r="LY36" i="1"/>
  <c r="LW36" i="1"/>
  <c r="LU36" i="1"/>
  <c r="LT36" i="1"/>
  <c r="LS36" i="1"/>
  <c r="LQ36" i="1"/>
  <c r="LP36" i="1"/>
  <c r="LO36" i="1"/>
  <c r="LN36" i="1"/>
  <c r="LM36" i="1"/>
  <c r="LL36" i="1"/>
  <c r="LK36" i="1"/>
  <c r="LJ36" i="1"/>
  <c r="LI36" i="1"/>
  <c r="LH36" i="1"/>
  <c r="LG36" i="1"/>
  <c r="LE36" i="1"/>
  <c r="LA36" i="1" s="1"/>
  <c r="LD36" i="1"/>
  <c r="LB36" i="1" s="1"/>
  <c r="LC36" i="1"/>
  <c r="KY36" i="1"/>
  <c r="KX36" i="1"/>
  <c r="KW36" i="1"/>
  <c r="KV36" i="1"/>
  <c r="KR36" i="1"/>
  <c r="KP36" i="1"/>
  <c r="KO36" i="1"/>
  <c r="KN36" i="1"/>
  <c r="KM36" i="1"/>
  <c r="KL36" i="1"/>
  <c r="KJ36" i="1"/>
  <c r="KH36" i="1"/>
  <c r="KG36" i="1"/>
  <c r="KF36" i="1"/>
  <c r="KD36" i="1"/>
  <c r="KC36" i="1"/>
  <c r="KB36" i="1"/>
  <c r="KA36" i="1"/>
  <c r="JZ36" i="1"/>
  <c r="JY36" i="1"/>
  <c r="JX36" i="1"/>
  <c r="JW36" i="1"/>
  <c r="JV36" i="1"/>
  <c r="JU36" i="1"/>
  <c r="JT36" i="1"/>
  <c r="JR36" i="1"/>
  <c r="JN36" i="1" s="1"/>
  <c r="JQ36" i="1"/>
  <c r="JP36" i="1"/>
  <c r="JL36" i="1"/>
  <c r="JK36" i="1"/>
  <c r="JJ36" i="1"/>
  <c r="JI36" i="1"/>
  <c r="JE36" i="1"/>
  <c r="JD36" i="1"/>
  <c r="JC36" i="1"/>
  <c r="JB36" i="1"/>
  <c r="JA36" i="1"/>
  <c r="IV36" i="1"/>
  <c r="IU36" i="1"/>
  <c r="IS36" i="1" a="1"/>
  <c r="IS36" i="1" s="1"/>
  <c r="IO36" i="1"/>
  <c r="IM36" i="1" a="1"/>
  <c r="IM36" i="1" s="1"/>
  <c r="II36" i="1" a="1"/>
  <c r="II36" i="1" s="1"/>
  <c r="IB36" i="1" a="1"/>
  <c r="IB36" i="1" s="1"/>
  <c r="HX36" i="1" a="1"/>
  <c r="HX36" i="1" s="1"/>
  <c r="HM36" i="1" a="1"/>
  <c r="HM36" i="1" s="1"/>
  <c r="HF36" i="1"/>
  <c r="HA36" i="1"/>
  <c r="GZ36" i="1"/>
  <c r="GN36" i="1"/>
  <c r="GO36" i="1" s="1"/>
  <c r="HB36" i="1" s="1"/>
  <c r="FS36" i="1"/>
  <c r="FY36" i="1" s="1"/>
  <c r="FD36" i="1" a="1"/>
  <c r="FD36" i="1" s="1"/>
  <c r="FC36" i="1"/>
  <c r="FA36" i="1"/>
  <c r="FB36" i="1" s="1"/>
  <c r="EZ36" i="1"/>
  <c r="EY36" i="1"/>
  <c r="EX36" i="1"/>
  <c r="EW36" i="1"/>
  <c r="FN36" i="1" s="1"/>
  <c r="FO36" i="1" s="1"/>
  <c r="ER36" i="1"/>
  <c r="DS36" i="1"/>
  <c r="DI36" i="1"/>
  <c r="DH36" i="1"/>
  <c r="DG36" i="1"/>
  <c r="DF36" i="1"/>
  <c r="DE36" i="1"/>
  <c r="CZ36" i="1"/>
  <c r="CY36" i="1" s="1"/>
  <c r="CV36" i="1" s="1"/>
  <c r="Z36" i="1" s="1"/>
  <c r="DJ36" i="1" s="1"/>
  <c r="CX36" i="1"/>
  <c r="CW36" i="1"/>
  <c r="CT36" i="1"/>
  <c r="CS36" i="1"/>
  <c r="CQ36" i="1"/>
  <c r="DB36" i="1" s="1"/>
  <c r="CP36" i="1"/>
  <c r="CK36" i="1"/>
  <c r="CL36" i="1" s="1"/>
  <c r="AL36" i="1"/>
  <c r="AI36" i="1"/>
  <c r="RT35" i="1"/>
  <c r="RR35" i="1"/>
  <c r="RQ35" i="1"/>
  <c r="RP35" i="1"/>
  <c r="RO35" i="1"/>
  <c r="RN35" i="1"/>
  <c r="RM35" i="1"/>
  <c r="QZ35" i="1"/>
  <c r="QY35" i="1"/>
  <c r="QQ35" i="1"/>
  <c r="QP35" i="1"/>
  <c r="QN35" i="1"/>
  <c r="QM35" i="1"/>
  <c r="PY35" i="1"/>
  <c r="PZ35" i="1" s="1"/>
  <c r="QE35" i="1" s="1"/>
  <c r="PW35" i="1"/>
  <c r="PX35" i="1" s="1"/>
  <c r="QD35" i="1" s="1"/>
  <c r="PU35" i="1"/>
  <c r="PQ35" i="1"/>
  <c r="PE35" i="1"/>
  <c r="PD35" i="1"/>
  <c r="OY35" i="1"/>
  <c r="OX35" i="1"/>
  <c r="OS35" i="1"/>
  <c r="OR35" i="1"/>
  <c r="OM35" i="1"/>
  <c r="OL35" i="1"/>
  <c r="OG35" i="1"/>
  <c r="OF35" i="1"/>
  <c r="OA35" i="1"/>
  <c r="NZ35" i="1"/>
  <c r="NU35" i="1"/>
  <c r="NT35" i="1"/>
  <c r="NO35" i="1"/>
  <c r="NN35" i="1"/>
  <c r="NI35" i="1"/>
  <c r="NH35" i="1"/>
  <c r="NC35" i="1"/>
  <c r="NB35" i="1"/>
  <c r="MW35" i="1"/>
  <c r="MV35" i="1"/>
  <c r="MQ35" i="1"/>
  <c r="MP35" i="1"/>
  <c r="ME35" i="1"/>
  <c r="MC35" i="1"/>
  <c r="MB35" i="1"/>
  <c r="MA35" i="1"/>
  <c r="LZ35" i="1"/>
  <c r="LY35" i="1"/>
  <c r="LW35" i="1"/>
  <c r="LU35" i="1"/>
  <c r="LT35" i="1"/>
  <c r="LS35" i="1"/>
  <c r="LQ35" i="1"/>
  <c r="LP35" i="1"/>
  <c r="LO35" i="1"/>
  <c r="LN35" i="1"/>
  <c r="LM35" i="1"/>
  <c r="LL35" i="1"/>
  <c r="LK35" i="1"/>
  <c r="LJ35" i="1"/>
  <c r="LI35" i="1"/>
  <c r="LH35" i="1"/>
  <c r="LG35" i="1"/>
  <c r="LE35" i="1"/>
  <c r="LA35" i="1" s="1"/>
  <c r="LD35" i="1"/>
  <c r="LC35" i="1"/>
  <c r="KY35" i="1"/>
  <c r="KX35" i="1"/>
  <c r="KW35" i="1"/>
  <c r="KV35" i="1"/>
  <c r="KR35" i="1"/>
  <c r="KP35" i="1"/>
  <c r="KO35" i="1"/>
  <c r="KN35" i="1"/>
  <c r="KM35" i="1"/>
  <c r="KL35" i="1"/>
  <c r="KJ35" i="1"/>
  <c r="KH35" i="1"/>
  <c r="KG35" i="1"/>
  <c r="KF35" i="1"/>
  <c r="KD35" i="1"/>
  <c r="KC35" i="1"/>
  <c r="KB35" i="1"/>
  <c r="KA35" i="1"/>
  <c r="JZ35" i="1"/>
  <c r="JY35" i="1"/>
  <c r="JX35" i="1"/>
  <c r="JW35" i="1"/>
  <c r="JV35" i="1"/>
  <c r="JU35" i="1"/>
  <c r="JT35" i="1"/>
  <c r="JR35" i="1"/>
  <c r="JN35" i="1" s="1"/>
  <c r="JQ35" i="1"/>
  <c r="JP35" i="1"/>
  <c r="JL35" i="1"/>
  <c r="JK35" i="1"/>
  <c r="JJ35" i="1"/>
  <c r="JI35" i="1"/>
  <c r="JE35" i="1"/>
  <c r="JD35" i="1"/>
  <c r="JC35" i="1"/>
  <c r="JB35" i="1"/>
  <c r="JA35" i="1"/>
  <c r="IV35" i="1"/>
  <c r="IU35" i="1"/>
  <c r="IS35" i="1" a="1"/>
  <c r="IS35" i="1" s="1"/>
  <c r="IO35" i="1"/>
  <c r="IM35" i="1" a="1"/>
  <c r="IM35" i="1" s="1"/>
  <c r="II35" i="1" a="1"/>
  <c r="II35" i="1" s="1"/>
  <c r="IB35" i="1" a="1"/>
  <c r="IB35" i="1" s="1"/>
  <c r="HX35" i="1" a="1"/>
  <c r="HX35" i="1" s="1"/>
  <c r="HM35" i="1" a="1"/>
  <c r="HM35" i="1" s="1"/>
  <c r="HF35" i="1"/>
  <c r="HA35" i="1"/>
  <c r="GZ35" i="1"/>
  <c r="GN35" i="1"/>
  <c r="GO35" i="1" s="1"/>
  <c r="HB35" i="1" s="1"/>
  <c r="FS35" i="1"/>
  <c r="FY35" i="1" s="1"/>
  <c r="FD35" i="1" a="1"/>
  <c r="FD35" i="1" s="1"/>
  <c r="FC35" i="1"/>
  <c r="FA35" i="1"/>
  <c r="FB35" i="1" s="1"/>
  <c r="EZ35" i="1"/>
  <c r="EY35" i="1"/>
  <c r="EX35" i="1"/>
  <c r="EW35" i="1"/>
  <c r="FN35" i="1" s="1"/>
  <c r="FO35" i="1" s="1"/>
  <c r="ER35" i="1"/>
  <c r="DS35" i="1"/>
  <c r="DI35" i="1"/>
  <c r="DH35" i="1"/>
  <c r="DG35" i="1"/>
  <c r="DF35" i="1"/>
  <c r="DE35" i="1"/>
  <c r="CZ35" i="1"/>
  <c r="CY35" i="1" s="1"/>
  <c r="CV35" i="1" s="1"/>
  <c r="Z35" i="1" s="1"/>
  <c r="DJ35" i="1" s="1"/>
  <c r="CX35" i="1"/>
  <c r="CW35" i="1"/>
  <c r="CT35" i="1"/>
  <c r="CS35" i="1"/>
  <c r="CQ35" i="1"/>
  <c r="CP35" i="1"/>
  <c r="DC35" i="1" s="1"/>
  <c r="CK35" i="1"/>
  <c r="AL35" i="1"/>
  <c r="AI35" i="1"/>
  <c r="RT34" i="1"/>
  <c r="RR34" i="1"/>
  <c r="RQ34" i="1"/>
  <c r="RP34" i="1"/>
  <c r="RO34" i="1"/>
  <c r="RN34" i="1"/>
  <c r="RM34" i="1"/>
  <c r="QZ34" i="1"/>
  <c r="QY34" i="1"/>
  <c r="QQ34" i="1"/>
  <c r="QP34" i="1"/>
  <c r="QN34" i="1"/>
  <c r="QM34" i="1"/>
  <c r="PY34" i="1"/>
  <c r="PZ34" i="1" s="1"/>
  <c r="QE34" i="1" s="1"/>
  <c r="PW34" i="1"/>
  <c r="PX34" i="1" s="1"/>
  <c r="QD34" i="1" s="1"/>
  <c r="ME34" i="1"/>
  <c r="KZ34" i="1" s="1"/>
  <c r="MC34" i="1"/>
  <c r="MB34" i="1"/>
  <c r="MA34" i="1"/>
  <c r="LZ34" i="1"/>
  <c r="LY34" i="1"/>
  <c r="LW34" i="1"/>
  <c r="LV34" i="1"/>
  <c r="LU34" i="1"/>
  <c r="LT34" i="1"/>
  <c r="LS34" i="1"/>
  <c r="LQ34" i="1"/>
  <c r="LP34" i="1"/>
  <c r="LO34" i="1"/>
  <c r="LN34" i="1"/>
  <c r="LM34" i="1"/>
  <c r="LL34" i="1"/>
  <c r="LK34" i="1"/>
  <c r="LJ34" i="1"/>
  <c r="LI34" i="1"/>
  <c r="LH34" i="1"/>
  <c r="LG34" i="1"/>
  <c r="LF34" i="1"/>
  <c r="LE34" i="1"/>
  <c r="LD34" i="1"/>
  <c r="LC34" i="1"/>
  <c r="LB34" i="1"/>
  <c r="LA34" i="1"/>
  <c r="KY34" i="1"/>
  <c r="KX34" i="1"/>
  <c r="KW34" i="1"/>
  <c r="KV34" i="1"/>
  <c r="KT34" i="1"/>
  <c r="KU34" i="1" s="1"/>
  <c r="MK34" i="1" s="1"/>
  <c r="KR34" i="1"/>
  <c r="JM34" i="1" s="1"/>
  <c r="KP34" i="1"/>
  <c r="KO34" i="1"/>
  <c r="KN34" i="1"/>
  <c r="KM34" i="1"/>
  <c r="KL34" i="1"/>
  <c r="KJ34" i="1"/>
  <c r="KI34" i="1"/>
  <c r="KH34" i="1"/>
  <c r="KG34" i="1"/>
  <c r="KF34" i="1"/>
  <c r="KD34" i="1"/>
  <c r="KC34" i="1"/>
  <c r="KB34" i="1"/>
  <c r="KA34" i="1"/>
  <c r="JZ34" i="1"/>
  <c r="JY34" i="1"/>
  <c r="JX34" i="1"/>
  <c r="JW34" i="1"/>
  <c r="JV34" i="1"/>
  <c r="JU34" i="1"/>
  <c r="JT34" i="1"/>
  <c r="JS34" i="1"/>
  <c r="JR34" i="1"/>
  <c r="JQ34" i="1"/>
  <c r="JP34" i="1"/>
  <c r="JO34" i="1"/>
  <c r="JN34" i="1"/>
  <c r="JL34" i="1"/>
  <c r="JK34" i="1"/>
  <c r="JJ34" i="1"/>
  <c r="JI34" i="1"/>
  <c r="JG34" i="1"/>
  <c r="JH34" i="1" s="1"/>
  <c r="MH34" i="1" s="1"/>
  <c r="JE34" i="1"/>
  <c r="JD34" i="1"/>
  <c r="JC34" i="1"/>
  <c r="JB34" i="1"/>
  <c r="JA34" i="1"/>
  <c r="IV34" i="1"/>
  <c r="IU34" i="1"/>
  <c r="IS34" i="1" a="1"/>
  <c r="IS34" i="1" s="1"/>
  <c r="IO34" i="1"/>
  <c r="IM34" i="1" a="1"/>
  <c r="IM34" i="1" s="1"/>
  <c r="II34" i="1" a="1"/>
  <c r="II34" i="1" s="1"/>
  <c r="IB34" i="1" a="1"/>
  <c r="IB34" i="1" s="1"/>
  <c r="HX34" i="1" a="1"/>
  <c r="HX34" i="1" s="1"/>
  <c r="HM34" i="1" a="1"/>
  <c r="HM34" i="1" s="1"/>
  <c r="HF34" i="1"/>
  <c r="HA34" i="1"/>
  <c r="GZ34" i="1"/>
  <c r="GN34" i="1"/>
  <c r="GO34" i="1" s="1"/>
  <c r="HB34" i="1" s="1"/>
  <c r="FS34" i="1"/>
  <c r="FY34" i="1" s="1"/>
  <c r="FD34" i="1" a="1"/>
  <c r="FD34" i="1" s="1"/>
  <c r="FC34" i="1"/>
  <c r="FA34" i="1"/>
  <c r="FB34" i="1" s="1"/>
  <c r="EZ34" i="1"/>
  <c r="EY34" i="1"/>
  <c r="EX34" i="1"/>
  <c r="EW34" i="1"/>
  <c r="FN34" i="1" s="1"/>
  <c r="FO34" i="1" s="1"/>
  <c r="ER34" i="1"/>
  <c r="DS34" i="1"/>
  <c r="DT34" i="1" s="1"/>
  <c r="DV34" i="1" s="1"/>
  <c r="DY34" i="1" s="1"/>
  <c r="DI34" i="1"/>
  <c r="DH34" i="1"/>
  <c r="DG34" i="1"/>
  <c r="DF34" i="1"/>
  <c r="DE34" i="1"/>
  <c r="CZ34" i="1"/>
  <c r="CY34" i="1" s="1"/>
  <c r="CV34" i="1" s="1"/>
  <c r="Z34" i="1" s="1"/>
  <c r="DJ34" i="1" s="1"/>
  <c r="CX34" i="1"/>
  <c r="CW34" i="1"/>
  <c r="CT34" i="1"/>
  <c r="CS34" i="1"/>
  <c r="CQ34" i="1"/>
  <c r="DB34" i="1" s="1"/>
  <c r="CP34" i="1"/>
  <c r="CK34" i="1"/>
  <c r="AL34" i="1"/>
  <c r="AI34" i="1"/>
  <c r="RT33" i="1"/>
  <c r="RR33" i="1"/>
  <c r="RQ33" i="1"/>
  <c r="RP33" i="1"/>
  <c r="RO33" i="1"/>
  <c r="RN33" i="1"/>
  <c r="RM33" i="1"/>
  <c r="QZ33" i="1"/>
  <c r="QY33" i="1"/>
  <c r="QQ33" i="1"/>
  <c r="QP33" i="1"/>
  <c r="QN33" i="1"/>
  <c r="QM33" i="1"/>
  <c r="PY33" i="1"/>
  <c r="PZ33" i="1" s="1"/>
  <c r="QE33" i="1" s="1"/>
  <c r="PW33" i="1"/>
  <c r="PX33" i="1" s="1"/>
  <c r="QD33" i="1" s="1"/>
  <c r="ME33" i="1"/>
  <c r="KZ33" i="1" s="1"/>
  <c r="MC33" i="1"/>
  <c r="MB33" i="1"/>
  <c r="MA33" i="1"/>
  <c r="LZ33" i="1"/>
  <c r="LY33" i="1"/>
  <c r="LW33" i="1"/>
  <c r="LV33" i="1"/>
  <c r="LU33" i="1"/>
  <c r="LT33" i="1"/>
  <c r="LS33" i="1"/>
  <c r="LQ33" i="1"/>
  <c r="LP33" i="1"/>
  <c r="LO33" i="1"/>
  <c r="LN33" i="1"/>
  <c r="LM33" i="1"/>
  <c r="LL33" i="1"/>
  <c r="LK33" i="1"/>
  <c r="LJ33" i="1"/>
  <c r="LI33" i="1"/>
  <c r="LH33" i="1"/>
  <c r="LG33" i="1"/>
  <c r="LF33" i="1"/>
  <c r="LE33" i="1"/>
  <c r="LD33" i="1"/>
  <c r="LC33" i="1"/>
  <c r="LB33" i="1"/>
  <c r="LA33" i="1"/>
  <c r="KY33" i="1"/>
  <c r="KX33" i="1"/>
  <c r="KW33" i="1"/>
  <c r="KV33" i="1"/>
  <c r="KT33" i="1"/>
  <c r="KU33" i="1" s="1"/>
  <c r="MK33" i="1" s="1"/>
  <c r="PB33" i="1" s="1"/>
  <c r="KR33" i="1"/>
  <c r="JM33" i="1" s="1"/>
  <c r="KP33" i="1"/>
  <c r="KO33" i="1"/>
  <c r="KN33" i="1"/>
  <c r="KM33" i="1"/>
  <c r="KL33" i="1"/>
  <c r="KJ33" i="1"/>
  <c r="KI33" i="1"/>
  <c r="KH33" i="1"/>
  <c r="KG33" i="1"/>
  <c r="KF33" i="1"/>
  <c r="KD33" i="1"/>
  <c r="KC33" i="1"/>
  <c r="KB33" i="1"/>
  <c r="KA33" i="1"/>
  <c r="JZ33" i="1"/>
  <c r="JY33" i="1"/>
  <c r="JX33" i="1"/>
  <c r="JW33" i="1"/>
  <c r="JV33" i="1"/>
  <c r="JU33" i="1"/>
  <c r="JT33" i="1"/>
  <c r="JS33" i="1"/>
  <c r="JR33" i="1"/>
  <c r="JQ33" i="1"/>
  <c r="JP33" i="1"/>
  <c r="JO33" i="1"/>
  <c r="JN33" i="1"/>
  <c r="JL33" i="1"/>
  <c r="JK33" i="1"/>
  <c r="JJ33" i="1"/>
  <c r="JI33" i="1"/>
  <c r="JG33" i="1"/>
  <c r="JH33" i="1" s="1"/>
  <c r="MH33" i="1" s="1"/>
  <c r="PO33" i="1" s="1"/>
  <c r="PQ33" i="1" s="1"/>
  <c r="JE33" i="1"/>
  <c r="JD33" i="1"/>
  <c r="JC33" i="1"/>
  <c r="JB33" i="1"/>
  <c r="JA33" i="1"/>
  <c r="IV33" i="1"/>
  <c r="IU33" i="1"/>
  <c r="IS33" i="1" a="1"/>
  <c r="IS33" i="1" s="1"/>
  <c r="IO33" i="1"/>
  <c r="IM33" i="1" a="1"/>
  <c r="IM33" i="1" s="1"/>
  <c r="II33" i="1" a="1"/>
  <c r="II33" i="1" s="1"/>
  <c r="IB33" i="1" a="1"/>
  <c r="IB33" i="1" s="1"/>
  <c r="HX33" i="1" a="1"/>
  <c r="HX33" i="1" s="1"/>
  <c r="HM33" i="1" a="1"/>
  <c r="HM33" i="1" s="1"/>
  <c r="HF33" i="1"/>
  <c r="HA33" i="1"/>
  <c r="GZ33" i="1"/>
  <c r="GN33" i="1"/>
  <c r="GO33" i="1" s="1"/>
  <c r="HB33" i="1" s="1"/>
  <c r="FS33" i="1"/>
  <c r="FY33" i="1" s="1"/>
  <c r="FD33" i="1" a="1"/>
  <c r="FD33" i="1" s="1"/>
  <c r="FC33" i="1"/>
  <c r="FA33" i="1"/>
  <c r="FB33" i="1" s="1"/>
  <c r="EZ33" i="1"/>
  <c r="EY33" i="1"/>
  <c r="EX33" i="1"/>
  <c r="EW33" i="1"/>
  <c r="FN33" i="1" s="1"/>
  <c r="FO33" i="1" s="1"/>
  <c r="ER33" i="1"/>
  <c r="DS33" i="1"/>
  <c r="DI33" i="1"/>
  <c r="DH33" i="1"/>
  <c r="DG33" i="1"/>
  <c r="DF33" i="1"/>
  <c r="DE33" i="1"/>
  <c r="CZ33" i="1"/>
  <c r="CY33" i="1" s="1"/>
  <c r="CV33" i="1" s="1"/>
  <c r="Z33" i="1" s="1"/>
  <c r="DJ33" i="1" s="1"/>
  <c r="CX33" i="1"/>
  <c r="CW33" i="1"/>
  <c r="CT33" i="1"/>
  <c r="CS33" i="1" s="1"/>
  <c r="CQ33" i="1" s="1"/>
  <c r="DB33" i="1" s="1"/>
  <c r="CP33" i="1"/>
  <c r="DC33" i="1" s="1"/>
  <c r="CK33" i="1"/>
  <c r="CL33" i="1" s="1"/>
  <c r="AL33" i="1"/>
  <c r="AI33" i="1"/>
  <c r="QZ32" i="1"/>
  <c r="QY32" i="1"/>
  <c r="QQ32" i="1"/>
  <c r="QP32" i="1"/>
  <c r="QN32" i="1"/>
  <c r="QM32" i="1"/>
  <c r="PY32" i="1"/>
  <c r="PZ32" i="1" s="1"/>
  <c r="QE32" i="1" s="1"/>
  <c r="PW32" i="1"/>
  <c r="PX32" i="1" s="1"/>
  <c r="QD32" i="1" s="1"/>
  <c r="PE32" i="1"/>
  <c r="PD32" i="1"/>
  <c r="PB32" i="1"/>
  <c r="PA32" i="1"/>
  <c r="OY32" i="1"/>
  <c r="OX32" i="1"/>
  <c r="OV32" i="1"/>
  <c r="OU32" i="1"/>
  <c r="OP32" i="1"/>
  <c r="OO32" i="1"/>
  <c r="OJ32" i="1"/>
  <c r="OI32" i="1"/>
  <c r="OG32" i="1"/>
  <c r="OF32" i="1"/>
  <c r="OD32" i="1"/>
  <c r="OC32" i="1"/>
  <c r="NX32" i="1"/>
  <c r="NW32" i="1"/>
  <c r="NU32" i="1"/>
  <c r="NT32" i="1"/>
  <c r="NR32" i="1"/>
  <c r="NQ32" i="1"/>
  <c r="NO32" i="1"/>
  <c r="NN32" i="1"/>
  <c r="NL32" i="1"/>
  <c r="NK32" i="1"/>
  <c r="NF32" i="1"/>
  <c r="NE32" i="1"/>
  <c r="NC32" i="1"/>
  <c r="NB32" i="1"/>
  <c r="MZ32" i="1"/>
  <c r="MY32" i="1"/>
  <c r="MW32" i="1"/>
  <c r="MV32" i="1"/>
  <c r="MT32" i="1"/>
  <c r="MS32" i="1"/>
  <c r="MQ32" i="1"/>
  <c r="MP32" i="1"/>
  <c r="MN32" i="1"/>
  <c r="MM32" i="1"/>
  <c r="MK32" i="1"/>
  <c r="ML32" i="1" s="1"/>
  <c r="MH32" i="1"/>
  <c r="PO32" i="1" s="1"/>
  <c r="PP32" i="1" s="1"/>
  <c r="ME32" i="1"/>
  <c r="MB32" i="1"/>
  <c r="MC32" i="1" s="1"/>
  <c r="MA32" i="1"/>
  <c r="LZ32" i="1"/>
  <c r="LY32" i="1"/>
  <c r="LW32" i="1"/>
  <c r="LV32" i="1"/>
  <c r="LU32" i="1"/>
  <c r="LT32" i="1"/>
  <c r="LS32" i="1"/>
  <c r="LQ32" i="1"/>
  <c r="LP32" i="1"/>
  <c r="LO32" i="1"/>
  <c r="LN32" i="1"/>
  <c r="LM32" i="1"/>
  <c r="LL32" i="1"/>
  <c r="LK32" i="1"/>
  <c r="LJ32" i="1"/>
  <c r="LI32" i="1"/>
  <c r="LH32" i="1"/>
  <c r="LG32" i="1"/>
  <c r="KT32" i="1" s="1"/>
  <c r="KU32" i="1" s="1"/>
  <c r="LF32" i="1"/>
  <c r="LE32" i="1"/>
  <c r="LD32" i="1"/>
  <c r="LC32" i="1"/>
  <c r="LB32" i="1"/>
  <c r="LA32" i="1"/>
  <c r="KZ32" i="1"/>
  <c r="KY32" i="1"/>
  <c r="KX32" i="1"/>
  <c r="KW32" i="1"/>
  <c r="KV32" i="1"/>
  <c r="KR32" i="1"/>
  <c r="KO32" i="1"/>
  <c r="KP32" i="1" s="1"/>
  <c r="KN32" i="1"/>
  <c r="KM32" i="1"/>
  <c r="KL32" i="1"/>
  <c r="KJ32" i="1"/>
  <c r="KI32" i="1"/>
  <c r="KH32" i="1"/>
  <c r="KG32" i="1"/>
  <c r="KF32" i="1"/>
  <c r="KD32" i="1"/>
  <c r="KC32" i="1"/>
  <c r="KB32" i="1"/>
  <c r="KA32" i="1"/>
  <c r="JZ32" i="1"/>
  <c r="JY32" i="1"/>
  <c r="JX32" i="1"/>
  <c r="JW32" i="1"/>
  <c r="JV32" i="1"/>
  <c r="JU32" i="1"/>
  <c r="JT32" i="1"/>
  <c r="JG32" i="1" s="1"/>
  <c r="JH32" i="1" s="1"/>
  <c r="JS32" i="1"/>
  <c r="JR32" i="1"/>
  <c r="JQ32" i="1"/>
  <c r="JP32" i="1"/>
  <c r="JO32" i="1"/>
  <c r="JN32" i="1"/>
  <c r="JM32" i="1"/>
  <c r="JL32" i="1"/>
  <c r="JK32" i="1"/>
  <c r="JJ32" i="1"/>
  <c r="JI32" i="1"/>
  <c r="JE32" i="1"/>
  <c r="JD32" i="1"/>
  <c r="JC32" i="1"/>
  <c r="JB32" i="1"/>
  <c r="JA32" i="1"/>
  <c r="IV32" i="1"/>
  <c r="IU32" i="1"/>
  <c r="IS32" i="1" a="1"/>
  <c r="IS32" i="1" s="1"/>
  <c r="IO32" i="1"/>
  <c r="IM32" i="1" a="1"/>
  <c r="IM32" i="1" s="1"/>
  <c r="II32" i="1" a="1"/>
  <c r="II32" i="1" s="1"/>
  <c r="IB32" i="1" a="1"/>
  <c r="IB32" i="1" s="1"/>
  <c r="HX32" i="1" a="1"/>
  <c r="HX32" i="1" s="1"/>
  <c r="HM32" i="1" a="1"/>
  <c r="HM32" i="1" s="1"/>
  <c r="HF32" i="1"/>
  <c r="OM32" i="1" s="1"/>
  <c r="HA32" i="1"/>
  <c r="GZ32" i="1"/>
  <c r="GN32" i="1"/>
  <c r="GO32" i="1" s="1"/>
  <c r="HB32" i="1" s="1"/>
  <c r="NZ32" i="1" s="1"/>
  <c r="FS32" i="1"/>
  <c r="FY32" i="1" s="1"/>
  <c r="FD32" i="1" a="1"/>
  <c r="FD32" i="1" s="1"/>
  <c r="FC32" i="1"/>
  <c r="FA32" i="1"/>
  <c r="FB32" i="1" s="1"/>
  <c r="EZ32" i="1"/>
  <c r="EY32" i="1"/>
  <c r="EX32" i="1"/>
  <c r="EW32" i="1"/>
  <c r="FN32" i="1" s="1"/>
  <c r="FO32" i="1" s="1"/>
  <c r="DS32" i="1"/>
  <c r="DI32" i="1"/>
  <c r="DH32" i="1"/>
  <c r="DG32" i="1"/>
  <c r="DF32" i="1"/>
  <c r="DE32" i="1"/>
  <c r="CZ32" i="1"/>
  <c r="CY32" i="1" s="1"/>
  <c r="CV32" i="1" s="1"/>
  <c r="Z32" i="1" s="1"/>
  <c r="DJ32" i="1" s="1"/>
  <c r="CX32" i="1"/>
  <c r="CW32" i="1"/>
  <c r="CT32" i="1"/>
  <c r="CS32" i="1" s="1"/>
  <c r="CQ32" i="1" s="1"/>
  <c r="DB32" i="1" s="1"/>
  <c r="CP32" i="1"/>
  <c r="CK32" i="1"/>
  <c r="AL32" i="1"/>
  <c r="AI32" i="1"/>
  <c r="RT31" i="1"/>
  <c r="RR31" i="1"/>
  <c r="RQ31" i="1"/>
  <c r="RP31" i="1"/>
  <c r="RO31" i="1"/>
  <c r="RN31" i="1"/>
  <c r="RM31" i="1"/>
  <c r="QZ31" i="1"/>
  <c r="QY31" i="1"/>
  <c r="QQ31" i="1"/>
  <c r="QP31" i="1"/>
  <c r="QN31" i="1"/>
  <c r="QM31" i="1"/>
  <c r="PY31" i="1"/>
  <c r="PZ31" i="1" s="1"/>
  <c r="QE31" i="1" s="1"/>
  <c r="PW31" i="1"/>
  <c r="PX31" i="1" s="1"/>
  <c r="QD31" i="1" s="1"/>
  <c r="PU31" i="1"/>
  <c r="PQ31" i="1"/>
  <c r="PE31" i="1"/>
  <c r="PD31" i="1"/>
  <c r="OY31" i="1"/>
  <c r="OX31" i="1"/>
  <c r="OS31" i="1"/>
  <c r="OR31" i="1"/>
  <c r="OM31" i="1"/>
  <c r="OL31" i="1"/>
  <c r="OG31" i="1"/>
  <c r="OF31" i="1"/>
  <c r="OA31" i="1"/>
  <c r="NZ31" i="1"/>
  <c r="NU31" i="1"/>
  <c r="NT31" i="1"/>
  <c r="NO31" i="1"/>
  <c r="NN31" i="1"/>
  <c r="NI31" i="1"/>
  <c r="NH31" i="1"/>
  <c r="NC31" i="1"/>
  <c r="NB31" i="1"/>
  <c r="MW31" i="1"/>
  <c r="MV31" i="1"/>
  <c r="MQ31" i="1"/>
  <c r="MP31" i="1"/>
  <c r="ME31" i="1"/>
  <c r="MB31" i="1"/>
  <c r="MC31" i="1" s="1"/>
  <c r="MA31" i="1"/>
  <c r="LZ31" i="1"/>
  <c r="LY31" i="1"/>
  <c r="LW31" i="1"/>
  <c r="LV31" i="1"/>
  <c r="LU31" i="1"/>
  <c r="LT31" i="1"/>
  <c r="LS31" i="1"/>
  <c r="LQ31" i="1"/>
  <c r="LP31" i="1"/>
  <c r="LO31" i="1"/>
  <c r="LN31" i="1"/>
  <c r="LM31" i="1"/>
  <c r="LL31" i="1"/>
  <c r="LK31" i="1"/>
  <c r="LJ31" i="1"/>
  <c r="LI31" i="1"/>
  <c r="LH31" i="1"/>
  <c r="LG31" i="1"/>
  <c r="LF31" i="1"/>
  <c r="LE31" i="1"/>
  <c r="LD31" i="1"/>
  <c r="LC31" i="1"/>
  <c r="LB31" i="1"/>
  <c r="LA31" i="1"/>
  <c r="KZ31" i="1"/>
  <c r="KY31" i="1"/>
  <c r="KX31" i="1"/>
  <c r="KW31" i="1"/>
  <c r="KV31" i="1"/>
  <c r="KT31" i="1"/>
  <c r="KU31" i="1" s="1"/>
  <c r="MK31" i="1" s="1"/>
  <c r="PB31" i="1" s="1"/>
  <c r="KR31" i="1"/>
  <c r="KO31" i="1"/>
  <c r="KP31" i="1" s="1"/>
  <c r="KN31" i="1"/>
  <c r="KM31" i="1"/>
  <c r="KL31" i="1"/>
  <c r="KJ31" i="1"/>
  <c r="KI31" i="1"/>
  <c r="KH31" i="1"/>
  <c r="KG31" i="1"/>
  <c r="KF31" i="1"/>
  <c r="KD31" i="1"/>
  <c r="KC31" i="1"/>
  <c r="KB31" i="1"/>
  <c r="KA31" i="1"/>
  <c r="JZ31" i="1"/>
  <c r="JY31" i="1"/>
  <c r="JX31" i="1"/>
  <c r="JW31" i="1"/>
  <c r="JV31" i="1"/>
  <c r="JU31" i="1"/>
  <c r="JT31" i="1"/>
  <c r="JS31" i="1"/>
  <c r="JR31" i="1"/>
  <c r="JQ31" i="1"/>
  <c r="JP31" i="1"/>
  <c r="JO31" i="1"/>
  <c r="JN31" i="1"/>
  <c r="JM31" i="1"/>
  <c r="JL31" i="1"/>
  <c r="JK31" i="1"/>
  <c r="JJ31" i="1"/>
  <c r="JI31" i="1"/>
  <c r="JG31" i="1"/>
  <c r="JH31" i="1" s="1"/>
  <c r="MH31" i="1" s="1"/>
  <c r="MS31" i="1" s="1"/>
  <c r="JE31" i="1"/>
  <c r="JD31" i="1"/>
  <c r="JC31" i="1"/>
  <c r="JB31" i="1"/>
  <c r="JA31" i="1"/>
  <c r="IV31" i="1"/>
  <c r="IU31" i="1"/>
  <c r="IS31" i="1" a="1"/>
  <c r="IS31" i="1" s="1"/>
  <c r="IO31" i="1"/>
  <c r="IM31" i="1" a="1"/>
  <c r="IM31" i="1" s="1"/>
  <c r="II31" i="1" a="1"/>
  <c r="II31" i="1" s="1"/>
  <c r="IB31" i="1" a="1"/>
  <c r="IB31" i="1" s="1"/>
  <c r="HX31" i="1" a="1"/>
  <c r="HX31" i="1" s="1"/>
  <c r="HM31" i="1" a="1"/>
  <c r="HM31" i="1" s="1"/>
  <c r="HF31" i="1"/>
  <c r="HA31" i="1"/>
  <c r="GZ31" i="1"/>
  <c r="GN31" i="1"/>
  <c r="GO31" i="1" s="1"/>
  <c r="HB31" i="1" s="1"/>
  <c r="FS31" i="1"/>
  <c r="FY31" i="1" s="1"/>
  <c r="FD31" i="1" a="1"/>
  <c r="FD31" i="1" s="1"/>
  <c r="FC31" i="1"/>
  <c r="FA31" i="1"/>
  <c r="FB31" i="1" s="1"/>
  <c r="EZ31" i="1"/>
  <c r="EY31" i="1"/>
  <c r="EX31" i="1"/>
  <c r="EW31" i="1"/>
  <c r="FN31" i="1" s="1"/>
  <c r="FO31" i="1" s="1"/>
  <c r="DS31" i="1"/>
  <c r="DI31" i="1"/>
  <c r="DH31" i="1"/>
  <c r="DG31" i="1"/>
  <c r="DF31" i="1"/>
  <c r="DE31" i="1"/>
  <c r="CZ31" i="1"/>
  <c r="CY31" i="1" s="1"/>
  <c r="CV31" i="1" s="1"/>
  <c r="Z31" i="1" s="1"/>
  <c r="DJ31" i="1" s="1"/>
  <c r="CX31" i="1"/>
  <c r="CW31" i="1"/>
  <c r="CT31" i="1"/>
  <c r="CS31" i="1" s="1"/>
  <c r="CQ31" i="1" s="1"/>
  <c r="CP31" i="1"/>
  <c r="DC31" i="1" s="1"/>
  <c r="CK31" i="1"/>
  <c r="AL31" i="1"/>
  <c r="AI31" i="1"/>
  <c r="QZ30" i="1"/>
  <c r="QY30" i="1"/>
  <c r="QQ30" i="1"/>
  <c r="QP30" i="1"/>
  <c r="QN30" i="1"/>
  <c r="QM30" i="1"/>
  <c r="PY30" i="1"/>
  <c r="PZ30" i="1" s="1"/>
  <c r="QE30" i="1" s="1"/>
  <c r="PW30" i="1"/>
  <c r="PX30" i="1" s="1"/>
  <c r="QD30" i="1" s="1"/>
  <c r="ME30" i="1"/>
  <c r="MB30" i="1"/>
  <c r="MC30" i="1" s="1"/>
  <c r="MA30" i="1"/>
  <c r="LZ30" i="1"/>
  <c r="LY30" i="1"/>
  <c r="LW30" i="1"/>
  <c r="LV30" i="1"/>
  <c r="LU30" i="1"/>
  <c r="LT30" i="1"/>
  <c r="LS30" i="1"/>
  <c r="LQ30" i="1"/>
  <c r="LP30" i="1"/>
  <c r="LO30" i="1"/>
  <c r="LN30" i="1"/>
  <c r="LM30" i="1"/>
  <c r="LL30" i="1"/>
  <c r="LK30" i="1"/>
  <c r="LJ30" i="1"/>
  <c r="LI30" i="1"/>
  <c r="LH30" i="1"/>
  <c r="LG30" i="1"/>
  <c r="KT30" i="1" s="1"/>
  <c r="KU30" i="1" s="1"/>
  <c r="MK30" i="1" s="1"/>
  <c r="LF30" i="1"/>
  <c r="LE30" i="1"/>
  <c r="LD30" i="1"/>
  <c r="LC30" i="1"/>
  <c r="LB30" i="1"/>
  <c r="LA30" i="1"/>
  <c r="KZ30" i="1"/>
  <c r="KY30" i="1"/>
  <c r="KX30" i="1"/>
  <c r="KW30" i="1"/>
  <c r="KV30" i="1"/>
  <c r="KR30" i="1"/>
  <c r="KO30" i="1"/>
  <c r="KP30" i="1" s="1"/>
  <c r="KN30" i="1"/>
  <c r="KM30" i="1"/>
  <c r="KL30" i="1"/>
  <c r="KJ30" i="1"/>
  <c r="KI30" i="1"/>
  <c r="KH30" i="1"/>
  <c r="KG30" i="1"/>
  <c r="KF30" i="1"/>
  <c r="KD30" i="1"/>
  <c r="KC30" i="1"/>
  <c r="KB30" i="1"/>
  <c r="KA30" i="1"/>
  <c r="JZ30" i="1"/>
  <c r="JY30" i="1"/>
  <c r="JX30" i="1"/>
  <c r="JW30" i="1"/>
  <c r="JV30" i="1"/>
  <c r="JU30" i="1"/>
  <c r="JT30" i="1"/>
  <c r="JG30" i="1" s="1"/>
  <c r="JH30" i="1" s="1"/>
  <c r="MH30" i="1" s="1"/>
  <c r="JS30" i="1"/>
  <c r="JR30" i="1"/>
  <c r="JQ30" i="1"/>
  <c r="JP30" i="1"/>
  <c r="JO30" i="1"/>
  <c r="JN30" i="1"/>
  <c r="JM30" i="1"/>
  <c r="JL30" i="1"/>
  <c r="JK30" i="1"/>
  <c r="JJ30" i="1"/>
  <c r="JI30" i="1"/>
  <c r="JE30" i="1"/>
  <c r="JD30" i="1"/>
  <c r="JC30" i="1"/>
  <c r="JB30" i="1"/>
  <c r="JA30" i="1"/>
  <c r="IV30" i="1"/>
  <c r="IU30" i="1"/>
  <c r="IS30" i="1" a="1"/>
  <c r="IS30" i="1" s="1"/>
  <c r="IO30" i="1"/>
  <c r="IM30" i="1" a="1"/>
  <c r="IM30" i="1" s="1"/>
  <c r="II30" i="1" a="1"/>
  <c r="II30" i="1" s="1"/>
  <c r="IB30" i="1" a="1"/>
  <c r="IB30" i="1" s="1"/>
  <c r="HX30" i="1" a="1"/>
  <c r="HX30" i="1" s="1"/>
  <c r="HM30" i="1" a="1"/>
  <c r="HM30" i="1" s="1"/>
  <c r="HF30" i="1"/>
  <c r="RT30" i="1" s="1"/>
  <c r="HA30" i="1"/>
  <c r="GZ30" i="1"/>
  <c r="GN30" i="1"/>
  <c r="GO30" i="1" s="1"/>
  <c r="HB30" i="1" s="1"/>
  <c r="FS30" i="1"/>
  <c r="FY30" i="1" s="1"/>
  <c r="FD30" i="1" a="1"/>
  <c r="FD30" i="1" s="1"/>
  <c r="FC30" i="1"/>
  <c r="FA30" i="1"/>
  <c r="FB30" i="1" s="1"/>
  <c r="EZ30" i="1"/>
  <c r="EY30" i="1"/>
  <c r="EX30" i="1"/>
  <c r="EW30" i="1"/>
  <c r="FN30" i="1" s="1"/>
  <c r="FO30" i="1" s="1"/>
  <c r="DS30" i="1"/>
  <c r="DT30" i="1" s="1"/>
  <c r="DI30" i="1"/>
  <c r="DH30" i="1"/>
  <c r="DG30" i="1"/>
  <c r="DF30" i="1"/>
  <c r="DE30" i="1"/>
  <c r="CZ30" i="1"/>
  <c r="CY30" i="1" s="1"/>
  <c r="CV30" i="1" s="1"/>
  <c r="Z30" i="1" s="1"/>
  <c r="DJ30" i="1" s="1"/>
  <c r="CX30" i="1"/>
  <c r="CW30" i="1"/>
  <c r="CT30" i="1"/>
  <c r="CS30" i="1" s="1"/>
  <c r="CQ30" i="1" s="1"/>
  <c r="CP30" i="1"/>
  <c r="DC30" i="1" s="1"/>
  <c r="CK30" i="1"/>
  <c r="AL30" i="1"/>
  <c r="AI30" i="1"/>
  <c r="RT29" i="1"/>
  <c r="RR29" i="1"/>
  <c r="RQ29" i="1"/>
  <c r="RP29" i="1"/>
  <c r="RO29" i="1"/>
  <c r="RN29" i="1"/>
  <c r="RM29" i="1"/>
  <c r="QZ29" i="1"/>
  <c r="QY29" i="1"/>
  <c r="QQ29" i="1"/>
  <c r="QP29" i="1"/>
  <c r="QN29" i="1"/>
  <c r="QM29" i="1"/>
  <c r="PY29" i="1"/>
  <c r="PZ29" i="1" s="1"/>
  <c r="QE29" i="1" s="1"/>
  <c r="PW29" i="1"/>
  <c r="PX29" i="1" s="1"/>
  <c r="QD29" i="1" s="1"/>
  <c r="ME29" i="1"/>
  <c r="MB29" i="1"/>
  <c r="MC29" i="1" s="1"/>
  <c r="MA29" i="1"/>
  <c r="LZ29" i="1"/>
  <c r="LY29" i="1"/>
  <c r="LW29" i="1"/>
  <c r="LV29" i="1"/>
  <c r="LU29" i="1"/>
  <c r="LT29" i="1"/>
  <c r="LS29" i="1"/>
  <c r="LQ29" i="1"/>
  <c r="LP29" i="1"/>
  <c r="LO29" i="1"/>
  <c r="LN29" i="1"/>
  <c r="LM29" i="1"/>
  <c r="LL29" i="1"/>
  <c r="LK29" i="1"/>
  <c r="LJ29" i="1"/>
  <c r="LI29" i="1"/>
  <c r="LH29" i="1"/>
  <c r="LG29" i="1"/>
  <c r="LF29" i="1"/>
  <c r="LE29" i="1"/>
  <c r="LD29" i="1"/>
  <c r="LC29" i="1"/>
  <c r="LB29" i="1"/>
  <c r="LA29" i="1"/>
  <c r="KZ29" i="1"/>
  <c r="KY29" i="1"/>
  <c r="KX29" i="1"/>
  <c r="KW29" i="1"/>
  <c r="KV29" i="1"/>
  <c r="KT29" i="1"/>
  <c r="KU29" i="1" s="1"/>
  <c r="MK29" i="1" s="1"/>
  <c r="MN29" i="1" s="1"/>
  <c r="KR29" i="1"/>
  <c r="KO29" i="1"/>
  <c r="KP29" i="1" s="1"/>
  <c r="KN29" i="1"/>
  <c r="KM29" i="1"/>
  <c r="KL29" i="1"/>
  <c r="KJ29" i="1"/>
  <c r="KI29" i="1"/>
  <c r="KH29" i="1"/>
  <c r="KG29" i="1"/>
  <c r="KF29" i="1"/>
  <c r="KD29" i="1"/>
  <c r="KC29" i="1"/>
  <c r="KB29" i="1"/>
  <c r="KA29" i="1"/>
  <c r="JZ29" i="1"/>
  <c r="JY29" i="1"/>
  <c r="JX29" i="1"/>
  <c r="JW29" i="1"/>
  <c r="JV29" i="1"/>
  <c r="JU29" i="1"/>
  <c r="JT29" i="1"/>
  <c r="JS29" i="1"/>
  <c r="JR29" i="1"/>
  <c r="JQ29" i="1"/>
  <c r="JP29" i="1"/>
  <c r="JO29" i="1"/>
  <c r="JN29" i="1"/>
  <c r="JM29" i="1"/>
  <c r="JL29" i="1"/>
  <c r="JK29" i="1"/>
  <c r="JJ29" i="1"/>
  <c r="JI29" i="1"/>
  <c r="JG29" i="1"/>
  <c r="JH29" i="1" s="1"/>
  <c r="MH29" i="1" s="1"/>
  <c r="NQ29" i="1" s="1"/>
  <c r="JE29" i="1"/>
  <c r="JD29" i="1"/>
  <c r="JC29" i="1"/>
  <c r="JB29" i="1"/>
  <c r="JA29" i="1"/>
  <c r="IV29" i="1"/>
  <c r="IU29" i="1"/>
  <c r="IS29" i="1" a="1"/>
  <c r="IS29" i="1" s="1"/>
  <c r="IO29" i="1"/>
  <c r="IM29" i="1" a="1"/>
  <c r="IM29" i="1" s="1"/>
  <c r="II29" i="1" a="1"/>
  <c r="II29" i="1" s="1"/>
  <c r="IB29" i="1" a="1"/>
  <c r="IB29" i="1" s="1"/>
  <c r="HX29" i="1" a="1"/>
  <c r="HX29" i="1" s="1"/>
  <c r="HM29" i="1" a="1"/>
  <c r="HM29" i="1" s="1"/>
  <c r="HF29" i="1"/>
  <c r="HA29" i="1"/>
  <c r="GZ29" i="1"/>
  <c r="GN29" i="1"/>
  <c r="GO29" i="1" s="1"/>
  <c r="HB29" i="1" s="1"/>
  <c r="FS29" i="1"/>
  <c r="FY29" i="1" s="1"/>
  <c r="FD29" i="1" a="1"/>
  <c r="FD29" i="1" s="1"/>
  <c r="FC29" i="1"/>
  <c r="FA29" i="1"/>
  <c r="FB29" i="1" s="1"/>
  <c r="EZ29" i="1"/>
  <c r="EY29" i="1"/>
  <c r="EX29" i="1"/>
  <c r="EW29" i="1"/>
  <c r="FN29" i="1" s="1"/>
  <c r="FO29" i="1" s="1"/>
  <c r="DS29" i="1"/>
  <c r="DI29" i="1"/>
  <c r="DH29" i="1"/>
  <c r="DG29" i="1"/>
  <c r="DF29" i="1"/>
  <c r="DE29" i="1"/>
  <c r="CZ29" i="1"/>
  <c r="CY29" i="1" s="1"/>
  <c r="CV29" i="1" s="1"/>
  <c r="Z29" i="1" s="1"/>
  <c r="DJ29" i="1" s="1"/>
  <c r="CX29" i="1"/>
  <c r="CW29" i="1"/>
  <c r="CT29" i="1"/>
  <c r="CS29" i="1" s="1"/>
  <c r="CQ29" i="1" s="1"/>
  <c r="CP29" i="1"/>
  <c r="DC29" i="1" s="1"/>
  <c r="CK29" i="1"/>
  <c r="CL29" i="1" s="1"/>
  <c r="AL29" i="1"/>
  <c r="AI29" i="1"/>
  <c r="RT28" i="1"/>
  <c r="RR28" i="1"/>
  <c r="RQ28" i="1"/>
  <c r="RP28" i="1"/>
  <c r="RO28" i="1"/>
  <c r="RN28" i="1"/>
  <c r="RM28" i="1"/>
  <c r="QZ28" i="1"/>
  <c r="QY28" i="1"/>
  <c r="QN28" i="1"/>
  <c r="QM28" i="1"/>
  <c r="PY28" i="1"/>
  <c r="PZ28" i="1" s="1"/>
  <c r="QE28" i="1" s="1"/>
  <c r="PW28" i="1"/>
  <c r="PX28" i="1" s="1"/>
  <c r="QD28" i="1" s="1"/>
  <c r="PE28" i="1"/>
  <c r="PD28" i="1"/>
  <c r="PB28" i="1"/>
  <c r="PA28" i="1"/>
  <c r="OY28" i="1"/>
  <c r="OX28" i="1"/>
  <c r="OV28" i="1"/>
  <c r="OU28" i="1"/>
  <c r="OP28" i="1"/>
  <c r="OO28" i="1"/>
  <c r="OJ28" i="1"/>
  <c r="OI28" i="1"/>
  <c r="OG28" i="1"/>
  <c r="OF28" i="1"/>
  <c r="OD28" i="1"/>
  <c r="OC28" i="1"/>
  <c r="NX28" i="1"/>
  <c r="NW28" i="1"/>
  <c r="NU28" i="1"/>
  <c r="NT28" i="1"/>
  <c r="NR28" i="1"/>
  <c r="NQ28" i="1"/>
  <c r="NO28" i="1"/>
  <c r="NN28" i="1"/>
  <c r="NL28" i="1"/>
  <c r="NK28" i="1"/>
  <c r="NF28" i="1"/>
  <c r="NE28" i="1"/>
  <c r="NC28" i="1"/>
  <c r="NB28" i="1"/>
  <c r="MZ28" i="1"/>
  <c r="MY28" i="1"/>
  <c r="MW28" i="1"/>
  <c r="MV28" i="1"/>
  <c r="MT28" i="1"/>
  <c r="MS28" i="1"/>
  <c r="MQ28" i="1"/>
  <c r="MP28" i="1"/>
  <c r="MN28" i="1"/>
  <c r="MM28" i="1"/>
  <c r="MK28" i="1"/>
  <c r="PS28" i="1" s="1"/>
  <c r="MH28" i="1"/>
  <c r="PO28" i="1" s="1"/>
  <c r="ME28" i="1"/>
  <c r="MC28" i="1"/>
  <c r="MB28" i="1"/>
  <c r="MA28" i="1"/>
  <c r="LU28" i="1" s="1"/>
  <c r="LT28" i="1" s="1"/>
  <c r="LS28" i="1" s="1"/>
  <c r="LZ28" i="1"/>
  <c r="LY28" i="1"/>
  <c r="LW28" i="1"/>
  <c r="LV28" i="1"/>
  <c r="LQ28" i="1"/>
  <c r="LP28" i="1"/>
  <c r="LO28" i="1"/>
  <c r="LN28" i="1"/>
  <c r="LM28" i="1"/>
  <c r="LL28" i="1"/>
  <c r="LK28" i="1"/>
  <c r="LI28" i="1"/>
  <c r="LH28" i="1"/>
  <c r="LG28" i="1"/>
  <c r="LF28" i="1"/>
  <c r="LE28" i="1"/>
  <c r="LD28" i="1"/>
  <c r="LB28" i="1"/>
  <c r="LA28" i="1"/>
  <c r="KZ28" i="1"/>
  <c r="KY28" i="1"/>
  <c r="KW28" i="1"/>
  <c r="KV28" i="1"/>
  <c r="KR28" i="1"/>
  <c r="KP28" i="1"/>
  <c r="KO28" i="1"/>
  <c r="KN28" i="1"/>
  <c r="KH28" i="1" s="1"/>
  <c r="KG28" i="1" s="1"/>
  <c r="KF28" i="1" s="1"/>
  <c r="KM28" i="1"/>
  <c r="KL28" i="1"/>
  <c r="KJ28" i="1"/>
  <c r="KI28" i="1"/>
  <c r="KD28" i="1"/>
  <c r="KC28" i="1"/>
  <c r="JP28" i="1" s="1"/>
  <c r="KB28" i="1"/>
  <c r="KA28" i="1"/>
  <c r="JZ28" i="1"/>
  <c r="JY28" i="1"/>
  <c r="JX28" i="1"/>
  <c r="JV28" i="1"/>
  <c r="JU28" i="1"/>
  <c r="JT28" i="1"/>
  <c r="JS28" i="1"/>
  <c r="JR28" i="1"/>
  <c r="JQ28" i="1"/>
  <c r="JO28" i="1"/>
  <c r="JN28" i="1"/>
  <c r="JM28" i="1"/>
  <c r="JL28" i="1"/>
  <c r="JJ28" i="1"/>
  <c r="JI28" i="1"/>
  <c r="JA28" i="1"/>
  <c r="JB28" i="1" s="1"/>
  <c r="JC28" i="1" s="1"/>
  <c r="JD28" i="1" s="1"/>
  <c r="JE28" i="1" s="1"/>
  <c r="IU28" i="1" s="1"/>
  <c r="IS28" i="1" a="1"/>
  <c r="IS28" i="1" s="1"/>
  <c r="IM28" i="1" a="1"/>
  <c r="IM28" i="1" s="1"/>
  <c r="II28" i="1" a="1"/>
  <c r="II28" i="1" s="1"/>
  <c r="IB28" i="1" a="1"/>
  <c r="IB28" i="1" s="1"/>
  <c r="HX28" i="1" a="1"/>
  <c r="HX28" i="1" s="1"/>
  <c r="HM28" i="1" a="1"/>
  <c r="HM28" i="1" s="1"/>
  <c r="HF28" i="1"/>
  <c r="OS28" i="1" s="1"/>
  <c r="HA28" i="1"/>
  <c r="GZ28" i="1"/>
  <c r="FS28" i="1"/>
  <c r="FY28" i="1" s="1"/>
  <c r="FD28" i="1" a="1"/>
  <c r="FD28" i="1" s="1"/>
  <c r="FC28" i="1"/>
  <c r="FA28" i="1"/>
  <c r="FB28" i="1" s="1"/>
  <c r="EZ28" i="1"/>
  <c r="EY28" i="1"/>
  <c r="EX28" i="1"/>
  <c r="EW28" i="1"/>
  <c r="FN28" i="1" s="1"/>
  <c r="FO28" i="1" s="1"/>
  <c r="DS28" i="1"/>
  <c r="DI28" i="1"/>
  <c r="DH28" i="1"/>
  <c r="DG28" i="1"/>
  <c r="DF28" i="1"/>
  <c r="DE28" i="1"/>
  <c r="CZ28" i="1"/>
  <c r="CY28" i="1" s="1"/>
  <c r="CV28" i="1" s="1"/>
  <c r="Z28" i="1" s="1"/>
  <c r="DJ28" i="1" s="1"/>
  <c r="CX28" i="1"/>
  <c r="CW28" i="1"/>
  <c r="CT28" i="1"/>
  <c r="CS28" i="1" s="1"/>
  <c r="CQ28" i="1" s="1"/>
  <c r="CP28" i="1"/>
  <c r="DC28" i="1" s="1"/>
  <c r="CK28" i="1"/>
  <c r="CL28" i="1" s="1"/>
  <c r="AL28" i="1"/>
  <c r="AI28" i="1"/>
  <c r="RT27" i="1"/>
  <c r="RR27" i="1"/>
  <c r="RQ27" i="1"/>
  <c r="RP27" i="1"/>
  <c r="RO27" i="1"/>
  <c r="RN27" i="1"/>
  <c r="RM27" i="1"/>
  <c r="QZ27" i="1"/>
  <c r="QY27" i="1"/>
  <c r="QN27" i="1"/>
  <c r="QM27" i="1"/>
  <c r="PY27" i="1"/>
  <c r="PZ27" i="1" s="1"/>
  <c r="QE27" i="1" s="1"/>
  <c r="PW27" i="1"/>
  <c r="PX27" i="1" s="1"/>
  <c r="QD27" i="1" s="1"/>
  <c r="PE27" i="1"/>
  <c r="PD27" i="1"/>
  <c r="PB27" i="1"/>
  <c r="PA27" i="1"/>
  <c r="OY27" i="1"/>
  <c r="OX27" i="1"/>
  <c r="OV27" i="1"/>
  <c r="OU27" i="1"/>
  <c r="OP27" i="1"/>
  <c r="OO27" i="1"/>
  <c r="OJ27" i="1"/>
  <c r="OI27" i="1"/>
  <c r="OG27" i="1"/>
  <c r="OF27" i="1"/>
  <c r="OD27" i="1"/>
  <c r="OC27" i="1"/>
  <c r="NX27" i="1"/>
  <c r="NW27" i="1"/>
  <c r="NU27" i="1"/>
  <c r="NT27" i="1"/>
  <c r="NR27" i="1"/>
  <c r="NQ27" i="1"/>
  <c r="NO27" i="1"/>
  <c r="NN27" i="1"/>
  <c r="NL27" i="1"/>
  <c r="NK27" i="1"/>
  <c r="NF27" i="1"/>
  <c r="NE27" i="1"/>
  <c r="NC27" i="1"/>
  <c r="NB27" i="1"/>
  <c r="MZ27" i="1"/>
  <c r="MY27" i="1"/>
  <c r="MW27" i="1"/>
  <c r="MV27" i="1"/>
  <c r="MT27" i="1"/>
  <c r="MS27" i="1"/>
  <c r="MQ27" i="1"/>
  <c r="MP27" i="1"/>
  <c r="MN27" i="1"/>
  <c r="MM27" i="1"/>
  <c r="MK27" i="1"/>
  <c r="PS27" i="1" s="1"/>
  <c r="PT27" i="1" s="1"/>
  <c r="MH27" i="1"/>
  <c r="MI27" i="1" s="1"/>
  <c r="ME27" i="1"/>
  <c r="MC27" i="1"/>
  <c r="MB27" i="1"/>
  <c r="MA27" i="1"/>
  <c r="LU27" i="1" s="1"/>
  <c r="LT27" i="1" s="1"/>
  <c r="LS27" i="1" s="1"/>
  <c r="LZ27" i="1"/>
  <c r="LY27" i="1"/>
  <c r="LW27" i="1"/>
  <c r="LV27" i="1"/>
  <c r="LQ27" i="1"/>
  <c r="LP27" i="1"/>
  <c r="LC27" i="1" s="1"/>
  <c r="LO27" i="1"/>
  <c r="LN27" i="1"/>
  <c r="LM27" i="1"/>
  <c r="LL27" i="1"/>
  <c r="LK27" i="1"/>
  <c r="LI27" i="1"/>
  <c r="LH27" i="1"/>
  <c r="LG27" i="1"/>
  <c r="LF27" i="1"/>
  <c r="LE27" i="1"/>
  <c r="LD27" i="1"/>
  <c r="LB27" i="1"/>
  <c r="LA27" i="1"/>
  <c r="KZ27" i="1"/>
  <c r="KY27" i="1"/>
  <c r="KW27" i="1"/>
  <c r="KV27" i="1"/>
  <c r="KR27" i="1"/>
  <c r="KP27" i="1"/>
  <c r="KO27" i="1"/>
  <c r="KN27" i="1"/>
  <c r="KH27" i="1" s="1"/>
  <c r="KG27" i="1" s="1"/>
  <c r="KF27" i="1" s="1"/>
  <c r="KM27" i="1"/>
  <c r="KL27" i="1"/>
  <c r="KJ27" i="1"/>
  <c r="KI27" i="1"/>
  <c r="KD27" i="1"/>
  <c r="KC27" i="1"/>
  <c r="JW27" i="1" s="1"/>
  <c r="JK27" i="1" s="1"/>
  <c r="KB27" i="1"/>
  <c r="KA27" i="1"/>
  <c r="JZ27" i="1"/>
  <c r="JY27" i="1"/>
  <c r="JX27" i="1"/>
  <c r="JV27" i="1"/>
  <c r="JU27" i="1"/>
  <c r="JT27" i="1"/>
  <c r="JS27" i="1"/>
  <c r="JR27" i="1"/>
  <c r="JQ27" i="1"/>
  <c r="JO27" i="1"/>
  <c r="JN27" i="1"/>
  <c r="JM27" i="1"/>
  <c r="JL27" i="1"/>
  <c r="JJ27" i="1"/>
  <c r="JI27" i="1"/>
  <c r="JA27" i="1"/>
  <c r="IS27" i="1" a="1"/>
  <c r="IS27" i="1" s="1"/>
  <c r="IM27" i="1" a="1"/>
  <c r="IM27" i="1" s="1"/>
  <c r="II27" i="1" a="1"/>
  <c r="II27" i="1" s="1"/>
  <c r="IB27" i="1" a="1"/>
  <c r="IB27" i="1" s="1"/>
  <c r="HX27" i="1" a="1"/>
  <c r="HX27" i="1" s="1"/>
  <c r="HM27" i="1" a="1"/>
  <c r="HM27" i="1" s="1"/>
  <c r="HF27" i="1"/>
  <c r="OR27" i="1" s="1"/>
  <c r="HA27" i="1"/>
  <c r="GZ27" i="1"/>
  <c r="FS27" i="1"/>
  <c r="FY27" i="1" s="1"/>
  <c r="FD27" i="1" a="1"/>
  <c r="FD27" i="1" s="1"/>
  <c r="FC27" i="1"/>
  <c r="FA27" i="1"/>
  <c r="FB27" i="1" s="1"/>
  <c r="EZ27" i="1"/>
  <c r="EY27" i="1"/>
  <c r="EX27" i="1"/>
  <c r="EW27" i="1"/>
  <c r="FN27" i="1" s="1"/>
  <c r="FO27" i="1" s="1"/>
  <c r="DS27" i="1"/>
  <c r="DT27" i="1" s="1"/>
  <c r="DI27" i="1"/>
  <c r="DH27" i="1"/>
  <c r="DG27" i="1"/>
  <c r="DF27" i="1"/>
  <c r="DE27" i="1"/>
  <c r="CZ27" i="1"/>
  <c r="CY27" i="1" s="1"/>
  <c r="CV27" i="1" s="1"/>
  <c r="Z27" i="1" s="1"/>
  <c r="DJ27" i="1" s="1"/>
  <c r="CX27" i="1"/>
  <c r="CW27" i="1"/>
  <c r="CT27" i="1"/>
  <c r="CS27" i="1" s="1"/>
  <c r="CQ27" i="1" s="1"/>
  <c r="DB27" i="1" s="1"/>
  <c r="CP27" i="1"/>
  <c r="CK27" i="1"/>
  <c r="CL27" i="1" s="1"/>
  <c r="AL27" i="1"/>
  <c r="AI27" i="1"/>
  <c r="RT26" i="1"/>
  <c r="RR26" i="1"/>
  <c r="RQ26" i="1"/>
  <c r="RP26" i="1"/>
  <c r="RO26" i="1"/>
  <c r="RN26" i="1"/>
  <c r="RM26" i="1"/>
  <c r="QZ26" i="1"/>
  <c r="QY26" i="1"/>
  <c r="QN26" i="1"/>
  <c r="QM26" i="1"/>
  <c r="PY26" i="1"/>
  <c r="PZ26" i="1" s="1"/>
  <c r="QE26" i="1" s="1"/>
  <c r="PW26" i="1"/>
  <c r="PX26" i="1" s="1"/>
  <c r="QD26" i="1" s="1"/>
  <c r="PU26" i="1"/>
  <c r="PQ26" i="1"/>
  <c r="PE26" i="1"/>
  <c r="PD26" i="1"/>
  <c r="OY26" i="1"/>
  <c r="OX26" i="1"/>
  <c r="OS26" i="1"/>
  <c r="OR26" i="1"/>
  <c r="OM26" i="1"/>
  <c r="OL26" i="1"/>
  <c r="OG26" i="1"/>
  <c r="OF26" i="1"/>
  <c r="OA26" i="1"/>
  <c r="NZ26" i="1"/>
  <c r="NU26" i="1"/>
  <c r="NT26" i="1"/>
  <c r="NO26" i="1"/>
  <c r="NN26" i="1"/>
  <c r="NI26" i="1"/>
  <c r="NH26" i="1"/>
  <c r="NC26" i="1"/>
  <c r="NB26" i="1"/>
  <c r="MW26" i="1"/>
  <c r="MV26" i="1"/>
  <c r="MQ26" i="1"/>
  <c r="MP26" i="1"/>
  <c r="ME26" i="1"/>
  <c r="MC26" i="1"/>
  <c r="MB26" i="1"/>
  <c r="MA26" i="1"/>
  <c r="LU26" i="1" s="1"/>
  <c r="LT26" i="1" s="1"/>
  <c r="LS26" i="1" s="1"/>
  <c r="LZ26" i="1"/>
  <c r="LY26" i="1"/>
  <c r="LW26" i="1"/>
  <c r="LV26" i="1"/>
  <c r="LQ26" i="1"/>
  <c r="LP26" i="1"/>
  <c r="LO26" i="1"/>
  <c r="LN26" i="1"/>
  <c r="LM26" i="1"/>
  <c r="LL26" i="1"/>
  <c r="LK26" i="1"/>
  <c r="LI26" i="1"/>
  <c r="LH26" i="1"/>
  <c r="LG26" i="1"/>
  <c r="LF26" i="1"/>
  <c r="LE26" i="1"/>
  <c r="LD26" i="1"/>
  <c r="LB26" i="1"/>
  <c r="LA26" i="1"/>
  <c r="KZ26" i="1"/>
  <c r="KY26" i="1"/>
  <c r="KW26" i="1"/>
  <c r="KV26" i="1"/>
  <c r="KR26" i="1"/>
  <c r="KP26" i="1"/>
  <c r="KO26" i="1"/>
  <c r="KN26" i="1"/>
  <c r="KH26" i="1" s="1"/>
  <c r="KG26" i="1" s="1"/>
  <c r="KF26" i="1" s="1"/>
  <c r="KM26" i="1"/>
  <c r="KL26" i="1"/>
  <c r="KJ26" i="1"/>
  <c r="KI26" i="1"/>
  <c r="KD26" i="1"/>
  <c r="KC26" i="1"/>
  <c r="JP26" i="1" s="1"/>
  <c r="KB26" i="1"/>
  <c r="KA26" i="1"/>
  <c r="JZ26" i="1"/>
  <c r="JY26" i="1"/>
  <c r="JX26" i="1"/>
  <c r="JV26" i="1"/>
  <c r="JU26" i="1"/>
  <c r="JT26" i="1"/>
  <c r="JS26" i="1"/>
  <c r="JR26" i="1"/>
  <c r="JQ26" i="1"/>
  <c r="JO26" i="1"/>
  <c r="JN26" i="1"/>
  <c r="JM26" i="1"/>
  <c r="JL26" i="1"/>
  <c r="JJ26" i="1"/>
  <c r="JI26" i="1"/>
  <c r="JA26" i="1"/>
  <c r="IO26" i="1" s="1"/>
  <c r="IS26" i="1" a="1"/>
  <c r="IS26" i="1" s="1"/>
  <c r="IM26" i="1" a="1"/>
  <c r="IM26" i="1" s="1"/>
  <c r="II26" i="1" a="1"/>
  <c r="II26" i="1" s="1"/>
  <c r="IB26" i="1" a="1"/>
  <c r="IB26" i="1" s="1"/>
  <c r="HX26" i="1" a="1"/>
  <c r="HX26" i="1" s="1"/>
  <c r="HM26" i="1" a="1"/>
  <c r="HM26" i="1" s="1"/>
  <c r="HF26" i="1"/>
  <c r="HA26" i="1"/>
  <c r="GZ26" i="1"/>
  <c r="FS26" i="1"/>
  <c r="FY26" i="1" s="1"/>
  <c r="FD26" i="1" a="1"/>
  <c r="FD26" i="1" s="1"/>
  <c r="FC26" i="1"/>
  <c r="FA26" i="1"/>
  <c r="FB26" i="1" s="1"/>
  <c r="EZ26" i="1"/>
  <c r="EY26" i="1"/>
  <c r="EX26" i="1"/>
  <c r="EW26" i="1"/>
  <c r="FN26" i="1" s="1"/>
  <c r="FO26" i="1" s="1"/>
  <c r="DS26" i="1"/>
  <c r="DT26" i="1" s="1"/>
  <c r="DI26" i="1"/>
  <c r="DH26" i="1"/>
  <c r="DG26" i="1"/>
  <c r="DF26" i="1"/>
  <c r="DE26" i="1"/>
  <c r="CZ26" i="1"/>
  <c r="CY26" i="1" s="1"/>
  <c r="CV26" i="1" s="1"/>
  <c r="Z26" i="1" s="1"/>
  <c r="DJ26" i="1" s="1"/>
  <c r="CX26" i="1"/>
  <c r="CW26" i="1"/>
  <c r="CT26" i="1"/>
  <c r="CS26" i="1" s="1"/>
  <c r="CQ26" i="1" s="1"/>
  <c r="DB26" i="1" s="1"/>
  <c r="CP26" i="1"/>
  <c r="CK26" i="1"/>
  <c r="CL26" i="1" s="1"/>
  <c r="AL26" i="1"/>
  <c r="AI26" i="1"/>
  <c r="RT25" i="1"/>
  <c r="RR25" i="1"/>
  <c r="RQ25" i="1"/>
  <c r="RP25" i="1"/>
  <c r="RO25" i="1"/>
  <c r="RN25" i="1"/>
  <c r="RM25" i="1"/>
  <c r="QZ25" i="1"/>
  <c r="QY25" i="1"/>
  <c r="QN25" i="1"/>
  <c r="QM25" i="1"/>
  <c r="PY25" i="1"/>
  <c r="PZ25" i="1" s="1"/>
  <c r="QE25" i="1" s="1"/>
  <c r="PW25" i="1"/>
  <c r="PX25" i="1" s="1"/>
  <c r="QD25" i="1" s="1"/>
  <c r="PU25" i="1"/>
  <c r="PQ25" i="1"/>
  <c r="PE25" i="1"/>
  <c r="PD25" i="1"/>
  <c r="OY25" i="1"/>
  <c r="OX25" i="1"/>
  <c r="OS25" i="1"/>
  <c r="OR25" i="1"/>
  <c r="OM25" i="1"/>
  <c r="OL25" i="1"/>
  <c r="OG25" i="1"/>
  <c r="OF25" i="1"/>
  <c r="OA25" i="1"/>
  <c r="NZ25" i="1"/>
  <c r="NU25" i="1"/>
  <c r="NT25" i="1"/>
  <c r="NO25" i="1"/>
  <c r="NN25" i="1"/>
  <c r="NI25" i="1"/>
  <c r="NH25" i="1"/>
  <c r="NC25" i="1"/>
  <c r="NB25" i="1"/>
  <c r="MW25" i="1"/>
  <c r="MV25" i="1"/>
  <c r="MQ25" i="1"/>
  <c r="MP25" i="1"/>
  <c r="ME25" i="1"/>
  <c r="MC25" i="1"/>
  <c r="MB25" i="1"/>
  <c r="MA25" i="1"/>
  <c r="LU25" i="1" s="1"/>
  <c r="LT25" i="1" s="1"/>
  <c r="LS25" i="1" s="1"/>
  <c r="LZ25" i="1"/>
  <c r="LY25" i="1"/>
  <c r="LW25" i="1"/>
  <c r="LV25" i="1"/>
  <c r="LQ25" i="1"/>
  <c r="LP25" i="1"/>
  <c r="LJ25" i="1" s="1"/>
  <c r="LO25" i="1"/>
  <c r="LN25" i="1"/>
  <c r="LM25" i="1"/>
  <c r="LL25" i="1"/>
  <c r="LK25" i="1"/>
  <c r="LI25" i="1"/>
  <c r="LH25" i="1"/>
  <c r="LG25" i="1"/>
  <c r="LF25" i="1"/>
  <c r="LE25" i="1"/>
  <c r="LD25" i="1"/>
  <c r="LB25" i="1"/>
  <c r="LA25" i="1"/>
  <c r="KZ25" i="1"/>
  <c r="KY25" i="1"/>
  <c r="KW25" i="1"/>
  <c r="KV25" i="1"/>
  <c r="KR25" i="1"/>
  <c r="KP25" i="1"/>
  <c r="KO25" i="1"/>
  <c r="KN25" i="1"/>
  <c r="KH25" i="1" s="1"/>
  <c r="KG25" i="1" s="1"/>
  <c r="KF25" i="1" s="1"/>
  <c r="KM25" i="1"/>
  <c r="KL25" i="1"/>
  <c r="KJ25" i="1"/>
  <c r="KI25" i="1"/>
  <c r="KD25" i="1"/>
  <c r="KC25" i="1"/>
  <c r="KB25" i="1"/>
  <c r="KA25" i="1"/>
  <c r="JZ25" i="1"/>
  <c r="JY25" i="1"/>
  <c r="JX25" i="1"/>
  <c r="JV25" i="1"/>
  <c r="JU25" i="1"/>
  <c r="JT25" i="1"/>
  <c r="JS25" i="1"/>
  <c r="JR25" i="1"/>
  <c r="JQ25" i="1"/>
  <c r="JO25" i="1"/>
  <c r="JN25" i="1"/>
  <c r="JM25" i="1"/>
  <c r="JL25" i="1"/>
  <c r="JJ25" i="1"/>
  <c r="JI25" i="1"/>
  <c r="JA25" i="1"/>
  <c r="JB25" i="1" s="1"/>
  <c r="JC25" i="1" s="1"/>
  <c r="JD25" i="1" s="1"/>
  <c r="JE25" i="1" s="1"/>
  <c r="IU25" i="1" s="1"/>
  <c r="IS25" i="1" a="1"/>
  <c r="IS25" i="1" s="1"/>
  <c r="IM25" i="1" a="1"/>
  <c r="IM25" i="1" s="1"/>
  <c r="II25" i="1" a="1"/>
  <c r="II25" i="1" s="1"/>
  <c r="IB25" i="1" a="1"/>
  <c r="IB25" i="1" s="1"/>
  <c r="HX25" i="1" a="1"/>
  <c r="HX25" i="1" s="1"/>
  <c r="HM25" i="1" a="1"/>
  <c r="HM25" i="1" s="1"/>
  <c r="HF25" i="1"/>
  <c r="HA25" i="1"/>
  <c r="GZ25" i="1"/>
  <c r="FS25" i="1"/>
  <c r="FY25" i="1" s="1"/>
  <c r="FD25" i="1" a="1"/>
  <c r="FD25" i="1" s="1"/>
  <c r="FC25" i="1"/>
  <c r="FA25" i="1"/>
  <c r="FB25" i="1" s="1"/>
  <c r="EZ25" i="1"/>
  <c r="EY25" i="1"/>
  <c r="EX25" i="1"/>
  <c r="EW25" i="1"/>
  <c r="FN25" i="1" s="1"/>
  <c r="FO25" i="1" s="1"/>
  <c r="CZ25" i="1"/>
  <c r="CY25" i="1" s="1"/>
  <c r="CV25" i="1" s="1"/>
  <c r="Z25" i="1" s="1"/>
  <c r="CX25" i="1"/>
  <c r="CW25" i="1"/>
  <c r="CT25" i="1"/>
  <c r="CS25" i="1" s="1"/>
  <c r="CQ25" i="1" s="1"/>
  <c r="CP25" i="1"/>
  <c r="DC25" i="1" s="1"/>
  <c r="AL25" i="1"/>
  <c r="AI25" i="1"/>
  <c r="RT24" i="1"/>
  <c r="RR24" i="1"/>
  <c r="RQ24" i="1"/>
  <c r="RP24" i="1"/>
  <c r="RO24" i="1"/>
  <c r="RN24" i="1"/>
  <c r="RM24" i="1"/>
  <c r="QZ24" i="1"/>
  <c r="QY24" i="1"/>
  <c r="QN24" i="1"/>
  <c r="QM24" i="1"/>
  <c r="PY24" i="1"/>
  <c r="PZ24" i="1" s="1"/>
  <c r="QE24" i="1" s="1"/>
  <c r="PW24" i="1"/>
  <c r="PX24" i="1" s="1"/>
  <c r="QD24" i="1" s="1"/>
  <c r="ME24" i="1"/>
  <c r="MC24" i="1"/>
  <c r="MB24" i="1"/>
  <c r="MA24" i="1"/>
  <c r="LU24" i="1" s="1"/>
  <c r="LT24" i="1" s="1"/>
  <c r="LS24" i="1" s="1"/>
  <c r="LZ24" i="1"/>
  <c r="LY24" i="1"/>
  <c r="LW24" i="1"/>
  <c r="LV24" i="1"/>
  <c r="LQ24" i="1"/>
  <c r="LP24" i="1"/>
  <c r="LC24" i="1" s="1"/>
  <c r="LO24" i="1"/>
  <c r="LN24" i="1"/>
  <c r="LM24" i="1"/>
  <c r="LL24" i="1"/>
  <c r="LK24" i="1"/>
  <c r="LI24" i="1"/>
  <c r="LH24" i="1"/>
  <c r="LG24" i="1"/>
  <c r="LF24" i="1"/>
  <c r="LE24" i="1"/>
  <c r="LD24" i="1"/>
  <c r="LB24" i="1"/>
  <c r="LA24" i="1"/>
  <c r="KZ24" i="1"/>
  <c r="KY24" i="1"/>
  <c r="KW24" i="1"/>
  <c r="KV24" i="1"/>
  <c r="KR24" i="1"/>
  <c r="KP24" i="1"/>
  <c r="KO24" i="1"/>
  <c r="KN24" i="1"/>
  <c r="KH24" i="1" s="1"/>
  <c r="KG24" i="1" s="1"/>
  <c r="KF24" i="1" s="1"/>
  <c r="KM24" i="1"/>
  <c r="KL24" i="1"/>
  <c r="KJ24" i="1"/>
  <c r="KI24" i="1"/>
  <c r="KD24" i="1"/>
  <c r="KC24" i="1"/>
  <c r="KB24" i="1"/>
  <c r="KA24" i="1"/>
  <c r="JZ24" i="1"/>
  <c r="JY24" i="1"/>
  <c r="JX24" i="1"/>
  <c r="JV24" i="1"/>
  <c r="JU24" i="1"/>
  <c r="JT24" i="1"/>
  <c r="JS24" i="1"/>
  <c r="JR24" i="1"/>
  <c r="JQ24" i="1"/>
  <c r="JO24" i="1"/>
  <c r="JN24" i="1"/>
  <c r="JM24" i="1"/>
  <c r="JL24" i="1"/>
  <c r="JJ24" i="1"/>
  <c r="JI24" i="1"/>
  <c r="JA24" i="1"/>
  <c r="JB24" i="1" s="1"/>
  <c r="JC24" i="1" s="1"/>
  <c r="JD24" i="1" s="1"/>
  <c r="JE24" i="1" s="1"/>
  <c r="IU24" i="1" s="1"/>
  <c r="IS24" i="1" a="1"/>
  <c r="IS24" i="1" s="1"/>
  <c r="IM24" i="1" a="1"/>
  <c r="IM24" i="1" s="1"/>
  <c r="II24" i="1" a="1"/>
  <c r="II24" i="1" s="1"/>
  <c r="IB24" i="1" a="1"/>
  <c r="IB24" i="1" s="1"/>
  <c r="HX24" i="1" a="1"/>
  <c r="HX24" i="1" s="1"/>
  <c r="HM24" i="1" a="1"/>
  <c r="HM24" i="1" s="1"/>
  <c r="HF24" i="1"/>
  <c r="HA24" i="1"/>
  <c r="GZ24" i="1"/>
  <c r="FS24" i="1"/>
  <c r="FY24" i="1" s="1"/>
  <c r="FD24" i="1" a="1"/>
  <c r="FD24" i="1" s="1"/>
  <c r="FC24" i="1"/>
  <c r="FA24" i="1"/>
  <c r="FB24" i="1" s="1"/>
  <c r="EZ24" i="1"/>
  <c r="EY24" i="1"/>
  <c r="EX24" i="1"/>
  <c r="EW24" i="1"/>
  <c r="FN24" i="1" s="1"/>
  <c r="FO24" i="1" s="1"/>
  <c r="CZ24" i="1"/>
  <c r="CY24" i="1" s="1"/>
  <c r="CV24" i="1" s="1"/>
  <c r="Z24" i="1" s="1"/>
  <c r="CW24" i="1"/>
  <c r="CX24" i="1" s="1"/>
  <c r="CT24" i="1"/>
  <c r="CS24" i="1" s="1"/>
  <c r="CQ24" i="1" s="1"/>
  <c r="DB24" i="1" s="1"/>
  <c r="CP24" i="1"/>
  <c r="DC24" i="1" s="1"/>
  <c r="RT23" i="1"/>
  <c r="RR23" i="1"/>
  <c r="RQ23" i="1"/>
  <c r="RP23" i="1"/>
  <c r="RO23" i="1"/>
  <c r="RN23" i="1"/>
  <c r="RM23" i="1"/>
  <c r="QZ23" i="1"/>
  <c r="QY23" i="1"/>
  <c r="QN23" i="1"/>
  <c r="QM23" i="1"/>
  <c r="PY23" i="1"/>
  <c r="PZ23" i="1" s="1"/>
  <c r="QE23" i="1" s="1"/>
  <c r="PW23" i="1"/>
  <c r="PX23" i="1" s="1"/>
  <c r="QD23" i="1" s="1"/>
  <c r="ME23" i="1"/>
  <c r="MC23" i="1"/>
  <c r="MB23" i="1"/>
  <c r="MA23" i="1"/>
  <c r="LU23" i="1" s="1"/>
  <c r="LT23" i="1" s="1"/>
  <c r="LS23" i="1" s="1"/>
  <c r="LZ23" i="1"/>
  <c r="LY23" i="1"/>
  <c r="LW23" i="1"/>
  <c r="LV23" i="1"/>
  <c r="LQ23" i="1"/>
  <c r="LP23" i="1"/>
  <c r="LO23" i="1"/>
  <c r="LN23" i="1"/>
  <c r="LM23" i="1"/>
  <c r="LL23" i="1"/>
  <c r="LK23" i="1"/>
  <c r="LI23" i="1"/>
  <c r="LH23" i="1"/>
  <c r="LG23" i="1"/>
  <c r="LF23" i="1"/>
  <c r="LE23" i="1"/>
  <c r="LD23" i="1"/>
  <c r="LB23" i="1"/>
  <c r="LA23" i="1"/>
  <c r="KZ23" i="1"/>
  <c r="KY23" i="1"/>
  <c r="KW23" i="1"/>
  <c r="KV23" i="1"/>
  <c r="KR23" i="1"/>
  <c r="KP23" i="1"/>
  <c r="KO23" i="1"/>
  <c r="KN23" i="1"/>
  <c r="KH23" i="1" s="1"/>
  <c r="KG23" i="1" s="1"/>
  <c r="KF23" i="1" s="1"/>
  <c r="KM23" i="1"/>
  <c r="KL23" i="1"/>
  <c r="KJ23" i="1"/>
  <c r="KI23" i="1"/>
  <c r="KD23" i="1"/>
  <c r="KC23" i="1"/>
  <c r="JW23" i="1" s="1"/>
  <c r="JG23" i="1" s="1"/>
  <c r="JH23" i="1" s="1"/>
  <c r="MH23" i="1" s="1"/>
  <c r="KB23" i="1"/>
  <c r="KA23" i="1"/>
  <c r="JZ23" i="1"/>
  <c r="JY23" i="1"/>
  <c r="JX23" i="1"/>
  <c r="JV23" i="1"/>
  <c r="JU23" i="1"/>
  <c r="JT23" i="1"/>
  <c r="JS23" i="1"/>
  <c r="JR23" i="1"/>
  <c r="JQ23" i="1"/>
  <c r="JO23" i="1"/>
  <c r="JN23" i="1"/>
  <c r="JM23" i="1"/>
  <c r="JL23" i="1"/>
  <c r="JJ23" i="1"/>
  <c r="JI23" i="1"/>
  <c r="JA23" i="1"/>
  <c r="IO23" i="1" s="1"/>
  <c r="IS23" i="1" a="1"/>
  <c r="IS23" i="1" s="1"/>
  <c r="IM23" i="1" a="1"/>
  <c r="IM23" i="1" s="1"/>
  <c r="II23" i="1" a="1"/>
  <c r="II23" i="1" s="1"/>
  <c r="IB23" i="1" a="1"/>
  <c r="IB23" i="1" s="1"/>
  <c r="HX23" i="1" a="1"/>
  <c r="HX23" i="1" s="1"/>
  <c r="HM23" i="1" a="1"/>
  <c r="HM23" i="1" s="1"/>
  <c r="HF23" i="1"/>
  <c r="HA23" i="1"/>
  <c r="GZ23" i="1"/>
  <c r="FS23" i="1"/>
  <c r="FY23" i="1" s="1"/>
  <c r="FD23" i="1" a="1"/>
  <c r="FD23" i="1" s="1"/>
  <c r="FC23" i="1"/>
  <c r="FA23" i="1"/>
  <c r="FB23" i="1" s="1"/>
  <c r="EZ23" i="1"/>
  <c r="EY23" i="1"/>
  <c r="EX23" i="1"/>
  <c r="EW23" i="1"/>
  <c r="FN23" i="1" s="1"/>
  <c r="FO23" i="1" s="1"/>
  <c r="CZ23" i="1"/>
  <c r="CY23" i="1" s="1"/>
  <c r="CV23" i="1" s="1"/>
  <c r="Z23" i="1" s="1"/>
  <c r="CW23" i="1"/>
  <c r="CX23" i="1" s="1"/>
  <c r="CT23" i="1"/>
  <c r="CS23" i="1" s="1"/>
  <c r="CQ23" i="1" s="1"/>
  <c r="CP23" i="1"/>
  <c r="DC23" i="1" s="1"/>
  <c r="RT22" i="1"/>
  <c r="RR22" i="1"/>
  <c r="RQ22" i="1"/>
  <c r="RP22" i="1"/>
  <c r="RO22" i="1"/>
  <c r="RN22" i="1"/>
  <c r="RM22" i="1"/>
  <c r="QZ22" i="1"/>
  <c r="QY22" i="1"/>
  <c r="QN22" i="1"/>
  <c r="QM22" i="1"/>
  <c r="PY22" i="1"/>
  <c r="PZ22" i="1" s="1"/>
  <c r="QE22" i="1" s="1"/>
  <c r="PW22" i="1"/>
  <c r="PX22" i="1" s="1"/>
  <c r="QD22" i="1" s="1"/>
  <c r="ME22" i="1"/>
  <c r="MC22" i="1"/>
  <c r="MB22" i="1"/>
  <c r="MA22" i="1"/>
  <c r="LU22" i="1" s="1"/>
  <c r="LT22" i="1" s="1"/>
  <c r="LS22" i="1" s="1"/>
  <c r="LZ22" i="1"/>
  <c r="LY22" i="1"/>
  <c r="LW22" i="1"/>
  <c r="LV22" i="1"/>
  <c r="LQ22" i="1"/>
  <c r="LP22" i="1"/>
  <c r="LC22" i="1" s="1"/>
  <c r="LO22" i="1"/>
  <c r="LN22" i="1"/>
  <c r="LM22" i="1"/>
  <c r="LL22" i="1"/>
  <c r="LK22" i="1"/>
  <c r="LI22" i="1"/>
  <c r="LH22" i="1"/>
  <c r="LG22" i="1"/>
  <c r="LF22" i="1"/>
  <c r="LE22" i="1"/>
  <c r="LD22" i="1"/>
  <c r="LB22" i="1"/>
  <c r="LA22" i="1"/>
  <c r="KZ22" i="1"/>
  <c r="KY22" i="1"/>
  <c r="KW22" i="1"/>
  <c r="KV22" i="1"/>
  <c r="KR22" i="1"/>
  <c r="KP22" i="1"/>
  <c r="KO22" i="1"/>
  <c r="KN22" i="1"/>
  <c r="KH22" i="1" s="1"/>
  <c r="KG22" i="1" s="1"/>
  <c r="KF22" i="1" s="1"/>
  <c r="KM22" i="1"/>
  <c r="KL22" i="1"/>
  <c r="KJ22" i="1"/>
  <c r="KI22" i="1"/>
  <c r="KD22" i="1"/>
  <c r="KC22" i="1"/>
  <c r="JP22" i="1" s="1"/>
  <c r="KB22" i="1"/>
  <c r="KA22" i="1"/>
  <c r="JZ22" i="1"/>
  <c r="JY22" i="1"/>
  <c r="JX22" i="1"/>
  <c r="JV22" i="1"/>
  <c r="JU22" i="1"/>
  <c r="JT22" i="1"/>
  <c r="JS22" i="1"/>
  <c r="JR22" i="1"/>
  <c r="JQ22" i="1"/>
  <c r="JO22" i="1"/>
  <c r="JN22" i="1"/>
  <c r="JM22" i="1"/>
  <c r="JL22" i="1"/>
  <c r="JJ22" i="1"/>
  <c r="JI22" i="1"/>
  <c r="JA22" i="1"/>
  <c r="JB22" i="1" s="1"/>
  <c r="JC22" i="1" s="1"/>
  <c r="JD22" i="1" s="1"/>
  <c r="JE22" i="1" s="1"/>
  <c r="IS22" i="1" a="1"/>
  <c r="IS22" i="1" s="1"/>
  <c r="IM22" i="1" a="1"/>
  <c r="IM22" i="1" s="1"/>
  <c r="II22" i="1" a="1"/>
  <c r="II22" i="1" s="1"/>
  <c r="IB22" i="1" a="1"/>
  <c r="IB22" i="1" s="1"/>
  <c r="HX22" i="1" a="1"/>
  <c r="HX22" i="1" s="1"/>
  <c r="HM22" i="1" a="1"/>
  <c r="HM22" i="1" s="1"/>
  <c r="HF22" i="1"/>
  <c r="HA22" i="1"/>
  <c r="GZ22" i="1"/>
  <c r="FS22" i="1"/>
  <c r="FY22" i="1" s="1"/>
  <c r="FD22" i="1" a="1"/>
  <c r="FD22" i="1" s="1"/>
  <c r="FC22" i="1"/>
  <c r="FA22" i="1"/>
  <c r="FB22" i="1" s="1"/>
  <c r="EZ22" i="1"/>
  <c r="EY22" i="1"/>
  <c r="EX22" i="1"/>
  <c r="EW22" i="1"/>
  <c r="FN22" i="1" s="1"/>
  <c r="FO22" i="1" s="1"/>
  <c r="CZ22" i="1"/>
  <c r="CY22" i="1" s="1"/>
  <c r="CV22" i="1" s="1"/>
  <c r="Z22" i="1" s="1"/>
  <c r="AI22" i="1" s="1"/>
  <c r="CW22" i="1"/>
  <c r="CX22" i="1" s="1"/>
  <c r="CT22" i="1"/>
  <c r="CS22" i="1" s="1"/>
  <c r="CQ22" i="1" s="1"/>
  <c r="DB22" i="1" s="1"/>
  <c r="CP22" i="1"/>
  <c r="DC22" i="1" s="1"/>
  <c r="RT21" i="1"/>
  <c r="RR21" i="1"/>
  <c r="RQ21" i="1"/>
  <c r="RP21" i="1"/>
  <c r="RO21" i="1"/>
  <c r="RN21" i="1"/>
  <c r="RM21" i="1"/>
  <c r="QZ21" i="1"/>
  <c r="QY21" i="1"/>
  <c r="QN21" i="1"/>
  <c r="QM21" i="1"/>
  <c r="PY21" i="1"/>
  <c r="PZ21" i="1" s="1"/>
  <c r="QE21" i="1" s="1"/>
  <c r="PW21" i="1"/>
  <c r="PX21" i="1" s="1"/>
  <c r="QD21" i="1" s="1"/>
  <c r="PE21" i="1"/>
  <c r="PD21" i="1"/>
  <c r="PB21" i="1"/>
  <c r="PA21" i="1"/>
  <c r="OY21" i="1"/>
  <c r="OX21" i="1"/>
  <c r="OV21" i="1"/>
  <c r="OU21" i="1"/>
  <c r="OP21" i="1"/>
  <c r="OO21" i="1"/>
  <c r="OJ21" i="1"/>
  <c r="OI21" i="1"/>
  <c r="OG21" i="1"/>
  <c r="OF21" i="1"/>
  <c r="OD21" i="1"/>
  <c r="OC21" i="1"/>
  <c r="NX21" i="1"/>
  <c r="NW21" i="1"/>
  <c r="NU21" i="1"/>
  <c r="NT21" i="1"/>
  <c r="NR21" i="1"/>
  <c r="NQ21" i="1"/>
  <c r="NO21" i="1"/>
  <c r="NN21" i="1"/>
  <c r="NL21" i="1"/>
  <c r="NK21" i="1"/>
  <c r="NF21" i="1"/>
  <c r="NE21" i="1"/>
  <c r="NC21" i="1"/>
  <c r="NB21" i="1"/>
  <c r="MZ21" i="1"/>
  <c r="MY21" i="1"/>
  <c r="MW21" i="1"/>
  <c r="MV21" i="1"/>
  <c r="MT21" i="1"/>
  <c r="MS21" i="1"/>
  <c r="MQ21" i="1"/>
  <c r="MP21" i="1"/>
  <c r="MN21" i="1"/>
  <c r="MM21" i="1"/>
  <c r="MK21" i="1"/>
  <c r="PS21" i="1" s="1"/>
  <c r="MH21" i="1"/>
  <c r="ME21" i="1"/>
  <c r="MC21" i="1"/>
  <c r="MB21" i="1"/>
  <c r="MA21" i="1"/>
  <c r="LU21" i="1" s="1"/>
  <c r="LT21" i="1" s="1"/>
  <c r="LS21" i="1" s="1"/>
  <c r="LZ21" i="1"/>
  <c r="LY21" i="1"/>
  <c r="LW21" i="1"/>
  <c r="LV21" i="1"/>
  <c r="LQ21" i="1"/>
  <c r="LP21" i="1"/>
  <c r="LO21" i="1"/>
  <c r="LN21" i="1"/>
  <c r="LM21" i="1"/>
  <c r="LL21" i="1"/>
  <c r="LK21" i="1"/>
  <c r="LI21" i="1"/>
  <c r="LH21" i="1"/>
  <c r="LG21" i="1"/>
  <c r="LF21" i="1"/>
  <c r="LE21" i="1"/>
  <c r="LD21" i="1"/>
  <c r="LB21" i="1"/>
  <c r="LA21" i="1"/>
  <c r="KZ21" i="1"/>
  <c r="KY21" i="1"/>
  <c r="KW21" i="1"/>
  <c r="KV21" i="1"/>
  <c r="KR21" i="1"/>
  <c r="KP21" i="1"/>
  <c r="KO21" i="1"/>
  <c r="KN21" i="1"/>
  <c r="KH21" i="1" s="1"/>
  <c r="KG21" i="1" s="1"/>
  <c r="KF21" i="1" s="1"/>
  <c r="KM21" i="1"/>
  <c r="KL21" i="1"/>
  <c r="KJ21" i="1"/>
  <c r="KI21" i="1"/>
  <c r="KD21" i="1"/>
  <c r="KC21" i="1"/>
  <c r="KB21" i="1"/>
  <c r="KA21" i="1"/>
  <c r="JZ21" i="1"/>
  <c r="JY21" i="1"/>
  <c r="JX21" i="1"/>
  <c r="JV21" i="1"/>
  <c r="JU21" i="1"/>
  <c r="JT21" i="1"/>
  <c r="JS21" i="1"/>
  <c r="JR21" i="1"/>
  <c r="JQ21" i="1"/>
  <c r="JO21" i="1"/>
  <c r="JN21" i="1"/>
  <c r="JM21" i="1"/>
  <c r="JL21" i="1"/>
  <c r="JJ21" i="1"/>
  <c r="JI21" i="1"/>
  <c r="JA21" i="1"/>
  <c r="IO21" i="1" s="1"/>
  <c r="IS21" i="1" a="1"/>
  <c r="IS21" i="1" s="1"/>
  <c r="IM21" i="1" a="1"/>
  <c r="IM21" i="1" s="1"/>
  <c r="II21" i="1" a="1"/>
  <c r="II21" i="1" s="1"/>
  <c r="IB21" i="1" a="1"/>
  <c r="IB21" i="1" s="1"/>
  <c r="HX21" i="1" a="1"/>
  <c r="HX21" i="1" s="1"/>
  <c r="HM21" i="1" a="1"/>
  <c r="HM21" i="1" s="1"/>
  <c r="HF21" i="1"/>
  <c r="HA21" i="1"/>
  <c r="FS21" i="1"/>
  <c r="FY21" i="1" s="1"/>
  <c r="FD21" i="1" a="1"/>
  <c r="FD21" i="1" s="1"/>
  <c r="FC21" i="1"/>
  <c r="FA21" i="1"/>
  <c r="FB21" i="1" s="1"/>
  <c r="EZ21" i="1"/>
  <c r="EY21" i="1"/>
  <c r="EX21" i="1"/>
  <c r="EW21" i="1"/>
  <c r="FN21" i="1" s="1"/>
  <c r="FO21" i="1" s="1"/>
  <c r="CZ21" i="1"/>
  <c r="CY21" i="1" s="1"/>
  <c r="CV21" i="1" s="1"/>
  <c r="Z21" i="1" s="1"/>
  <c r="CX21" i="1"/>
  <c r="CW21" i="1"/>
  <c r="CT21" i="1"/>
  <c r="CS21" i="1" s="1"/>
  <c r="CQ21" i="1" s="1"/>
  <c r="DB21" i="1" s="1"/>
  <c r="CP21" i="1"/>
  <c r="AL21" i="1"/>
  <c r="AI21" i="1"/>
  <c r="RT20" i="1"/>
  <c r="RR20" i="1"/>
  <c r="RQ20" i="1"/>
  <c r="RP20" i="1"/>
  <c r="RO20" i="1"/>
  <c r="RN20" i="1"/>
  <c r="RM20" i="1"/>
  <c r="QZ20" i="1"/>
  <c r="QY20" i="1"/>
  <c r="QN20" i="1"/>
  <c r="QM20" i="1"/>
  <c r="PY20" i="1"/>
  <c r="PZ20" i="1" s="1"/>
  <c r="QE20" i="1" s="1"/>
  <c r="PW20" i="1"/>
  <c r="PX20" i="1" s="1"/>
  <c r="QD20" i="1" s="1"/>
  <c r="PE20" i="1"/>
  <c r="PD20" i="1"/>
  <c r="PB20" i="1"/>
  <c r="PA20" i="1"/>
  <c r="OY20" i="1"/>
  <c r="OX20" i="1"/>
  <c r="OV20" i="1"/>
  <c r="OU20" i="1"/>
  <c r="OP20" i="1"/>
  <c r="OO20" i="1"/>
  <c r="OJ20" i="1"/>
  <c r="OI20" i="1"/>
  <c r="OG20" i="1"/>
  <c r="OF20" i="1"/>
  <c r="OD20" i="1"/>
  <c r="OC20" i="1"/>
  <c r="NX20" i="1"/>
  <c r="NW20" i="1"/>
  <c r="NU20" i="1"/>
  <c r="NT20" i="1"/>
  <c r="NR20" i="1"/>
  <c r="NQ20" i="1"/>
  <c r="NO20" i="1"/>
  <c r="NN20" i="1"/>
  <c r="NL20" i="1"/>
  <c r="NK20" i="1"/>
  <c r="NF20" i="1"/>
  <c r="NE20" i="1"/>
  <c r="NC20" i="1"/>
  <c r="NB20" i="1"/>
  <c r="MZ20" i="1"/>
  <c r="MY20" i="1"/>
  <c r="MW20" i="1"/>
  <c r="MV20" i="1"/>
  <c r="MT20" i="1"/>
  <c r="MS20" i="1"/>
  <c r="MQ20" i="1"/>
  <c r="MP20" i="1"/>
  <c r="MN20" i="1"/>
  <c r="MM20" i="1"/>
  <c r="MK20" i="1"/>
  <c r="PS20" i="1" s="1"/>
  <c r="PT20" i="1" s="1"/>
  <c r="MH20" i="1"/>
  <c r="PO20" i="1" s="1"/>
  <c r="ME20" i="1"/>
  <c r="MC20" i="1"/>
  <c r="MB20" i="1"/>
  <c r="MA20" i="1"/>
  <c r="LU20" i="1" s="1"/>
  <c r="LT20" i="1" s="1"/>
  <c r="LS20" i="1" s="1"/>
  <c r="LZ20" i="1"/>
  <c r="LY20" i="1"/>
  <c r="LW20" i="1"/>
  <c r="LV20" i="1"/>
  <c r="LQ20" i="1"/>
  <c r="LP20" i="1"/>
  <c r="LJ20" i="1" s="1"/>
  <c r="KT20" i="1" s="1"/>
  <c r="KU20" i="1" s="1"/>
  <c r="LO20" i="1"/>
  <c r="LN20" i="1"/>
  <c r="LM20" i="1"/>
  <c r="LL20" i="1"/>
  <c r="LK20" i="1"/>
  <c r="LI20" i="1"/>
  <c r="LH20" i="1"/>
  <c r="LG20" i="1"/>
  <c r="LF20" i="1"/>
  <c r="LE20" i="1"/>
  <c r="LD20" i="1"/>
  <c r="LB20" i="1"/>
  <c r="LA20" i="1"/>
  <c r="KZ20" i="1"/>
  <c r="KY20" i="1"/>
  <c r="KW20" i="1"/>
  <c r="KV20" i="1"/>
  <c r="KR20" i="1"/>
  <c r="KP20" i="1"/>
  <c r="KO20" i="1"/>
  <c r="KN20" i="1"/>
  <c r="KH20" i="1" s="1"/>
  <c r="KG20" i="1" s="1"/>
  <c r="KF20" i="1" s="1"/>
  <c r="KM20" i="1"/>
  <c r="KL20" i="1"/>
  <c r="KJ20" i="1"/>
  <c r="KI20" i="1"/>
  <c r="KD20" i="1"/>
  <c r="KC20" i="1"/>
  <c r="KB20" i="1"/>
  <c r="KA20" i="1"/>
  <c r="JZ20" i="1"/>
  <c r="JY20" i="1"/>
  <c r="JX20" i="1"/>
  <c r="JV20" i="1"/>
  <c r="JU20" i="1"/>
  <c r="JT20" i="1"/>
  <c r="JS20" i="1"/>
  <c r="JR20" i="1"/>
  <c r="JQ20" i="1"/>
  <c r="JO20" i="1"/>
  <c r="JN20" i="1"/>
  <c r="JM20" i="1"/>
  <c r="JL20" i="1"/>
  <c r="JJ20" i="1"/>
  <c r="JI20" i="1"/>
  <c r="JA20" i="1"/>
  <c r="JB20" i="1" s="1"/>
  <c r="IS20" i="1" a="1"/>
  <c r="IS20" i="1" s="1"/>
  <c r="IM20" i="1" a="1"/>
  <c r="IM20" i="1" s="1"/>
  <c r="II20" i="1" a="1"/>
  <c r="II20" i="1" s="1"/>
  <c r="IB20" i="1" a="1"/>
  <c r="IB20" i="1" s="1"/>
  <c r="HX20" i="1" a="1"/>
  <c r="HX20" i="1" s="1"/>
  <c r="HM20" i="1" a="1"/>
  <c r="HM20" i="1" s="1"/>
  <c r="HF20" i="1"/>
  <c r="OM20" i="1" s="1"/>
  <c r="HA20" i="1"/>
  <c r="FS20" i="1"/>
  <c r="FY20" i="1" s="1"/>
  <c r="FD20" i="1" a="1"/>
  <c r="FD20" i="1" s="1"/>
  <c r="FC20" i="1"/>
  <c r="FA20" i="1"/>
  <c r="FB20" i="1" s="1"/>
  <c r="EZ20" i="1"/>
  <c r="EY20" i="1"/>
  <c r="EX20" i="1"/>
  <c r="EW20" i="1"/>
  <c r="FN20" i="1" s="1"/>
  <c r="FO20" i="1" s="1"/>
  <c r="CZ20" i="1"/>
  <c r="CY20" i="1" s="1"/>
  <c r="CV20" i="1" s="1"/>
  <c r="Z20" i="1" s="1"/>
  <c r="CX20" i="1"/>
  <c r="CW20" i="1"/>
  <c r="CT20" i="1"/>
  <c r="CS20" i="1" s="1"/>
  <c r="CQ20" i="1" s="1"/>
  <c r="DB20" i="1" s="1"/>
  <c r="CP20" i="1"/>
  <c r="AL20" i="1"/>
  <c r="AI20" i="1"/>
  <c r="RT19" i="1"/>
  <c r="RR19" i="1"/>
  <c r="RQ19" i="1"/>
  <c r="RP19" i="1"/>
  <c r="RO19" i="1"/>
  <c r="RN19" i="1"/>
  <c r="RM19" i="1"/>
  <c r="QZ19" i="1"/>
  <c r="QY19" i="1"/>
  <c r="QN19" i="1"/>
  <c r="QM19" i="1"/>
  <c r="PY19" i="1"/>
  <c r="PZ19" i="1" s="1"/>
  <c r="QE19" i="1" s="1"/>
  <c r="PW19" i="1"/>
  <c r="PX19" i="1" s="1"/>
  <c r="QD19" i="1" s="1"/>
  <c r="PU19" i="1"/>
  <c r="PQ19" i="1"/>
  <c r="PE19" i="1"/>
  <c r="PD19" i="1"/>
  <c r="OY19" i="1"/>
  <c r="OX19" i="1"/>
  <c r="OS19" i="1"/>
  <c r="OR19" i="1"/>
  <c r="OM19" i="1"/>
  <c r="OL19" i="1"/>
  <c r="OG19" i="1"/>
  <c r="OF19" i="1"/>
  <c r="OA19" i="1"/>
  <c r="NZ19" i="1"/>
  <c r="NU19" i="1"/>
  <c r="NT19" i="1"/>
  <c r="NO19" i="1"/>
  <c r="NN19" i="1"/>
  <c r="NI19" i="1"/>
  <c r="NH19" i="1"/>
  <c r="NC19" i="1"/>
  <c r="NB19" i="1"/>
  <c r="MW19" i="1"/>
  <c r="MV19" i="1"/>
  <c r="MQ19" i="1"/>
  <c r="MP19" i="1"/>
  <c r="ME19" i="1"/>
  <c r="MC19" i="1"/>
  <c r="MB19" i="1"/>
  <c r="MA19" i="1"/>
  <c r="LU19" i="1" s="1"/>
  <c r="LT19" i="1" s="1"/>
  <c r="LS19" i="1" s="1"/>
  <c r="LZ19" i="1"/>
  <c r="LY19" i="1"/>
  <c r="LW19" i="1"/>
  <c r="LV19" i="1"/>
  <c r="LQ19" i="1"/>
  <c r="LP19" i="1"/>
  <c r="LO19" i="1"/>
  <c r="LN19" i="1"/>
  <c r="LM19" i="1"/>
  <c r="LL19" i="1"/>
  <c r="LK19" i="1"/>
  <c r="LI19" i="1"/>
  <c r="LH19" i="1"/>
  <c r="LG19" i="1"/>
  <c r="LF19" i="1"/>
  <c r="LE19" i="1"/>
  <c r="LD19" i="1"/>
  <c r="LB19" i="1"/>
  <c r="LA19" i="1"/>
  <c r="KZ19" i="1"/>
  <c r="KY19" i="1"/>
  <c r="KW19" i="1"/>
  <c r="KV19" i="1"/>
  <c r="KR19" i="1"/>
  <c r="KP19" i="1"/>
  <c r="KO19" i="1"/>
  <c r="KN19" i="1"/>
  <c r="KH19" i="1" s="1"/>
  <c r="KG19" i="1" s="1"/>
  <c r="KF19" i="1" s="1"/>
  <c r="KM19" i="1"/>
  <c r="KL19" i="1"/>
  <c r="KJ19" i="1"/>
  <c r="KI19" i="1"/>
  <c r="KD19" i="1"/>
  <c r="KC19" i="1"/>
  <c r="KB19" i="1"/>
  <c r="KA19" i="1"/>
  <c r="JZ19" i="1"/>
  <c r="JY19" i="1"/>
  <c r="JX19" i="1"/>
  <c r="JV19" i="1"/>
  <c r="JU19" i="1"/>
  <c r="JT19" i="1"/>
  <c r="JS19" i="1"/>
  <c r="JR19" i="1"/>
  <c r="JQ19" i="1"/>
  <c r="JO19" i="1"/>
  <c r="JN19" i="1"/>
  <c r="JM19" i="1"/>
  <c r="JL19" i="1"/>
  <c r="JJ19" i="1"/>
  <c r="JI19" i="1"/>
  <c r="JA19" i="1"/>
  <c r="IO19" i="1" s="1"/>
  <c r="IS19" i="1" a="1"/>
  <c r="IS19" i="1" s="1"/>
  <c r="IM19" i="1" a="1"/>
  <c r="IM19" i="1" s="1"/>
  <c r="II19" i="1" a="1"/>
  <c r="II19" i="1" s="1"/>
  <c r="IB19" i="1" a="1"/>
  <c r="IB19" i="1" s="1"/>
  <c r="HX19" i="1" a="1"/>
  <c r="HX19" i="1" s="1"/>
  <c r="HM19" i="1" a="1"/>
  <c r="HM19" i="1" s="1"/>
  <c r="HF19" i="1"/>
  <c r="HA19" i="1"/>
  <c r="FS19" i="1"/>
  <c r="FY19" i="1" s="1"/>
  <c r="FD19" i="1" a="1"/>
  <c r="FD19" i="1" s="1"/>
  <c r="FC19" i="1"/>
  <c r="FA19" i="1"/>
  <c r="FB19" i="1" s="1"/>
  <c r="EZ19" i="1"/>
  <c r="EY19" i="1"/>
  <c r="EX19" i="1"/>
  <c r="EW19" i="1"/>
  <c r="FN19" i="1" s="1"/>
  <c r="FO19" i="1" s="1"/>
  <c r="CZ19" i="1"/>
  <c r="CY19" i="1" s="1"/>
  <c r="CV19" i="1" s="1"/>
  <c r="Z19" i="1" s="1"/>
  <c r="CX19" i="1"/>
  <c r="CW19" i="1"/>
  <c r="CT19" i="1"/>
  <c r="CS19" i="1" s="1"/>
  <c r="CQ19" i="1" s="1"/>
  <c r="DB19" i="1" s="1"/>
  <c r="CP19" i="1"/>
  <c r="DC19" i="1" s="1"/>
  <c r="AL19" i="1"/>
  <c r="AI19" i="1"/>
  <c r="RT18" i="1"/>
  <c r="RR18" i="1"/>
  <c r="RQ18" i="1"/>
  <c r="RP18" i="1"/>
  <c r="RO18" i="1"/>
  <c r="RN18" i="1"/>
  <c r="RM18" i="1"/>
  <c r="QZ18" i="1"/>
  <c r="QY18" i="1"/>
  <c r="QN18" i="1"/>
  <c r="QM18" i="1"/>
  <c r="PY18" i="1"/>
  <c r="PZ18" i="1" s="1"/>
  <c r="QE18" i="1" s="1"/>
  <c r="PW18" i="1"/>
  <c r="PX18" i="1" s="1"/>
  <c r="QD18" i="1" s="1"/>
  <c r="PU18" i="1"/>
  <c r="PQ18" i="1"/>
  <c r="PE18" i="1"/>
  <c r="PD18" i="1"/>
  <c r="OY18" i="1"/>
  <c r="OX18" i="1"/>
  <c r="OS18" i="1"/>
  <c r="OR18" i="1"/>
  <c r="OM18" i="1"/>
  <c r="OL18" i="1"/>
  <c r="OG18" i="1"/>
  <c r="OF18" i="1"/>
  <c r="OA18" i="1"/>
  <c r="NZ18" i="1"/>
  <c r="NU18" i="1"/>
  <c r="NT18" i="1"/>
  <c r="NO18" i="1"/>
  <c r="NN18" i="1"/>
  <c r="NI18" i="1"/>
  <c r="NH18" i="1"/>
  <c r="NC18" i="1"/>
  <c r="NB18" i="1"/>
  <c r="MW18" i="1"/>
  <c r="MV18" i="1"/>
  <c r="MQ18" i="1"/>
  <c r="MP18" i="1"/>
  <c r="ME18" i="1"/>
  <c r="MC18" i="1"/>
  <c r="MB18" i="1"/>
  <c r="MA18" i="1"/>
  <c r="LU18" i="1" s="1"/>
  <c r="LT18" i="1" s="1"/>
  <c r="LS18" i="1" s="1"/>
  <c r="LZ18" i="1"/>
  <c r="LY18" i="1"/>
  <c r="LW18" i="1"/>
  <c r="LV18" i="1"/>
  <c r="LQ18" i="1"/>
  <c r="LP18" i="1"/>
  <c r="LJ18" i="1" s="1"/>
  <c r="LO18" i="1"/>
  <c r="LN18" i="1"/>
  <c r="LM18" i="1"/>
  <c r="LL18" i="1"/>
  <c r="LK18" i="1"/>
  <c r="LI18" i="1"/>
  <c r="LH18" i="1"/>
  <c r="LG18" i="1"/>
  <c r="LF18" i="1"/>
  <c r="LE18" i="1"/>
  <c r="LD18" i="1"/>
  <c r="LB18" i="1"/>
  <c r="LA18" i="1"/>
  <c r="KZ18" i="1"/>
  <c r="KY18" i="1"/>
  <c r="KW18" i="1"/>
  <c r="KV18" i="1"/>
  <c r="KR18" i="1"/>
  <c r="KP18" i="1"/>
  <c r="KO18" i="1"/>
  <c r="KN18" i="1"/>
  <c r="KH18" i="1" s="1"/>
  <c r="KG18" i="1" s="1"/>
  <c r="KF18" i="1" s="1"/>
  <c r="KM18" i="1"/>
  <c r="KL18" i="1"/>
  <c r="KJ18" i="1"/>
  <c r="KI18" i="1"/>
  <c r="KD18" i="1"/>
  <c r="KC18" i="1"/>
  <c r="JP18" i="1" s="1"/>
  <c r="KB18" i="1"/>
  <c r="KA18" i="1"/>
  <c r="JZ18" i="1"/>
  <c r="JY18" i="1"/>
  <c r="JX18" i="1"/>
  <c r="JV18" i="1"/>
  <c r="JU18" i="1"/>
  <c r="JT18" i="1"/>
  <c r="JS18" i="1"/>
  <c r="JR18" i="1"/>
  <c r="JQ18" i="1"/>
  <c r="JO18" i="1"/>
  <c r="JN18" i="1"/>
  <c r="JM18" i="1"/>
  <c r="JL18" i="1"/>
  <c r="JJ18" i="1"/>
  <c r="JI18" i="1"/>
  <c r="JA18" i="1"/>
  <c r="JB18" i="1" s="1"/>
  <c r="JC18" i="1" s="1"/>
  <c r="JD18" i="1" s="1"/>
  <c r="JE18" i="1" s="1"/>
  <c r="IU18" i="1" s="1"/>
  <c r="IS18" i="1" a="1"/>
  <c r="IS18" i="1" s="1"/>
  <c r="IM18" i="1" a="1"/>
  <c r="IM18" i="1" s="1"/>
  <c r="II18" i="1" a="1"/>
  <c r="II18" i="1" s="1"/>
  <c r="IB18" i="1" a="1"/>
  <c r="IB18" i="1" s="1"/>
  <c r="HX18" i="1" a="1"/>
  <c r="HX18" i="1" s="1"/>
  <c r="HM18" i="1" a="1"/>
  <c r="HM18" i="1" s="1"/>
  <c r="HF18" i="1"/>
  <c r="HA18" i="1"/>
  <c r="FS18" i="1"/>
  <c r="FY18" i="1" s="1"/>
  <c r="FD18" i="1" a="1"/>
  <c r="FD18" i="1" s="1"/>
  <c r="FC18" i="1"/>
  <c r="FA18" i="1"/>
  <c r="FB18" i="1" s="1"/>
  <c r="EZ18" i="1"/>
  <c r="EY18" i="1"/>
  <c r="EX18" i="1"/>
  <c r="EW18" i="1"/>
  <c r="FN18" i="1" s="1"/>
  <c r="FO18" i="1" s="1"/>
  <c r="CZ18" i="1"/>
  <c r="CY18" i="1" s="1"/>
  <c r="CV18" i="1" s="1"/>
  <c r="Z18" i="1" s="1"/>
  <c r="AI18" i="1" s="1"/>
  <c r="CW18" i="1"/>
  <c r="CX18" i="1" s="1"/>
  <c r="CT18" i="1"/>
  <c r="CS18" i="1" s="1"/>
  <c r="CQ18" i="1" s="1"/>
  <c r="CP18" i="1"/>
  <c r="DC18" i="1" s="1"/>
  <c r="RT17" i="1"/>
  <c r="RR17" i="1"/>
  <c r="RQ17" i="1"/>
  <c r="RP17" i="1"/>
  <c r="RO17" i="1"/>
  <c r="RN17" i="1"/>
  <c r="RM17" i="1"/>
  <c r="QZ17" i="1"/>
  <c r="QY17" i="1"/>
  <c r="QN17" i="1"/>
  <c r="QM17" i="1"/>
  <c r="PY17" i="1"/>
  <c r="PZ17" i="1" s="1"/>
  <c r="QE17" i="1" s="1"/>
  <c r="PW17" i="1"/>
  <c r="PX17" i="1" s="1"/>
  <c r="QD17" i="1" s="1"/>
  <c r="ME17" i="1"/>
  <c r="MC17" i="1"/>
  <c r="MB17" i="1"/>
  <c r="MA17" i="1"/>
  <c r="LU17" i="1" s="1"/>
  <c r="LT17" i="1" s="1"/>
  <c r="LS17" i="1" s="1"/>
  <c r="LZ17" i="1"/>
  <c r="LY17" i="1"/>
  <c r="LW17" i="1"/>
  <c r="LV17" i="1"/>
  <c r="LQ17" i="1"/>
  <c r="LP17" i="1"/>
  <c r="LO17" i="1"/>
  <c r="LN17" i="1"/>
  <c r="LM17" i="1"/>
  <c r="LL17" i="1"/>
  <c r="LK17" i="1"/>
  <c r="LI17" i="1"/>
  <c r="LH17" i="1"/>
  <c r="LG17" i="1"/>
  <c r="LF17" i="1"/>
  <c r="LE17" i="1"/>
  <c r="LD17" i="1"/>
  <c r="LB17" i="1"/>
  <c r="LA17" i="1"/>
  <c r="KZ17" i="1"/>
  <c r="KY17" i="1"/>
  <c r="KW17" i="1"/>
  <c r="KV17" i="1"/>
  <c r="KR17" i="1"/>
  <c r="KP17" i="1"/>
  <c r="KO17" i="1"/>
  <c r="KN17" i="1"/>
  <c r="KH17" i="1" s="1"/>
  <c r="KG17" i="1" s="1"/>
  <c r="KF17" i="1" s="1"/>
  <c r="KM17" i="1"/>
  <c r="KL17" i="1"/>
  <c r="KJ17" i="1"/>
  <c r="KI17" i="1"/>
  <c r="KD17" i="1"/>
  <c r="KC17" i="1"/>
  <c r="JP17" i="1" s="1"/>
  <c r="KB17" i="1"/>
  <c r="KA17" i="1"/>
  <c r="JZ17" i="1"/>
  <c r="JY17" i="1"/>
  <c r="JX17" i="1"/>
  <c r="JV17" i="1"/>
  <c r="JU17" i="1"/>
  <c r="JT17" i="1"/>
  <c r="JS17" i="1"/>
  <c r="JR17" i="1"/>
  <c r="JQ17" i="1"/>
  <c r="JO17" i="1"/>
  <c r="JN17" i="1"/>
  <c r="JM17" i="1"/>
  <c r="JL17" i="1"/>
  <c r="JJ17" i="1"/>
  <c r="JI17" i="1"/>
  <c r="JA17" i="1"/>
  <c r="IO17" i="1" s="1"/>
  <c r="IS17" i="1" a="1"/>
  <c r="IS17" i="1" s="1"/>
  <c r="IM17" i="1" a="1"/>
  <c r="IM17" i="1" s="1"/>
  <c r="II17" i="1" a="1"/>
  <c r="II17" i="1" s="1"/>
  <c r="IB17" i="1" a="1"/>
  <c r="IB17" i="1" s="1"/>
  <c r="HX17" i="1" a="1"/>
  <c r="HX17" i="1" s="1"/>
  <c r="HM17" i="1" a="1"/>
  <c r="HM17" i="1" s="1"/>
  <c r="HF17" i="1"/>
  <c r="HA17" i="1"/>
  <c r="FS17" i="1"/>
  <c r="FY17" i="1" s="1"/>
  <c r="FD17" i="1" a="1"/>
  <c r="FD17" i="1" s="1"/>
  <c r="FC17" i="1"/>
  <c r="FA17" i="1"/>
  <c r="FB17" i="1" s="1"/>
  <c r="EZ17" i="1"/>
  <c r="EY17" i="1"/>
  <c r="EX17" i="1"/>
  <c r="EW17" i="1"/>
  <c r="FN17" i="1" s="1"/>
  <c r="FO17" i="1" s="1"/>
  <c r="CZ17" i="1"/>
  <c r="CY17" i="1" s="1"/>
  <c r="CV17" i="1" s="1"/>
  <c r="Z17" i="1" s="1"/>
  <c r="CW17" i="1"/>
  <c r="CX17" i="1" s="1"/>
  <c r="CT17" i="1"/>
  <c r="CS17" i="1" s="1"/>
  <c r="CQ17" i="1" s="1"/>
  <c r="CP17" i="1"/>
  <c r="DC17" i="1" s="1"/>
  <c r="RT16" i="1"/>
  <c r="RR16" i="1"/>
  <c r="RQ16" i="1"/>
  <c r="RP16" i="1"/>
  <c r="RO16" i="1"/>
  <c r="RN16" i="1"/>
  <c r="RM16" i="1"/>
  <c r="QZ16" i="1"/>
  <c r="QY16" i="1"/>
  <c r="QN16" i="1"/>
  <c r="QM16" i="1"/>
  <c r="PY16" i="1"/>
  <c r="PZ16" i="1" s="1"/>
  <c r="QE16" i="1" s="1"/>
  <c r="PW16" i="1"/>
  <c r="PX16" i="1" s="1"/>
  <c r="QD16" i="1" s="1"/>
  <c r="ME16" i="1"/>
  <c r="MC16" i="1"/>
  <c r="MB16" i="1"/>
  <c r="MA16" i="1"/>
  <c r="LU16" i="1" s="1"/>
  <c r="LT16" i="1" s="1"/>
  <c r="LS16" i="1" s="1"/>
  <c r="LZ16" i="1"/>
  <c r="LY16" i="1"/>
  <c r="LW16" i="1"/>
  <c r="LV16" i="1"/>
  <c r="LQ16" i="1"/>
  <c r="LP16" i="1"/>
  <c r="LC16" i="1" s="1"/>
  <c r="LO16" i="1"/>
  <c r="LN16" i="1"/>
  <c r="LM16" i="1"/>
  <c r="LL16" i="1"/>
  <c r="LK16" i="1"/>
  <c r="LI16" i="1"/>
  <c r="LH16" i="1"/>
  <c r="LG16" i="1"/>
  <c r="LF16" i="1"/>
  <c r="LE16" i="1"/>
  <c r="LD16" i="1"/>
  <c r="LB16" i="1"/>
  <c r="LA16" i="1"/>
  <c r="KZ16" i="1"/>
  <c r="KY16" i="1"/>
  <c r="KW16" i="1"/>
  <c r="KV16" i="1"/>
  <c r="KR16" i="1"/>
  <c r="KP16" i="1"/>
  <c r="KO16" i="1"/>
  <c r="KN16" i="1"/>
  <c r="KH16" i="1" s="1"/>
  <c r="KG16" i="1" s="1"/>
  <c r="KF16" i="1" s="1"/>
  <c r="KM16" i="1"/>
  <c r="KL16" i="1"/>
  <c r="KJ16" i="1"/>
  <c r="KI16" i="1"/>
  <c r="KD16" i="1"/>
  <c r="KC16" i="1"/>
  <c r="JP16" i="1" s="1"/>
  <c r="KB16" i="1"/>
  <c r="KA16" i="1"/>
  <c r="JZ16" i="1"/>
  <c r="JY16" i="1"/>
  <c r="JX16" i="1"/>
  <c r="JV16" i="1"/>
  <c r="JU16" i="1"/>
  <c r="JT16" i="1"/>
  <c r="JS16" i="1"/>
  <c r="JR16" i="1"/>
  <c r="JQ16" i="1"/>
  <c r="JO16" i="1"/>
  <c r="JN16" i="1"/>
  <c r="JM16" i="1"/>
  <c r="JL16" i="1"/>
  <c r="JJ16" i="1"/>
  <c r="JI16" i="1"/>
  <c r="JA16" i="1"/>
  <c r="JB16" i="1" s="1"/>
  <c r="JC16" i="1" s="1"/>
  <c r="JD16" i="1" s="1"/>
  <c r="JE16" i="1" s="1"/>
  <c r="IS16" i="1" a="1"/>
  <c r="IS16" i="1" s="1"/>
  <c r="IM16" i="1" a="1"/>
  <c r="IM16" i="1" s="1"/>
  <c r="II16" i="1" a="1"/>
  <c r="II16" i="1" s="1"/>
  <c r="IB16" i="1" a="1"/>
  <c r="IB16" i="1" s="1"/>
  <c r="HX16" i="1" a="1"/>
  <c r="HX16" i="1" s="1"/>
  <c r="HM16" i="1" a="1"/>
  <c r="HM16" i="1" s="1"/>
  <c r="HF16" i="1"/>
  <c r="HA16" i="1"/>
  <c r="FS16" i="1"/>
  <c r="FY16" i="1" s="1"/>
  <c r="FD16" i="1" a="1"/>
  <c r="FD16" i="1" s="1"/>
  <c r="FC16" i="1"/>
  <c r="FA16" i="1"/>
  <c r="FB16" i="1" s="1"/>
  <c r="EZ16" i="1"/>
  <c r="EY16" i="1"/>
  <c r="EX16" i="1"/>
  <c r="EW16" i="1"/>
  <c r="FN16" i="1" s="1"/>
  <c r="FO16" i="1" s="1"/>
  <c r="CZ16" i="1"/>
  <c r="CY16" i="1" s="1"/>
  <c r="CV16" i="1" s="1"/>
  <c r="Z16" i="1" s="1"/>
  <c r="CW16" i="1"/>
  <c r="CX16" i="1" s="1"/>
  <c r="CT16" i="1"/>
  <c r="CS16" i="1" s="1"/>
  <c r="CQ16" i="1" s="1"/>
  <c r="CP16" i="1"/>
  <c r="DC16" i="1" s="1"/>
  <c r="RT15" i="1"/>
  <c r="RR15" i="1"/>
  <c r="RQ15" i="1"/>
  <c r="RP15" i="1"/>
  <c r="RO15" i="1"/>
  <c r="RN15" i="1"/>
  <c r="RM15" i="1"/>
  <c r="QZ15" i="1"/>
  <c r="QY15" i="1"/>
  <c r="QQ15" i="1"/>
  <c r="QP15" i="1"/>
  <c r="PY15" i="1"/>
  <c r="PZ15" i="1" s="1"/>
  <c r="QE15" i="1" s="1"/>
  <c r="PW15" i="1"/>
  <c r="PX15" i="1" s="1"/>
  <c r="QD15" i="1" s="1"/>
  <c r="PE15" i="1"/>
  <c r="PD15" i="1"/>
  <c r="PB15" i="1"/>
  <c r="PA15" i="1"/>
  <c r="OY15" i="1"/>
  <c r="OX15" i="1"/>
  <c r="OV15" i="1"/>
  <c r="OU15" i="1"/>
  <c r="OP15" i="1"/>
  <c r="OO15" i="1"/>
  <c r="OJ15" i="1"/>
  <c r="OI15" i="1"/>
  <c r="OG15" i="1"/>
  <c r="OF15" i="1"/>
  <c r="OD15" i="1"/>
  <c r="OC15" i="1"/>
  <c r="NX15" i="1"/>
  <c r="NW15" i="1"/>
  <c r="NU15" i="1"/>
  <c r="NT15" i="1"/>
  <c r="NR15" i="1"/>
  <c r="NQ15" i="1"/>
  <c r="NO15" i="1"/>
  <c r="NN15" i="1"/>
  <c r="NL15" i="1"/>
  <c r="NK15" i="1"/>
  <c r="NF15" i="1"/>
  <c r="NE15" i="1"/>
  <c r="NC15" i="1"/>
  <c r="NB15" i="1"/>
  <c r="MZ15" i="1"/>
  <c r="MY15" i="1"/>
  <c r="MW15" i="1"/>
  <c r="MV15" i="1"/>
  <c r="MT15" i="1"/>
  <c r="MS15" i="1"/>
  <c r="MQ15" i="1"/>
  <c r="MP15" i="1"/>
  <c r="MN15" i="1"/>
  <c r="MM15" i="1"/>
  <c r="MK15" i="1"/>
  <c r="ML15" i="1" s="1"/>
  <c r="MH15" i="1"/>
  <c r="MI15" i="1" s="1"/>
  <c r="ME15" i="1"/>
  <c r="MC15" i="1"/>
  <c r="MB15" i="1"/>
  <c r="MA15" i="1"/>
  <c r="LZ15" i="1"/>
  <c r="LU15" i="1" s="1"/>
  <c r="LT15" i="1" s="1"/>
  <c r="LS15" i="1" s="1"/>
  <c r="LY15" i="1"/>
  <c r="LW15" i="1"/>
  <c r="LV15" i="1"/>
  <c r="LQ15" i="1"/>
  <c r="LP15" i="1"/>
  <c r="LO15" i="1"/>
  <c r="LC15" i="1" s="1"/>
  <c r="LN15" i="1"/>
  <c r="LM15" i="1"/>
  <c r="LL15" i="1"/>
  <c r="LK15" i="1"/>
  <c r="LJ15" i="1"/>
  <c r="LH15" i="1"/>
  <c r="LG15" i="1"/>
  <c r="LF15" i="1"/>
  <c r="LE15" i="1"/>
  <c r="LD15" i="1"/>
  <c r="LB15" i="1"/>
  <c r="LA15" i="1"/>
  <c r="KZ15" i="1"/>
  <c r="KY15" i="1"/>
  <c r="KX15" i="1"/>
  <c r="KV15" i="1"/>
  <c r="KR15" i="1"/>
  <c r="KP15" i="1"/>
  <c r="KO15" i="1"/>
  <c r="KN15" i="1"/>
  <c r="KM15" i="1"/>
  <c r="KH15" i="1" s="1"/>
  <c r="KG15" i="1" s="1"/>
  <c r="KF15" i="1" s="1"/>
  <c r="KL15" i="1"/>
  <c r="KJ15" i="1"/>
  <c r="KI15" i="1"/>
  <c r="KD15" i="1"/>
  <c r="KC15" i="1"/>
  <c r="KB15" i="1"/>
  <c r="KA15" i="1"/>
  <c r="JZ15" i="1"/>
  <c r="JY15" i="1"/>
  <c r="JX15" i="1"/>
  <c r="JW15" i="1"/>
  <c r="JU15" i="1"/>
  <c r="JT15" i="1"/>
  <c r="JS15" i="1"/>
  <c r="JR15" i="1"/>
  <c r="JQ15" i="1"/>
  <c r="JO15" i="1"/>
  <c r="JN15" i="1"/>
  <c r="JM15" i="1"/>
  <c r="JL15" i="1"/>
  <c r="JK15" i="1"/>
  <c r="JI15" i="1"/>
  <c r="JA15" i="1"/>
  <c r="JB15" i="1" s="1"/>
  <c r="IS15" i="1" a="1"/>
  <c r="IS15" i="1" s="1"/>
  <c r="IM15" i="1" a="1"/>
  <c r="IM15" i="1" s="1"/>
  <c r="II15" i="1" a="1"/>
  <c r="II15" i="1" s="1"/>
  <c r="IB15" i="1" a="1"/>
  <c r="IB15" i="1" s="1"/>
  <c r="HX15" i="1" a="1"/>
  <c r="HX15" i="1" s="1"/>
  <c r="HM15" i="1" a="1"/>
  <c r="HM15" i="1" s="1"/>
  <c r="HF15" i="1"/>
  <c r="OR15" i="1" s="1"/>
  <c r="HA15" i="1"/>
  <c r="GZ15" i="1"/>
  <c r="GN15" i="1"/>
  <c r="GO15" i="1" s="1"/>
  <c r="HB15" i="1" s="1"/>
  <c r="FS15" i="1"/>
  <c r="FY15" i="1" s="1"/>
  <c r="FD15" i="1" a="1"/>
  <c r="FD15" i="1" s="1"/>
  <c r="EX15" i="1"/>
  <c r="EY15" i="1" s="1"/>
  <c r="EZ15" i="1" s="1"/>
  <c r="FA15" i="1" s="1"/>
  <c r="FB15" i="1" s="1"/>
  <c r="EW15" i="1" s="1"/>
  <c r="CZ15" i="1"/>
  <c r="CY15" i="1" s="1"/>
  <c r="CV15" i="1" s="1"/>
  <c r="Z15" i="1" s="1"/>
  <c r="CX15" i="1"/>
  <c r="CW15" i="1"/>
  <c r="CT15" i="1"/>
  <c r="CS15" i="1" s="1"/>
  <c r="CQ15" i="1" s="1"/>
  <c r="DB15" i="1" s="1"/>
  <c r="CP15" i="1"/>
  <c r="DC15" i="1" s="1"/>
  <c r="AL15" i="1"/>
  <c r="AI15" i="1"/>
  <c r="RT14" i="1"/>
  <c r="RR14" i="1"/>
  <c r="RQ14" i="1"/>
  <c r="RP14" i="1"/>
  <c r="RO14" i="1"/>
  <c r="RN14" i="1"/>
  <c r="RM14" i="1"/>
  <c r="QZ14" i="1"/>
  <c r="QY14" i="1"/>
  <c r="QQ14" i="1"/>
  <c r="QP14" i="1"/>
  <c r="PY14" i="1"/>
  <c r="PZ14" i="1" s="1"/>
  <c r="QE14" i="1" s="1"/>
  <c r="PW14" i="1"/>
  <c r="PX14" i="1" s="1"/>
  <c r="QD14" i="1" s="1"/>
  <c r="PE14" i="1"/>
  <c r="PD14" i="1"/>
  <c r="PB14" i="1"/>
  <c r="PA14" i="1"/>
  <c r="OY14" i="1"/>
  <c r="OX14" i="1"/>
  <c r="OV14" i="1"/>
  <c r="OU14" i="1"/>
  <c r="OP14" i="1"/>
  <c r="OO14" i="1"/>
  <c r="OJ14" i="1"/>
  <c r="OI14" i="1"/>
  <c r="OG14" i="1"/>
  <c r="OF14" i="1"/>
  <c r="OD14" i="1"/>
  <c r="OC14" i="1"/>
  <c r="NX14" i="1"/>
  <c r="NW14" i="1"/>
  <c r="NU14" i="1"/>
  <c r="NT14" i="1"/>
  <c r="NR14" i="1"/>
  <c r="NQ14" i="1"/>
  <c r="NO14" i="1"/>
  <c r="NN14" i="1"/>
  <c r="NL14" i="1"/>
  <c r="NK14" i="1"/>
  <c r="NF14" i="1"/>
  <c r="NE14" i="1"/>
  <c r="NC14" i="1"/>
  <c r="NB14" i="1"/>
  <c r="MZ14" i="1"/>
  <c r="MY14" i="1"/>
  <c r="MW14" i="1"/>
  <c r="MV14" i="1"/>
  <c r="MT14" i="1"/>
  <c r="MS14" i="1"/>
  <c r="MQ14" i="1"/>
  <c r="MP14" i="1"/>
  <c r="MN14" i="1"/>
  <c r="MM14" i="1"/>
  <c r="MK14" i="1"/>
  <c r="PS14" i="1" s="1"/>
  <c r="PU14" i="1" s="1"/>
  <c r="MH14" i="1"/>
  <c r="PO14" i="1" s="1"/>
  <c r="ME14" i="1"/>
  <c r="MC14" i="1"/>
  <c r="MB14" i="1"/>
  <c r="MA14" i="1"/>
  <c r="LZ14" i="1"/>
  <c r="LU14" i="1" s="1"/>
  <c r="LT14" i="1" s="1"/>
  <c r="LS14" i="1" s="1"/>
  <c r="LY14" i="1"/>
  <c r="LW14" i="1"/>
  <c r="LV14" i="1"/>
  <c r="LQ14" i="1"/>
  <c r="LP14" i="1"/>
  <c r="LO14" i="1"/>
  <c r="LC14" i="1" s="1"/>
  <c r="LN14" i="1"/>
  <c r="LM14" i="1"/>
  <c r="LL14" i="1"/>
  <c r="LK14" i="1"/>
  <c r="LJ14" i="1"/>
  <c r="LH14" i="1"/>
  <c r="LG14" i="1"/>
  <c r="LF14" i="1"/>
  <c r="LE14" i="1"/>
  <c r="LD14" i="1"/>
  <c r="LB14" i="1"/>
  <c r="LA14" i="1"/>
  <c r="KZ14" i="1"/>
  <c r="KY14" i="1"/>
  <c r="KX14" i="1"/>
  <c r="KV14" i="1"/>
  <c r="KR14" i="1"/>
  <c r="KP14" i="1"/>
  <c r="KO14" i="1"/>
  <c r="KN14" i="1"/>
  <c r="KM14" i="1"/>
  <c r="KH14" i="1" s="1"/>
  <c r="KG14" i="1" s="1"/>
  <c r="KF14" i="1" s="1"/>
  <c r="KL14" i="1"/>
  <c r="KJ14" i="1"/>
  <c r="KI14" i="1"/>
  <c r="KD14" i="1"/>
  <c r="KC14" i="1"/>
  <c r="KB14" i="1"/>
  <c r="JP14" i="1" s="1"/>
  <c r="KA14" i="1"/>
  <c r="JZ14" i="1"/>
  <c r="JY14" i="1"/>
  <c r="JX14" i="1"/>
  <c r="JW14" i="1"/>
  <c r="JU14" i="1"/>
  <c r="JT14" i="1"/>
  <c r="JS14" i="1"/>
  <c r="JR14" i="1"/>
  <c r="JQ14" i="1"/>
  <c r="JO14" i="1"/>
  <c r="JN14" i="1"/>
  <c r="JM14" i="1"/>
  <c r="JL14" i="1"/>
  <c r="JK14" i="1"/>
  <c r="JI14" i="1"/>
  <c r="JA14" i="1"/>
  <c r="IO14" i="1" s="1"/>
  <c r="IS14" i="1" a="1"/>
  <c r="IS14" i="1" s="1"/>
  <c r="IM14" i="1" a="1"/>
  <c r="IM14" i="1" s="1"/>
  <c r="II14" i="1" a="1"/>
  <c r="II14" i="1" s="1"/>
  <c r="IB14" i="1" a="1"/>
  <c r="IB14" i="1" s="1"/>
  <c r="HX14" i="1" a="1"/>
  <c r="HX14" i="1" s="1"/>
  <c r="HM14" i="1" a="1"/>
  <c r="HM14" i="1" s="1"/>
  <c r="HF14" i="1"/>
  <c r="OR14" i="1" s="1"/>
  <c r="HA14" i="1"/>
  <c r="GZ14" i="1"/>
  <c r="GN14" i="1"/>
  <c r="GO14" i="1" s="1"/>
  <c r="HB14" i="1" s="1"/>
  <c r="FS14" i="1"/>
  <c r="FY14" i="1" s="1"/>
  <c r="FD14" i="1" a="1"/>
  <c r="FD14" i="1" s="1"/>
  <c r="EX14" i="1"/>
  <c r="EY14" i="1" s="1"/>
  <c r="EZ14" i="1" s="1"/>
  <c r="FA14" i="1" s="1"/>
  <c r="FB14" i="1" s="1"/>
  <c r="EW14" i="1" s="1"/>
  <c r="DT14" i="1"/>
  <c r="DJ14" i="1"/>
  <c r="DI14" i="1"/>
  <c r="DH14" i="1"/>
  <c r="CZ14" i="1"/>
  <c r="CY14" i="1" s="1"/>
  <c r="CV14" i="1" s="1"/>
  <c r="Z14" i="1" s="1"/>
  <c r="CX14" i="1"/>
  <c r="CW14" i="1"/>
  <c r="CT14" i="1"/>
  <c r="CS14" i="1" s="1"/>
  <c r="CQ14" i="1" s="1"/>
  <c r="DB14" i="1" s="1"/>
  <c r="CP14" i="1"/>
  <c r="CJ14" i="1"/>
  <c r="AL14" i="1"/>
  <c r="AI14" i="1"/>
  <c r="RT13" i="1"/>
  <c r="RR13" i="1"/>
  <c r="RQ13" i="1"/>
  <c r="RP13" i="1"/>
  <c r="RO13" i="1"/>
  <c r="RN13" i="1"/>
  <c r="RM13" i="1"/>
  <c r="QZ13" i="1"/>
  <c r="QY13" i="1"/>
  <c r="QQ13" i="1"/>
  <c r="QP13" i="1"/>
  <c r="PY13" i="1"/>
  <c r="PZ13" i="1" s="1"/>
  <c r="QE13" i="1" s="1"/>
  <c r="PW13" i="1"/>
  <c r="PX13" i="1" s="1"/>
  <c r="QD13" i="1" s="1"/>
  <c r="PU13" i="1"/>
  <c r="PQ13" i="1"/>
  <c r="PE13" i="1"/>
  <c r="PD13" i="1"/>
  <c r="OY13" i="1"/>
  <c r="OX13" i="1"/>
  <c r="OS13" i="1"/>
  <c r="OR13" i="1"/>
  <c r="OM13" i="1"/>
  <c r="OL13" i="1"/>
  <c r="OG13" i="1"/>
  <c r="OF13" i="1"/>
  <c r="OA13" i="1"/>
  <c r="NZ13" i="1"/>
  <c r="NU13" i="1"/>
  <c r="NT13" i="1"/>
  <c r="NO13" i="1"/>
  <c r="NN13" i="1"/>
  <c r="NI13" i="1"/>
  <c r="NH13" i="1"/>
  <c r="NC13" i="1"/>
  <c r="NB13" i="1"/>
  <c r="MW13" i="1"/>
  <c r="MV13" i="1"/>
  <c r="MQ13" i="1"/>
  <c r="MP13" i="1"/>
  <c r="ME13" i="1"/>
  <c r="MC13" i="1"/>
  <c r="MB13" i="1"/>
  <c r="MA13" i="1"/>
  <c r="LZ13" i="1"/>
  <c r="LU13" i="1" s="1"/>
  <c r="LT13" i="1" s="1"/>
  <c r="LS13" i="1" s="1"/>
  <c r="LY13" i="1"/>
  <c r="LW13" i="1"/>
  <c r="LV13" i="1"/>
  <c r="LQ13" i="1"/>
  <c r="LP13" i="1"/>
  <c r="LO13" i="1"/>
  <c r="LI13" i="1" s="1"/>
  <c r="LN13" i="1"/>
  <c r="LM13" i="1"/>
  <c r="LL13" i="1"/>
  <c r="LK13" i="1"/>
  <c r="LJ13" i="1"/>
  <c r="LH13" i="1"/>
  <c r="LG13" i="1"/>
  <c r="LF13" i="1"/>
  <c r="LE13" i="1"/>
  <c r="LD13" i="1"/>
  <c r="LB13" i="1"/>
  <c r="LA13" i="1"/>
  <c r="KZ13" i="1"/>
  <c r="KY13" i="1"/>
  <c r="KX13" i="1"/>
  <c r="KV13" i="1"/>
  <c r="KR13" i="1"/>
  <c r="KP13" i="1"/>
  <c r="KO13" i="1"/>
  <c r="KN13" i="1"/>
  <c r="KM13" i="1"/>
  <c r="KH13" i="1" s="1"/>
  <c r="KG13" i="1" s="1"/>
  <c r="KF13" i="1" s="1"/>
  <c r="KL13" i="1"/>
  <c r="KJ13" i="1"/>
  <c r="KI13" i="1"/>
  <c r="KD13" i="1"/>
  <c r="KC13" i="1"/>
  <c r="KB13" i="1"/>
  <c r="JV13" i="1" s="1"/>
  <c r="JG13" i="1" s="1"/>
  <c r="JH13" i="1" s="1"/>
  <c r="MH13" i="1" s="1"/>
  <c r="PO13" i="1" s="1"/>
  <c r="KA13" i="1"/>
  <c r="JZ13" i="1"/>
  <c r="JY13" i="1"/>
  <c r="JX13" i="1"/>
  <c r="JW13" i="1"/>
  <c r="JU13" i="1"/>
  <c r="JT13" i="1"/>
  <c r="JS13" i="1"/>
  <c r="JR13" i="1"/>
  <c r="JQ13" i="1"/>
  <c r="JO13" i="1"/>
  <c r="JN13" i="1"/>
  <c r="JM13" i="1"/>
  <c r="JL13" i="1"/>
  <c r="JK13" i="1"/>
  <c r="JI13" i="1"/>
  <c r="JA13" i="1"/>
  <c r="IS13" i="1" a="1"/>
  <c r="IS13" i="1" s="1"/>
  <c r="IM13" i="1" a="1"/>
  <c r="IM13" i="1" s="1"/>
  <c r="II13" i="1" a="1"/>
  <c r="II13" i="1" s="1"/>
  <c r="IB13" i="1" a="1"/>
  <c r="IB13" i="1" s="1"/>
  <c r="HX13" i="1" a="1"/>
  <c r="HX13" i="1" s="1"/>
  <c r="HM13" i="1" a="1"/>
  <c r="HM13" i="1" s="1"/>
  <c r="HF13" i="1"/>
  <c r="HA13" i="1"/>
  <c r="GZ13" i="1"/>
  <c r="GN13" i="1"/>
  <c r="GO13" i="1" s="1"/>
  <c r="HB13" i="1" s="1"/>
  <c r="FS13" i="1"/>
  <c r="FY13" i="1" s="1"/>
  <c r="FD13" i="1" a="1"/>
  <c r="FD13" i="1" s="1"/>
  <c r="EX13" i="1"/>
  <c r="DT13" i="1"/>
  <c r="DJ13" i="1"/>
  <c r="DI13" i="1"/>
  <c r="DH13" i="1"/>
  <c r="CZ13" i="1"/>
  <c r="CY13" i="1" s="1"/>
  <c r="CV13" i="1" s="1"/>
  <c r="Z13" i="1" s="1"/>
  <c r="CX13" i="1"/>
  <c r="CW13" i="1"/>
  <c r="CT13" i="1"/>
  <c r="CS13" i="1" s="1"/>
  <c r="CQ13" i="1" s="1"/>
  <c r="DB13" i="1" s="1"/>
  <c r="CP13" i="1"/>
  <c r="DC13" i="1" s="1"/>
  <c r="CJ13" i="1"/>
  <c r="AL13" i="1"/>
  <c r="AI13" i="1"/>
  <c r="RT12" i="1"/>
  <c r="RR12" i="1"/>
  <c r="RQ12" i="1"/>
  <c r="RP12" i="1"/>
  <c r="RO12" i="1"/>
  <c r="RN12" i="1"/>
  <c r="RM12" i="1"/>
  <c r="QZ12" i="1"/>
  <c r="QY12" i="1"/>
  <c r="QQ12" i="1"/>
  <c r="QP12" i="1"/>
  <c r="PY12" i="1"/>
  <c r="PZ12" i="1" s="1"/>
  <c r="QE12" i="1" s="1"/>
  <c r="PW12" i="1"/>
  <c r="PX12" i="1" s="1"/>
  <c r="QD12" i="1" s="1"/>
  <c r="PU12" i="1"/>
  <c r="PQ12" i="1"/>
  <c r="PE12" i="1"/>
  <c r="PD12" i="1"/>
  <c r="OY12" i="1"/>
  <c r="OX12" i="1"/>
  <c r="OS12" i="1"/>
  <c r="OR12" i="1"/>
  <c r="OM12" i="1"/>
  <c r="OL12" i="1"/>
  <c r="OG12" i="1"/>
  <c r="OF12" i="1"/>
  <c r="OA12" i="1"/>
  <c r="NZ12" i="1"/>
  <c r="NU12" i="1"/>
  <c r="NT12" i="1"/>
  <c r="NO12" i="1"/>
  <c r="NN12" i="1"/>
  <c r="NI12" i="1"/>
  <c r="NH12" i="1"/>
  <c r="NC12" i="1"/>
  <c r="NB12" i="1"/>
  <c r="MW12" i="1"/>
  <c r="MV12" i="1"/>
  <c r="MQ12" i="1"/>
  <c r="MP12" i="1"/>
  <c r="ME12" i="1"/>
  <c r="MC12" i="1"/>
  <c r="MB12" i="1"/>
  <c r="MA12" i="1"/>
  <c r="LZ12" i="1"/>
  <c r="LU12" i="1" s="1"/>
  <c r="LT12" i="1" s="1"/>
  <c r="LS12" i="1" s="1"/>
  <c r="LY12" i="1"/>
  <c r="LW12" i="1"/>
  <c r="LV12" i="1"/>
  <c r="LQ12" i="1"/>
  <c r="LP12" i="1"/>
  <c r="LO12" i="1"/>
  <c r="LC12" i="1" s="1"/>
  <c r="LN12" i="1"/>
  <c r="LM12" i="1"/>
  <c r="LL12" i="1"/>
  <c r="LK12" i="1"/>
  <c r="LJ12" i="1"/>
  <c r="LH12" i="1"/>
  <c r="LG12" i="1"/>
  <c r="LF12" i="1"/>
  <c r="LE12" i="1"/>
  <c r="LD12" i="1"/>
  <c r="LB12" i="1"/>
  <c r="LA12" i="1"/>
  <c r="KZ12" i="1"/>
  <c r="KY12" i="1"/>
  <c r="KX12" i="1"/>
  <c r="KV12" i="1"/>
  <c r="KR12" i="1"/>
  <c r="KP12" i="1"/>
  <c r="KO12" i="1"/>
  <c r="KN12" i="1"/>
  <c r="KM12" i="1"/>
  <c r="KH12" i="1" s="1"/>
  <c r="KG12" i="1" s="1"/>
  <c r="KF12" i="1" s="1"/>
  <c r="KL12" i="1"/>
  <c r="KJ12" i="1"/>
  <c r="KI12" i="1"/>
  <c r="KD12" i="1"/>
  <c r="KC12" i="1"/>
  <c r="KB12" i="1"/>
  <c r="JV12" i="1" s="1"/>
  <c r="JJ12" i="1" s="1"/>
  <c r="KA12" i="1"/>
  <c r="JZ12" i="1"/>
  <c r="JY12" i="1"/>
  <c r="JX12" i="1"/>
  <c r="JW12" i="1"/>
  <c r="JU12" i="1"/>
  <c r="JT12" i="1"/>
  <c r="JS12" i="1"/>
  <c r="JR12" i="1"/>
  <c r="JQ12" i="1"/>
  <c r="JO12" i="1"/>
  <c r="JN12" i="1"/>
  <c r="JM12" i="1"/>
  <c r="JL12" i="1"/>
  <c r="JK12" i="1"/>
  <c r="JI12" i="1"/>
  <c r="JA12" i="1"/>
  <c r="IO12" i="1" s="1"/>
  <c r="IS12" i="1" a="1"/>
  <c r="IS12" i="1" s="1"/>
  <c r="IM12" i="1" a="1"/>
  <c r="IM12" i="1" s="1"/>
  <c r="II12" i="1" a="1"/>
  <c r="II12" i="1" s="1"/>
  <c r="IB12" i="1" a="1"/>
  <c r="IB12" i="1" s="1"/>
  <c r="HX12" i="1" a="1"/>
  <c r="HX12" i="1" s="1"/>
  <c r="HM12" i="1" a="1"/>
  <c r="HM12" i="1" s="1"/>
  <c r="HF12" i="1"/>
  <c r="HA12" i="1"/>
  <c r="GZ12" i="1"/>
  <c r="GN12" i="1"/>
  <c r="GO12" i="1" s="1"/>
  <c r="HB12" i="1" s="1"/>
  <c r="FS12" i="1"/>
  <c r="FY12" i="1" s="1"/>
  <c r="FD12" i="1" a="1"/>
  <c r="FD12" i="1" s="1"/>
  <c r="EX12" i="1"/>
  <c r="EY12" i="1" s="1"/>
  <c r="DT12" i="1"/>
  <c r="DJ12" i="1"/>
  <c r="DI12" i="1"/>
  <c r="DH12" i="1"/>
  <c r="CZ12" i="1"/>
  <c r="CY12" i="1" s="1"/>
  <c r="CV12" i="1" s="1"/>
  <c r="Z12" i="1" s="1"/>
  <c r="AL12" i="1" s="1"/>
  <c r="CW12" i="1"/>
  <c r="CX12" i="1" s="1"/>
  <c r="CT12" i="1"/>
  <c r="CS12" i="1" s="1"/>
  <c r="CQ12" i="1" s="1"/>
  <c r="CP12" i="1"/>
  <c r="DC12" i="1" s="1"/>
  <c r="CJ12" i="1"/>
  <c r="RT11" i="1"/>
  <c r="RR11" i="1"/>
  <c r="RQ11" i="1"/>
  <c r="RP11" i="1"/>
  <c r="RO11" i="1"/>
  <c r="RN11" i="1"/>
  <c r="RM11" i="1"/>
  <c r="QZ11" i="1"/>
  <c r="QY11" i="1"/>
  <c r="QQ11" i="1"/>
  <c r="QP11" i="1"/>
  <c r="PY11" i="1"/>
  <c r="PZ11" i="1" s="1"/>
  <c r="QE11" i="1" s="1"/>
  <c r="PW11" i="1"/>
  <c r="PX11" i="1" s="1"/>
  <c r="QD11" i="1" s="1"/>
  <c r="ME11" i="1"/>
  <c r="MC11" i="1"/>
  <c r="MB11" i="1"/>
  <c r="MA11" i="1"/>
  <c r="LZ11" i="1"/>
  <c r="LU11" i="1" s="1"/>
  <c r="LT11" i="1" s="1"/>
  <c r="LS11" i="1" s="1"/>
  <c r="LY11" i="1"/>
  <c r="LW11" i="1"/>
  <c r="LV11" i="1"/>
  <c r="LQ11" i="1"/>
  <c r="LP11" i="1"/>
  <c r="LO11" i="1"/>
  <c r="LC11" i="1" s="1"/>
  <c r="LN11" i="1"/>
  <c r="LM11" i="1"/>
  <c r="LL11" i="1"/>
  <c r="LK11" i="1"/>
  <c r="LJ11" i="1"/>
  <c r="LH11" i="1"/>
  <c r="LG11" i="1"/>
  <c r="LF11" i="1"/>
  <c r="LE11" i="1"/>
  <c r="LD11" i="1"/>
  <c r="LB11" i="1"/>
  <c r="LA11" i="1"/>
  <c r="KZ11" i="1"/>
  <c r="KY11" i="1"/>
  <c r="KX11" i="1"/>
  <c r="KV11" i="1"/>
  <c r="KR11" i="1"/>
  <c r="KP11" i="1"/>
  <c r="KO11" i="1"/>
  <c r="KN11" i="1"/>
  <c r="KM11" i="1"/>
  <c r="KH11" i="1" s="1"/>
  <c r="KG11" i="1" s="1"/>
  <c r="KF11" i="1" s="1"/>
  <c r="KL11" i="1"/>
  <c r="KJ11" i="1"/>
  <c r="KI11" i="1"/>
  <c r="KD11" i="1"/>
  <c r="KC11" i="1"/>
  <c r="KB11" i="1"/>
  <c r="JV11" i="1" s="1"/>
  <c r="JG11" i="1" s="1"/>
  <c r="JH11" i="1" s="1"/>
  <c r="MH11" i="1" s="1"/>
  <c r="KA11" i="1"/>
  <c r="JZ11" i="1"/>
  <c r="JY11" i="1"/>
  <c r="JX11" i="1"/>
  <c r="JW11" i="1"/>
  <c r="JU11" i="1"/>
  <c r="JT11" i="1"/>
  <c r="JS11" i="1"/>
  <c r="JR11" i="1"/>
  <c r="JQ11" i="1"/>
  <c r="JO11" i="1"/>
  <c r="JN11" i="1"/>
  <c r="JM11" i="1"/>
  <c r="JL11" i="1"/>
  <c r="JK11" i="1"/>
  <c r="JI11" i="1"/>
  <c r="JA11" i="1"/>
  <c r="IO11" i="1" s="1"/>
  <c r="IS11" i="1" a="1"/>
  <c r="IS11" i="1" s="1"/>
  <c r="IM11" i="1" a="1"/>
  <c r="IM11" i="1" s="1"/>
  <c r="II11" i="1" a="1"/>
  <c r="II11" i="1" s="1"/>
  <c r="IB11" i="1" a="1"/>
  <c r="IB11" i="1" s="1"/>
  <c r="HX11" i="1" a="1"/>
  <c r="HX11" i="1" s="1"/>
  <c r="HM11" i="1" a="1"/>
  <c r="HM11" i="1" s="1"/>
  <c r="HF11" i="1"/>
  <c r="HA11" i="1"/>
  <c r="GZ11" i="1"/>
  <c r="GN11" i="1"/>
  <c r="GO11" i="1" s="1"/>
  <c r="HB11" i="1" s="1"/>
  <c r="FS11" i="1"/>
  <c r="FY11" i="1" s="1"/>
  <c r="FD11" i="1" a="1"/>
  <c r="FD11" i="1" s="1"/>
  <c r="EX11" i="1"/>
  <c r="EY11" i="1" s="1"/>
  <c r="DT11" i="1"/>
  <c r="DJ11" i="1"/>
  <c r="DI11" i="1"/>
  <c r="DH11" i="1"/>
  <c r="CZ11" i="1"/>
  <c r="CY11" i="1" s="1"/>
  <c r="CV11" i="1" s="1"/>
  <c r="Z11" i="1" s="1"/>
  <c r="CW11" i="1"/>
  <c r="CX11" i="1" s="1"/>
  <c r="CT11" i="1"/>
  <c r="CS11" i="1" s="1"/>
  <c r="CQ11" i="1" s="1"/>
  <c r="CP11" i="1"/>
  <c r="DC11" i="1" s="1"/>
  <c r="CJ11" i="1"/>
  <c r="RT10" i="1"/>
  <c r="RR10" i="1"/>
  <c r="RQ10" i="1"/>
  <c r="RP10" i="1"/>
  <c r="RO10" i="1"/>
  <c r="RN10" i="1"/>
  <c r="RM10" i="1"/>
  <c r="QZ10" i="1"/>
  <c r="QY10" i="1"/>
  <c r="QQ10" i="1"/>
  <c r="QP10" i="1"/>
  <c r="PY10" i="1"/>
  <c r="PZ10" i="1" s="1"/>
  <c r="QE10" i="1" s="1"/>
  <c r="PW10" i="1"/>
  <c r="PX10" i="1" s="1"/>
  <c r="QD10" i="1" s="1"/>
  <c r="ME10" i="1"/>
  <c r="MC10" i="1"/>
  <c r="MB10" i="1"/>
  <c r="MA10" i="1"/>
  <c r="LZ10" i="1"/>
  <c r="LU10" i="1" s="1"/>
  <c r="LT10" i="1" s="1"/>
  <c r="LS10" i="1" s="1"/>
  <c r="LY10" i="1"/>
  <c r="LW10" i="1"/>
  <c r="LV10" i="1"/>
  <c r="LQ10" i="1"/>
  <c r="LP10" i="1"/>
  <c r="LO10" i="1"/>
  <c r="LN10" i="1"/>
  <c r="LM10" i="1"/>
  <c r="LL10" i="1"/>
  <c r="LK10" i="1"/>
  <c r="LJ10" i="1"/>
  <c r="LI10" i="1"/>
  <c r="LH10" i="1"/>
  <c r="LG10" i="1"/>
  <c r="LF10" i="1"/>
  <c r="LE10" i="1"/>
  <c r="LD10" i="1"/>
  <c r="LC10" i="1"/>
  <c r="LB10" i="1"/>
  <c r="LA10" i="1"/>
  <c r="KZ10" i="1"/>
  <c r="KY10" i="1"/>
  <c r="KX10" i="1"/>
  <c r="KW10" i="1"/>
  <c r="KV10" i="1"/>
  <c r="KT10" i="1"/>
  <c r="KU10" i="1" s="1"/>
  <c r="MK10" i="1" s="1"/>
  <c r="KR10" i="1"/>
  <c r="KP10" i="1"/>
  <c r="KO10" i="1"/>
  <c r="KN10" i="1"/>
  <c r="KM10" i="1"/>
  <c r="KH10" i="1" s="1"/>
  <c r="KG10" i="1" s="1"/>
  <c r="KF10" i="1" s="1"/>
  <c r="KL10" i="1"/>
  <c r="KJ10" i="1"/>
  <c r="KI10" i="1"/>
  <c r="KD10" i="1"/>
  <c r="KC10" i="1"/>
  <c r="KB10" i="1"/>
  <c r="KA10" i="1"/>
  <c r="JZ10" i="1"/>
  <c r="JY10" i="1"/>
  <c r="JX10" i="1"/>
  <c r="JW10" i="1"/>
  <c r="JV10" i="1"/>
  <c r="JU10" i="1"/>
  <c r="JT10" i="1"/>
  <c r="JS10" i="1"/>
  <c r="JR10" i="1"/>
  <c r="JQ10" i="1"/>
  <c r="JP10" i="1"/>
  <c r="JO10" i="1"/>
  <c r="JN10" i="1"/>
  <c r="JM10" i="1"/>
  <c r="JL10" i="1"/>
  <c r="JK10" i="1"/>
  <c r="JJ10" i="1"/>
  <c r="JI10" i="1"/>
  <c r="JG10" i="1"/>
  <c r="JH10" i="1" s="1"/>
  <c r="MH10" i="1" s="1"/>
  <c r="JA10" i="1"/>
  <c r="IO10" i="1" s="1"/>
  <c r="IS10" i="1" a="1"/>
  <c r="IS10" i="1" s="1"/>
  <c r="IM10" i="1" a="1"/>
  <c r="IM10" i="1" s="1"/>
  <c r="II10" i="1" a="1"/>
  <c r="II10" i="1" s="1"/>
  <c r="IB10" i="1" a="1"/>
  <c r="IB10" i="1" s="1"/>
  <c r="HX10" i="1" a="1"/>
  <c r="HX10" i="1" s="1"/>
  <c r="HM10" i="1" a="1"/>
  <c r="HM10" i="1" s="1"/>
  <c r="HF10" i="1"/>
  <c r="HA10" i="1"/>
  <c r="GZ10" i="1"/>
  <c r="GN10" i="1"/>
  <c r="GO10" i="1" s="1"/>
  <c r="HB10" i="1" s="1"/>
  <c r="FS10" i="1"/>
  <c r="FY10" i="1" s="1"/>
  <c r="FD10" i="1" a="1"/>
  <c r="FD10" i="1" s="1"/>
  <c r="EX10" i="1"/>
  <c r="DT10" i="1"/>
  <c r="DJ10" i="1"/>
  <c r="DI10" i="1"/>
  <c r="DH10" i="1"/>
  <c r="CZ10" i="1"/>
  <c r="CY10" i="1" s="1"/>
  <c r="CV10" i="1" s="1"/>
  <c r="Z10" i="1" s="1"/>
  <c r="CW10" i="1"/>
  <c r="CX10" i="1" s="1"/>
  <c r="CT10" i="1"/>
  <c r="CS10" i="1" s="1"/>
  <c r="CQ10" i="1" s="1"/>
  <c r="CP10" i="1"/>
  <c r="DC10" i="1" s="1"/>
  <c r="CJ10" i="1"/>
  <c r="RT9" i="1"/>
  <c r="RR9" i="1"/>
  <c r="RQ9" i="1"/>
  <c r="RP9" i="1"/>
  <c r="RO9" i="1"/>
  <c r="RN9" i="1"/>
  <c r="RM9" i="1"/>
  <c r="QZ9" i="1"/>
  <c r="QY9" i="1"/>
  <c r="QQ9" i="1"/>
  <c r="QP9" i="1"/>
  <c r="QN9" i="1"/>
  <c r="QM9" i="1"/>
  <c r="PY9" i="1"/>
  <c r="PZ9" i="1" s="1"/>
  <c r="QE9" i="1" s="1"/>
  <c r="PW9" i="1"/>
  <c r="PX9" i="1" s="1"/>
  <c r="QD9" i="1" s="1"/>
  <c r="PE9" i="1"/>
  <c r="PD9" i="1"/>
  <c r="PB9" i="1"/>
  <c r="PA9" i="1"/>
  <c r="OY9" i="1"/>
  <c r="OX9" i="1"/>
  <c r="OV9" i="1"/>
  <c r="OU9" i="1"/>
  <c r="OP9" i="1"/>
  <c r="OO9" i="1"/>
  <c r="OJ9" i="1"/>
  <c r="OI9" i="1"/>
  <c r="OG9" i="1"/>
  <c r="OF9" i="1"/>
  <c r="OD9" i="1"/>
  <c r="OC9" i="1"/>
  <c r="NX9" i="1"/>
  <c r="NW9" i="1"/>
  <c r="NU9" i="1"/>
  <c r="NT9" i="1"/>
  <c r="NR9" i="1"/>
  <c r="NQ9" i="1"/>
  <c r="NO9" i="1"/>
  <c r="NN9" i="1"/>
  <c r="NL9" i="1"/>
  <c r="NK9" i="1"/>
  <c r="NF9" i="1"/>
  <c r="NE9" i="1"/>
  <c r="NC9" i="1"/>
  <c r="NB9" i="1"/>
  <c r="MZ9" i="1"/>
  <c r="MY9" i="1"/>
  <c r="MW9" i="1"/>
  <c r="MV9" i="1"/>
  <c r="MT9" i="1"/>
  <c r="MS9" i="1"/>
  <c r="MQ9" i="1"/>
  <c r="MP9" i="1"/>
  <c r="MN9" i="1"/>
  <c r="MM9" i="1"/>
  <c r="MK9" i="1"/>
  <c r="PS9" i="1" s="1"/>
  <c r="MH9" i="1"/>
  <c r="PO9" i="1" s="1"/>
  <c r="ME9" i="1"/>
  <c r="MC9" i="1"/>
  <c r="MB9" i="1"/>
  <c r="MA9" i="1"/>
  <c r="LZ9" i="1"/>
  <c r="LY9" i="1"/>
  <c r="LW9" i="1"/>
  <c r="LV9" i="1"/>
  <c r="LU9" i="1"/>
  <c r="LT9" i="1"/>
  <c r="LS9" i="1"/>
  <c r="LQ9" i="1"/>
  <c r="KV9" i="1" s="1"/>
  <c r="LP9" i="1"/>
  <c r="LO9" i="1"/>
  <c r="LN9" i="1"/>
  <c r="LM9" i="1"/>
  <c r="LL9" i="1"/>
  <c r="LK9" i="1"/>
  <c r="LJ9" i="1"/>
  <c r="LI9" i="1"/>
  <c r="LH9" i="1"/>
  <c r="LG9" i="1"/>
  <c r="LF9" i="1"/>
  <c r="LE9" i="1"/>
  <c r="LD9" i="1"/>
  <c r="LC9" i="1"/>
  <c r="LB9" i="1"/>
  <c r="LA9" i="1"/>
  <c r="KZ9" i="1"/>
  <c r="KY9" i="1"/>
  <c r="KX9" i="1"/>
  <c r="KW9" i="1"/>
  <c r="KR9" i="1"/>
  <c r="KP9" i="1"/>
  <c r="KO9" i="1"/>
  <c r="KN9" i="1"/>
  <c r="KM9" i="1"/>
  <c r="KL9" i="1"/>
  <c r="KJ9" i="1"/>
  <c r="KI9" i="1"/>
  <c r="KH9" i="1"/>
  <c r="KG9" i="1"/>
  <c r="KF9" i="1"/>
  <c r="KD9" i="1"/>
  <c r="JI9" i="1" s="1"/>
  <c r="KC9" i="1"/>
  <c r="KB9" i="1"/>
  <c r="KA9" i="1"/>
  <c r="JZ9" i="1"/>
  <c r="JY9" i="1"/>
  <c r="JX9" i="1"/>
  <c r="JW9" i="1"/>
  <c r="JV9" i="1"/>
  <c r="JU9" i="1"/>
  <c r="JT9" i="1"/>
  <c r="JS9" i="1"/>
  <c r="JR9" i="1"/>
  <c r="JQ9" i="1"/>
  <c r="JP9" i="1"/>
  <c r="JO9" i="1"/>
  <c r="JN9" i="1"/>
  <c r="JM9" i="1"/>
  <c r="JL9" i="1"/>
  <c r="JK9" i="1"/>
  <c r="JJ9" i="1"/>
  <c r="JE9" i="1"/>
  <c r="JD9" i="1"/>
  <c r="JC9" i="1"/>
  <c r="JB9" i="1"/>
  <c r="JA9" i="1"/>
  <c r="IV9" i="1"/>
  <c r="IU9" i="1"/>
  <c r="IS9" i="1" a="1"/>
  <c r="IS9" i="1" s="1"/>
  <c r="IO9" i="1"/>
  <c r="IM9" i="1" a="1"/>
  <c r="IM9" i="1" s="1"/>
  <c r="II9" i="1" a="1"/>
  <c r="II9" i="1" s="1"/>
  <c r="IB9" i="1" a="1"/>
  <c r="IB9" i="1" s="1"/>
  <c r="HX9" i="1" a="1"/>
  <c r="HX9" i="1" s="1"/>
  <c r="HM9" i="1" a="1"/>
  <c r="HM9" i="1" s="1"/>
  <c r="HF9" i="1"/>
  <c r="OS9" i="1" s="1"/>
  <c r="HA9" i="1"/>
  <c r="GZ9" i="1"/>
  <c r="GN9" i="1"/>
  <c r="GO9" i="1" s="1"/>
  <c r="HB9" i="1" s="1"/>
  <c r="OA9" i="1" s="1"/>
  <c r="FS9" i="1"/>
  <c r="FY9" i="1" s="1"/>
  <c r="EX9" i="1"/>
  <c r="EY9" i="1" s="1"/>
  <c r="EZ9" i="1" s="1"/>
  <c r="FA9" i="1" s="1"/>
  <c r="FB9" i="1" s="1"/>
  <c r="EW9" i="1" s="1"/>
  <c r="DT9" i="1"/>
  <c r="DJ9" i="1"/>
  <c r="DI9" i="1"/>
  <c r="DH9" i="1"/>
  <c r="CZ9" i="1"/>
  <c r="CY9" i="1" s="1"/>
  <c r="CV9" i="1" s="1"/>
  <c r="Z9" i="1" s="1"/>
  <c r="CX9" i="1"/>
  <c r="CW9" i="1"/>
  <c r="CT9" i="1"/>
  <c r="CS9" i="1" s="1"/>
  <c r="CQ9" i="1" s="1"/>
  <c r="DB9" i="1" s="1"/>
  <c r="CP9" i="1"/>
  <c r="DC9" i="1" s="1"/>
  <c r="CJ9" i="1"/>
  <c r="AL9" i="1"/>
  <c r="AI9" i="1"/>
  <c r="RT8" i="1"/>
  <c r="RR8" i="1"/>
  <c r="RQ8" i="1"/>
  <c r="RP8" i="1"/>
  <c r="RO8" i="1"/>
  <c r="RN8" i="1"/>
  <c r="RM8" i="1"/>
  <c r="QZ8" i="1"/>
  <c r="QY8" i="1"/>
  <c r="QQ8" i="1"/>
  <c r="QP8" i="1"/>
  <c r="QN8" i="1"/>
  <c r="QM8" i="1"/>
  <c r="PY8" i="1"/>
  <c r="PZ8" i="1" s="1"/>
  <c r="QE8" i="1" s="1"/>
  <c r="PW8" i="1"/>
  <c r="PX8" i="1" s="1"/>
  <c r="QD8" i="1" s="1"/>
  <c r="PE8" i="1"/>
  <c r="PD8" i="1"/>
  <c r="PB8" i="1"/>
  <c r="PA8" i="1"/>
  <c r="OY8" i="1"/>
  <c r="OX8" i="1"/>
  <c r="OV8" i="1"/>
  <c r="OU8" i="1"/>
  <c r="OP8" i="1"/>
  <c r="OO8" i="1"/>
  <c r="OJ8" i="1"/>
  <c r="OI8" i="1"/>
  <c r="OG8" i="1"/>
  <c r="OF8" i="1"/>
  <c r="OD8" i="1"/>
  <c r="OC8" i="1"/>
  <c r="NX8" i="1"/>
  <c r="NW8" i="1"/>
  <c r="NU8" i="1"/>
  <c r="NT8" i="1"/>
  <c r="NR8" i="1"/>
  <c r="NQ8" i="1"/>
  <c r="NO8" i="1"/>
  <c r="NN8" i="1"/>
  <c r="NL8" i="1"/>
  <c r="NK8" i="1"/>
  <c r="NF8" i="1"/>
  <c r="NE8" i="1"/>
  <c r="NC8" i="1"/>
  <c r="NB8" i="1"/>
  <c r="MZ8" i="1"/>
  <c r="MY8" i="1"/>
  <c r="MW8" i="1"/>
  <c r="MV8" i="1"/>
  <c r="MT8" i="1"/>
  <c r="MS8" i="1"/>
  <c r="MQ8" i="1"/>
  <c r="MP8" i="1"/>
  <c r="MN8" i="1"/>
  <c r="MM8" i="1"/>
  <c r="MK8" i="1"/>
  <c r="ML8" i="1" s="1"/>
  <c r="MH8" i="1"/>
  <c r="MI8" i="1" s="1"/>
  <c r="ME8" i="1"/>
  <c r="MC8" i="1"/>
  <c r="MB8" i="1"/>
  <c r="MA8" i="1"/>
  <c r="LZ8" i="1"/>
  <c r="LY8" i="1"/>
  <c r="LW8" i="1"/>
  <c r="LV8" i="1"/>
  <c r="LU8" i="1"/>
  <c r="LT8" i="1"/>
  <c r="LS8" i="1"/>
  <c r="LQ8" i="1"/>
  <c r="LN8" i="1" s="1"/>
  <c r="LP8" i="1"/>
  <c r="LO8" i="1"/>
  <c r="LM8" i="1"/>
  <c r="LL8" i="1"/>
  <c r="LJ8" i="1"/>
  <c r="LI8" i="1"/>
  <c r="LG8" i="1"/>
  <c r="LF8" i="1"/>
  <c r="LE8" i="1"/>
  <c r="LD8" i="1"/>
  <c r="LB8" i="1"/>
  <c r="LA8" i="1"/>
  <c r="KZ8" i="1"/>
  <c r="KY8" i="1"/>
  <c r="KX8" i="1"/>
  <c r="KW8" i="1"/>
  <c r="KR8" i="1"/>
  <c r="KP8" i="1"/>
  <c r="KO8" i="1"/>
  <c r="KN8" i="1"/>
  <c r="KM8" i="1"/>
  <c r="KL8" i="1"/>
  <c r="KJ8" i="1"/>
  <c r="KI8" i="1"/>
  <c r="KH8" i="1"/>
  <c r="KG8" i="1"/>
  <c r="KF8" i="1"/>
  <c r="KD8" i="1"/>
  <c r="JX8" i="1" s="1"/>
  <c r="KC8" i="1"/>
  <c r="KB8" i="1"/>
  <c r="JZ8" i="1"/>
  <c r="JY8" i="1"/>
  <c r="JW8" i="1"/>
  <c r="JV8" i="1"/>
  <c r="JT8" i="1"/>
  <c r="JS8" i="1"/>
  <c r="JR8" i="1"/>
  <c r="JQ8" i="1"/>
  <c r="JO8" i="1"/>
  <c r="JN8" i="1"/>
  <c r="JM8" i="1"/>
  <c r="JL8" i="1"/>
  <c r="JK8" i="1"/>
  <c r="JJ8" i="1"/>
  <c r="JE8" i="1"/>
  <c r="JD8" i="1"/>
  <c r="JC8" i="1"/>
  <c r="JB8" i="1"/>
  <c r="JA8" i="1"/>
  <c r="IV8" i="1"/>
  <c r="IU8" i="1"/>
  <c r="IS8" i="1" a="1"/>
  <c r="IS8" i="1" s="1"/>
  <c r="IO8" i="1"/>
  <c r="IM8" i="1" a="1"/>
  <c r="IM8" i="1" s="1"/>
  <c r="II8" i="1" a="1"/>
  <c r="II8" i="1" s="1"/>
  <c r="IB8" i="1" a="1"/>
  <c r="IB8" i="1" s="1"/>
  <c r="HX8" i="1" a="1"/>
  <c r="HX8" i="1" s="1"/>
  <c r="HM8" i="1" a="1"/>
  <c r="HM8" i="1" s="1"/>
  <c r="HF8" i="1"/>
  <c r="OM8" i="1" s="1"/>
  <c r="HA8" i="1"/>
  <c r="GZ8" i="1"/>
  <c r="GN8" i="1"/>
  <c r="GO8" i="1" s="1"/>
  <c r="HB8" i="1" s="1"/>
  <c r="FS8" i="1"/>
  <c r="FY8" i="1" s="1"/>
  <c r="EX8" i="1"/>
  <c r="DT8" i="1"/>
  <c r="DJ8" i="1"/>
  <c r="DI8" i="1"/>
  <c r="DH8" i="1"/>
  <c r="CZ8" i="1"/>
  <c r="CY8" i="1" s="1"/>
  <c r="CV8" i="1" s="1"/>
  <c r="Z8" i="1" s="1"/>
  <c r="CX8" i="1"/>
  <c r="CW8" i="1"/>
  <c r="CT8" i="1"/>
  <c r="CS8" i="1" s="1"/>
  <c r="CQ8" i="1" s="1"/>
  <c r="CP8" i="1"/>
  <c r="DC8" i="1" s="1"/>
  <c r="CJ8" i="1"/>
  <c r="AL8" i="1"/>
  <c r="AI8" i="1"/>
  <c r="RT7" i="1"/>
  <c r="RR7" i="1"/>
  <c r="RQ7" i="1"/>
  <c r="RP7" i="1"/>
  <c r="RO7" i="1"/>
  <c r="RN7" i="1"/>
  <c r="RM7" i="1"/>
  <c r="QZ7" i="1"/>
  <c r="QY7" i="1"/>
  <c r="QQ7" i="1"/>
  <c r="QP7" i="1"/>
  <c r="QN7" i="1"/>
  <c r="QM7" i="1"/>
  <c r="PY7" i="1"/>
  <c r="PZ7" i="1" s="1"/>
  <c r="QE7" i="1" s="1"/>
  <c r="PW7" i="1"/>
  <c r="PX7" i="1" s="1"/>
  <c r="QD7" i="1" s="1"/>
  <c r="PU7" i="1"/>
  <c r="PQ7" i="1"/>
  <c r="PE7" i="1"/>
  <c r="PD7" i="1"/>
  <c r="OY7" i="1"/>
  <c r="OX7" i="1"/>
  <c r="OS7" i="1"/>
  <c r="OR7" i="1"/>
  <c r="OM7" i="1"/>
  <c r="OL7" i="1"/>
  <c r="OG7" i="1"/>
  <c r="OF7" i="1"/>
  <c r="OA7" i="1"/>
  <c r="NZ7" i="1"/>
  <c r="NU7" i="1"/>
  <c r="NT7" i="1"/>
  <c r="NO7" i="1"/>
  <c r="NN7" i="1"/>
  <c r="NI7" i="1"/>
  <c r="NH7" i="1"/>
  <c r="NC7" i="1"/>
  <c r="NB7" i="1"/>
  <c r="MW7" i="1"/>
  <c r="MV7" i="1"/>
  <c r="MQ7" i="1"/>
  <c r="MP7" i="1"/>
  <c r="ME7" i="1"/>
  <c r="MC7" i="1"/>
  <c r="MB7" i="1"/>
  <c r="MA7" i="1"/>
  <c r="LZ7" i="1"/>
  <c r="LY7" i="1"/>
  <c r="LW7" i="1"/>
  <c r="LV7" i="1"/>
  <c r="LU7" i="1"/>
  <c r="LT7" i="1"/>
  <c r="LS7" i="1"/>
  <c r="LQ7" i="1"/>
  <c r="LK7" i="1" s="1"/>
  <c r="LP7" i="1"/>
  <c r="LO7" i="1"/>
  <c r="LM7" i="1"/>
  <c r="LL7" i="1"/>
  <c r="LJ7" i="1"/>
  <c r="LI7" i="1"/>
  <c r="LG7" i="1"/>
  <c r="LF7" i="1"/>
  <c r="LE7" i="1"/>
  <c r="LD7" i="1"/>
  <c r="LB7" i="1"/>
  <c r="LA7" i="1"/>
  <c r="KZ7" i="1"/>
  <c r="KY7" i="1"/>
  <c r="KX7" i="1"/>
  <c r="KW7" i="1"/>
  <c r="KR7" i="1"/>
  <c r="KP7" i="1"/>
  <c r="KO7" i="1"/>
  <c r="KN7" i="1"/>
  <c r="KM7" i="1"/>
  <c r="KL7" i="1"/>
  <c r="KJ7" i="1"/>
  <c r="KI7" i="1"/>
  <c r="KH7" i="1"/>
  <c r="KG7" i="1"/>
  <c r="KF7" i="1"/>
  <c r="KD7" i="1"/>
  <c r="KC7" i="1"/>
  <c r="KB7" i="1"/>
  <c r="JZ7" i="1"/>
  <c r="JY7" i="1"/>
  <c r="JW7" i="1"/>
  <c r="JV7" i="1"/>
  <c r="JT7" i="1"/>
  <c r="JS7" i="1"/>
  <c r="JR7" i="1"/>
  <c r="JQ7" i="1"/>
  <c r="JO7" i="1"/>
  <c r="JN7" i="1"/>
  <c r="JM7" i="1"/>
  <c r="JL7" i="1"/>
  <c r="JK7" i="1"/>
  <c r="JJ7" i="1"/>
  <c r="JE7" i="1"/>
  <c r="JD7" i="1"/>
  <c r="JC7" i="1"/>
  <c r="JB7" i="1"/>
  <c r="JA7" i="1"/>
  <c r="IV7" i="1"/>
  <c r="IU7" i="1"/>
  <c r="IS7" i="1" a="1"/>
  <c r="IS7" i="1" s="1"/>
  <c r="IO7" i="1"/>
  <c r="IM7" i="1" a="1"/>
  <c r="IM7" i="1" s="1"/>
  <c r="II7" i="1" a="1"/>
  <c r="II7" i="1" s="1"/>
  <c r="IB7" i="1" a="1"/>
  <c r="IB7" i="1" s="1"/>
  <c r="HX7" i="1" a="1"/>
  <c r="HX7" i="1" s="1"/>
  <c r="HM7" i="1" a="1"/>
  <c r="HM7" i="1" s="1"/>
  <c r="HF7" i="1"/>
  <c r="HA7" i="1"/>
  <c r="GZ7" i="1"/>
  <c r="GN7" i="1"/>
  <c r="GO7" i="1" s="1"/>
  <c r="HB7" i="1" s="1"/>
  <c r="FS7" i="1"/>
  <c r="FY7" i="1" s="1"/>
  <c r="EX7" i="1"/>
  <c r="EY7" i="1" s="1"/>
  <c r="DT7" i="1"/>
  <c r="DJ7" i="1"/>
  <c r="DI7" i="1"/>
  <c r="DH7" i="1"/>
  <c r="CZ7" i="1"/>
  <c r="CY7" i="1" s="1"/>
  <c r="CV7" i="1" s="1"/>
  <c r="Z7" i="1" s="1"/>
  <c r="CX7" i="1"/>
  <c r="CW7" i="1"/>
  <c r="CT7" i="1"/>
  <c r="CS7" i="1" s="1"/>
  <c r="CQ7" i="1" s="1"/>
  <c r="DB7" i="1" s="1"/>
  <c r="CP7" i="1"/>
  <c r="DC7" i="1" s="1"/>
  <c r="CJ7" i="1"/>
  <c r="AL7" i="1"/>
  <c r="AI7" i="1"/>
  <c r="RT6" i="1"/>
  <c r="RR6" i="1"/>
  <c r="RQ6" i="1"/>
  <c r="RP6" i="1"/>
  <c r="RO6" i="1"/>
  <c r="RN6" i="1"/>
  <c r="RM6" i="1"/>
  <c r="QZ6" i="1"/>
  <c r="QY6" i="1"/>
  <c r="QQ6" i="1"/>
  <c r="QP6" i="1"/>
  <c r="QN6" i="1"/>
  <c r="QM6" i="1"/>
  <c r="PY6" i="1"/>
  <c r="PZ6" i="1" s="1"/>
  <c r="QE6" i="1" s="1"/>
  <c r="PW6" i="1"/>
  <c r="PX6" i="1" s="1"/>
  <c r="QD6" i="1" s="1"/>
  <c r="PU6" i="1"/>
  <c r="PQ6" i="1"/>
  <c r="PE6" i="1"/>
  <c r="PD6" i="1"/>
  <c r="OY6" i="1"/>
  <c r="OX6" i="1"/>
  <c r="OS6" i="1"/>
  <c r="OR6" i="1"/>
  <c r="OM6" i="1"/>
  <c r="OL6" i="1"/>
  <c r="OG6" i="1"/>
  <c r="OF6" i="1"/>
  <c r="OA6" i="1"/>
  <c r="NZ6" i="1"/>
  <c r="NU6" i="1"/>
  <c r="NT6" i="1"/>
  <c r="NO6" i="1"/>
  <c r="NN6" i="1"/>
  <c r="NI6" i="1"/>
  <c r="NH6" i="1"/>
  <c r="NC6" i="1"/>
  <c r="NB6" i="1"/>
  <c r="MW6" i="1"/>
  <c r="MV6" i="1"/>
  <c r="MQ6" i="1"/>
  <c r="MP6" i="1"/>
  <c r="ME6" i="1"/>
  <c r="MC6" i="1"/>
  <c r="MB6" i="1"/>
  <c r="MA6" i="1"/>
  <c r="LZ6" i="1"/>
  <c r="LY6" i="1"/>
  <c r="LW6" i="1"/>
  <c r="LV6" i="1"/>
  <c r="LU6" i="1"/>
  <c r="LT6" i="1"/>
  <c r="LS6" i="1"/>
  <c r="LQ6" i="1"/>
  <c r="LP6" i="1"/>
  <c r="LO6" i="1"/>
  <c r="LN6" i="1"/>
  <c r="LH6" i="1" s="1"/>
  <c r="LM6" i="1"/>
  <c r="LL6" i="1"/>
  <c r="LK6" i="1"/>
  <c r="LJ6" i="1"/>
  <c r="LI6" i="1"/>
  <c r="LG6" i="1"/>
  <c r="LF6" i="1"/>
  <c r="LE6" i="1"/>
  <c r="LD6" i="1"/>
  <c r="LB6" i="1"/>
  <c r="LA6" i="1"/>
  <c r="KZ6" i="1"/>
  <c r="KY6" i="1"/>
  <c r="KX6" i="1"/>
  <c r="KW6" i="1"/>
  <c r="KR6" i="1"/>
  <c r="KP6" i="1"/>
  <c r="KO6" i="1"/>
  <c r="KN6" i="1"/>
  <c r="KM6" i="1"/>
  <c r="KL6" i="1"/>
  <c r="KJ6" i="1"/>
  <c r="KI6" i="1"/>
  <c r="KH6" i="1"/>
  <c r="KG6" i="1"/>
  <c r="KF6" i="1"/>
  <c r="KD6" i="1"/>
  <c r="KC6" i="1"/>
  <c r="KB6" i="1"/>
  <c r="KA6" i="1"/>
  <c r="JP6" i="1" s="1"/>
  <c r="JZ6" i="1"/>
  <c r="JY6" i="1"/>
  <c r="JX6" i="1"/>
  <c r="JW6" i="1"/>
  <c r="JV6" i="1"/>
  <c r="JT6" i="1"/>
  <c r="JS6" i="1"/>
  <c r="JR6" i="1"/>
  <c r="JQ6" i="1"/>
  <c r="JO6" i="1"/>
  <c r="JN6" i="1"/>
  <c r="JM6" i="1"/>
  <c r="JL6" i="1"/>
  <c r="JK6" i="1"/>
  <c r="JJ6" i="1"/>
  <c r="JE6" i="1"/>
  <c r="JD6" i="1"/>
  <c r="JC6" i="1"/>
  <c r="JB6" i="1"/>
  <c r="JA6" i="1"/>
  <c r="IV6" i="1"/>
  <c r="IU6" i="1"/>
  <c r="IS6" i="1" a="1"/>
  <c r="IS6" i="1" s="1"/>
  <c r="IO6" i="1"/>
  <c r="IM6" i="1" a="1"/>
  <c r="IM6" i="1" s="1"/>
  <c r="II6" i="1" a="1"/>
  <c r="II6" i="1" s="1"/>
  <c r="IB6" i="1" a="1"/>
  <c r="IB6" i="1" s="1"/>
  <c r="HX6" i="1" a="1"/>
  <c r="HX6" i="1" s="1"/>
  <c r="HM6" i="1" a="1"/>
  <c r="HM6" i="1" s="1"/>
  <c r="HF6" i="1"/>
  <c r="HA6" i="1"/>
  <c r="GZ6" i="1"/>
  <c r="GN6" i="1"/>
  <c r="GO6" i="1" s="1"/>
  <c r="HB6" i="1" s="1"/>
  <c r="FS6" i="1"/>
  <c r="FY6" i="1" s="1"/>
  <c r="EX6" i="1"/>
  <c r="EY6" i="1" s="1"/>
  <c r="DT6" i="1"/>
  <c r="DJ6" i="1"/>
  <c r="DI6" i="1"/>
  <c r="DH6" i="1"/>
  <c r="CZ6" i="1"/>
  <c r="CY6" i="1" s="1"/>
  <c r="CV6" i="1" s="1"/>
  <c r="Z6" i="1" s="1"/>
  <c r="CW6" i="1"/>
  <c r="CX6" i="1" s="1"/>
  <c r="CT6" i="1"/>
  <c r="CS6" i="1" s="1"/>
  <c r="CQ6" i="1" s="1"/>
  <c r="DB6" i="1" s="1"/>
  <c r="CP6" i="1"/>
  <c r="DC6" i="1" s="1"/>
  <c r="CJ6" i="1"/>
  <c r="RT5" i="1"/>
  <c r="RR5" i="1"/>
  <c r="RQ5" i="1"/>
  <c r="RP5" i="1"/>
  <c r="RO5" i="1"/>
  <c r="RN5" i="1"/>
  <c r="RM5" i="1"/>
  <c r="QZ5" i="1"/>
  <c r="QY5" i="1"/>
  <c r="QQ5" i="1"/>
  <c r="QP5" i="1"/>
  <c r="QN5" i="1"/>
  <c r="QM5" i="1"/>
  <c r="PY5" i="1"/>
  <c r="PZ5" i="1" s="1"/>
  <c r="QE5" i="1" s="1"/>
  <c r="PW5" i="1"/>
  <c r="PX5" i="1" s="1"/>
  <c r="QD5" i="1" s="1"/>
  <c r="ME5" i="1"/>
  <c r="MC5" i="1"/>
  <c r="MB5" i="1"/>
  <c r="MA5" i="1"/>
  <c r="LZ5" i="1"/>
  <c r="LY5" i="1"/>
  <c r="LW5" i="1"/>
  <c r="LV5" i="1"/>
  <c r="LU5" i="1"/>
  <c r="LT5" i="1"/>
  <c r="LS5" i="1"/>
  <c r="LQ5" i="1"/>
  <c r="LP5" i="1"/>
  <c r="LO5" i="1"/>
  <c r="LN5" i="1"/>
  <c r="LC5" i="1" s="1"/>
  <c r="LM5" i="1"/>
  <c r="LL5" i="1"/>
  <c r="LK5" i="1"/>
  <c r="LJ5" i="1"/>
  <c r="LI5" i="1"/>
  <c r="LG5" i="1"/>
  <c r="LF5" i="1"/>
  <c r="LE5" i="1"/>
  <c r="LD5" i="1"/>
  <c r="LB5" i="1"/>
  <c r="LA5" i="1"/>
  <c r="KZ5" i="1"/>
  <c r="KY5" i="1"/>
  <c r="KX5" i="1"/>
  <c r="KW5" i="1"/>
  <c r="KR5" i="1"/>
  <c r="KP5" i="1"/>
  <c r="KO5" i="1"/>
  <c r="KN5" i="1"/>
  <c r="KM5" i="1"/>
  <c r="KL5" i="1"/>
  <c r="KJ5" i="1"/>
  <c r="KI5" i="1"/>
  <c r="KH5" i="1"/>
  <c r="KG5" i="1"/>
  <c r="KF5" i="1"/>
  <c r="KD5" i="1"/>
  <c r="KC5" i="1"/>
  <c r="KB5" i="1"/>
  <c r="KA5" i="1"/>
  <c r="JU5" i="1" s="1"/>
  <c r="JZ5" i="1"/>
  <c r="JY5" i="1"/>
  <c r="JX5" i="1"/>
  <c r="JW5" i="1"/>
  <c r="JV5" i="1"/>
  <c r="JT5" i="1"/>
  <c r="JS5" i="1"/>
  <c r="JR5" i="1"/>
  <c r="JQ5" i="1"/>
  <c r="JO5" i="1"/>
  <c r="JN5" i="1"/>
  <c r="JM5" i="1"/>
  <c r="JL5" i="1"/>
  <c r="JK5" i="1"/>
  <c r="JJ5" i="1"/>
  <c r="JE5" i="1"/>
  <c r="JD5" i="1"/>
  <c r="JC5" i="1"/>
  <c r="JB5" i="1"/>
  <c r="JA5" i="1"/>
  <c r="IV5" i="1"/>
  <c r="IU5" i="1"/>
  <c r="IS5" i="1" a="1"/>
  <c r="IS5" i="1" s="1"/>
  <c r="IO5" i="1"/>
  <c r="IM5" i="1" a="1"/>
  <c r="IM5" i="1" s="1"/>
  <c r="II5" i="1" a="1"/>
  <c r="II5" i="1" s="1"/>
  <c r="IB5" i="1" a="1"/>
  <c r="IB5" i="1" s="1"/>
  <c r="HX5" i="1" a="1"/>
  <c r="HX5" i="1" s="1"/>
  <c r="HM5" i="1" a="1"/>
  <c r="HM5" i="1" s="1"/>
  <c r="HF5" i="1"/>
  <c r="HA5" i="1"/>
  <c r="GZ5" i="1"/>
  <c r="GN5" i="1"/>
  <c r="GO5" i="1" s="1"/>
  <c r="HB5" i="1" s="1"/>
  <c r="FS5" i="1"/>
  <c r="FY5" i="1" s="1"/>
  <c r="EX5" i="1"/>
  <c r="EY5" i="1" s="1"/>
  <c r="DT5" i="1"/>
  <c r="DJ5" i="1"/>
  <c r="DI5" i="1"/>
  <c r="DH5" i="1"/>
  <c r="CZ5" i="1"/>
  <c r="CY5" i="1" s="1"/>
  <c r="CV5" i="1" s="1"/>
  <c r="Z5" i="1" s="1"/>
  <c r="CW5" i="1"/>
  <c r="CX5" i="1" s="1"/>
  <c r="CT5" i="1"/>
  <c r="CS5" i="1" s="1"/>
  <c r="CQ5" i="1" s="1"/>
  <c r="DB5" i="1" s="1"/>
  <c r="CP5" i="1"/>
  <c r="DC5" i="1" s="1"/>
  <c r="CJ5" i="1"/>
  <c r="RT4" i="1"/>
  <c r="RR4" i="1"/>
  <c r="RQ4" i="1"/>
  <c r="RP4" i="1"/>
  <c r="RO4" i="1"/>
  <c r="RN4" i="1"/>
  <c r="RM4" i="1"/>
  <c r="QZ4" i="1"/>
  <c r="QY4" i="1"/>
  <c r="QN4" i="1"/>
  <c r="QM4" i="1"/>
  <c r="PY4" i="1"/>
  <c r="PZ4" i="1" s="1"/>
  <c r="QE4" i="1" s="1"/>
  <c r="PW4" i="1"/>
  <c r="PX4" i="1" s="1"/>
  <c r="QD4" i="1" s="1"/>
  <c r="ME4" i="1"/>
  <c r="MC4" i="1"/>
  <c r="MB4" i="1"/>
  <c r="MA4" i="1"/>
  <c r="LU4" i="1" s="1"/>
  <c r="LT4" i="1" s="1"/>
  <c r="LS4" i="1" s="1"/>
  <c r="LZ4" i="1"/>
  <c r="LY4" i="1"/>
  <c r="LW4" i="1"/>
  <c r="LV4" i="1"/>
  <c r="LQ4" i="1"/>
  <c r="LP4" i="1"/>
  <c r="LO4" i="1"/>
  <c r="LN4" i="1"/>
  <c r="LM4" i="1"/>
  <c r="LL4" i="1"/>
  <c r="LK4" i="1"/>
  <c r="LJ4" i="1"/>
  <c r="KX4" i="1" s="1"/>
  <c r="LI4" i="1"/>
  <c r="LH4" i="1"/>
  <c r="LG4" i="1"/>
  <c r="LF4" i="1"/>
  <c r="LE4" i="1"/>
  <c r="LD4" i="1"/>
  <c r="LC4" i="1"/>
  <c r="LB4" i="1"/>
  <c r="LA4" i="1"/>
  <c r="KZ4" i="1"/>
  <c r="KY4" i="1"/>
  <c r="KW4" i="1"/>
  <c r="KV4" i="1"/>
  <c r="KR4" i="1"/>
  <c r="KP4" i="1"/>
  <c r="KO4" i="1"/>
  <c r="KN4" i="1"/>
  <c r="KH4" i="1" s="1"/>
  <c r="KG4" i="1" s="1"/>
  <c r="KF4" i="1" s="1"/>
  <c r="KM4" i="1"/>
  <c r="KL4" i="1"/>
  <c r="KJ4" i="1"/>
  <c r="KI4" i="1"/>
  <c r="KD4" i="1"/>
  <c r="KC4" i="1"/>
  <c r="KB4" i="1"/>
  <c r="KA4" i="1"/>
  <c r="JZ4" i="1"/>
  <c r="JY4" i="1"/>
  <c r="JX4" i="1"/>
  <c r="JW4" i="1"/>
  <c r="JK4" i="1" s="1"/>
  <c r="JV4" i="1"/>
  <c r="JU4" i="1"/>
  <c r="JT4" i="1"/>
  <c r="JS4" i="1"/>
  <c r="JR4" i="1"/>
  <c r="JQ4" i="1"/>
  <c r="JP4" i="1"/>
  <c r="JO4" i="1"/>
  <c r="JN4" i="1"/>
  <c r="JM4" i="1"/>
  <c r="JL4" i="1"/>
  <c r="JJ4" i="1"/>
  <c r="JI4" i="1"/>
  <c r="JA4" i="1"/>
  <c r="IS4" i="1" a="1"/>
  <c r="IS4" i="1" s="1"/>
  <c r="IM4" i="1" a="1"/>
  <c r="IM4" i="1" s="1"/>
  <c r="II4" i="1"/>
  <c r="IB4" i="1" a="1"/>
  <c r="IB4" i="1" s="1"/>
  <c r="HX4" i="1" a="1"/>
  <c r="HX4" i="1" s="1"/>
  <c r="HM4" i="1" a="1"/>
  <c r="HM4" i="1" s="1"/>
  <c r="HF4" i="1"/>
  <c r="HA4" i="1"/>
  <c r="GZ4" i="1"/>
  <c r="FS4" i="1"/>
  <c r="FY4" i="1" s="1"/>
  <c r="FD4" i="1"/>
  <c r="FC4" i="1"/>
  <c r="FA4" i="1"/>
  <c r="FB4" i="1" s="1"/>
  <c r="EZ4" i="1"/>
  <c r="EY4" i="1"/>
  <c r="EX4" i="1"/>
  <c r="EW4" i="1"/>
  <c r="FN4" i="1" s="1"/>
  <c r="FO4" i="1" s="1"/>
  <c r="CZ4" i="1"/>
  <c r="CY4" i="1" s="1"/>
  <c r="Z4" i="1" s="1"/>
  <c r="CW4" i="1"/>
  <c r="CT4" i="1"/>
  <c r="CS4" i="1" s="1"/>
  <c r="CQ4" i="1" s="1"/>
  <c r="CP4" i="1"/>
  <c r="DC4" i="1" s="1"/>
  <c r="AL4" i="1"/>
  <c r="AI4" i="1"/>
  <c r="DG16" i="4" l="1"/>
  <c r="QV31" i="4"/>
  <c r="OD26" i="4"/>
  <c r="MZ26" i="4"/>
  <c r="IV7" i="4"/>
  <c r="GZ22" i="4"/>
  <c r="PP34" i="4"/>
  <c r="KT29" i="4"/>
  <c r="KU29" i="4" s="1"/>
  <c r="MK29" i="4" s="1"/>
  <c r="NX29" i="4" s="1"/>
  <c r="QS24" i="4"/>
  <c r="QW35" i="4"/>
  <c r="RB35" i="4" s="1"/>
  <c r="QT22" i="4"/>
  <c r="JG23" i="4"/>
  <c r="JH23" i="4" s="1"/>
  <c r="QB31" i="4"/>
  <c r="QH31" i="4" s="1"/>
  <c r="QW10" i="4"/>
  <c r="RB10" i="4" s="1"/>
  <c r="QS40" i="4"/>
  <c r="QV30" i="4"/>
  <c r="RA30" i="4" s="1"/>
  <c r="PT35" i="4"/>
  <c r="QP30" i="4"/>
  <c r="OO15" i="4"/>
  <c r="MM15" i="4"/>
  <c r="QQ22" i="4"/>
  <c r="NW15" i="4"/>
  <c r="NY15" i="4" s="1"/>
  <c r="OI15" i="4"/>
  <c r="OK15" i="4" s="1"/>
  <c r="CL16" i="4"/>
  <c r="MS15" i="4"/>
  <c r="MU15" i="4" s="1"/>
  <c r="PO15" i="4"/>
  <c r="DS16" i="4"/>
  <c r="DU16" i="4" s="1"/>
  <c r="OU15" i="4"/>
  <c r="DE16" i="4"/>
  <c r="DK16" i="4" s="1"/>
  <c r="DM16" i="4" s="1"/>
  <c r="MI15" i="4"/>
  <c r="NE15" i="4"/>
  <c r="NG15" i="4" s="1"/>
  <c r="MY15" i="4"/>
  <c r="NQ15" i="4"/>
  <c r="NS15" i="4" s="1"/>
  <c r="QT16" i="4"/>
  <c r="PO7" i="4"/>
  <c r="PQ7" i="4" s="1"/>
  <c r="PR7" i="4" s="1"/>
  <c r="QV17" i="4"/>
  <c r="RA17" i="4" s="1"/>
  <c r="QK38" i="4"/>
  <c r="NW27" i="4"/>
  <c r="QT29" i="4"/>
  <c r="HB23" i="4"/>
  <c r="OA23" i="4" s="1"/>
  <c r="CL14" i="4"/>
  <c r="DS14" i="4"/>
  <c r="QS35" i="4"/>
  <c r="NY13" i="4"/>
  <c r="OJ26" i="4"/>
  <c r="QN17" i="4"/>
  <c r="QW21" i="4"/>
  <c r="RB21" i="4" s="1"/>
  <c r="NY34" i="4"/>
  <c r="PB26" i="4"/>
  <c r="QV35" i="4"/>
  <c r="QK28" i="4"/>
  <c r="QW24" i="4"/>
  <c r="RB24" i="4" s="1"/>
  <c r="LH11" i="4"/>
  <c r="QW9" i="4"/>
  <c r="RB9" i="4" s="1"/>
  <c r="QW30" i="4"/>
  <c r="RB30" i="4" s="1"/>
  <c r="QK21" i="4"/>
  <c r="RS33" i="4"/>
  <c r="RU33" i="4" s="1"/>
  <c r="OE34" i="4"/>
  <c r="NL26" i="4"/>
  <c r="QW17" i="4"/>
  <c r="QT39" i="4"/>
  <c r="QQ29" i="4"/>
  <c r="MN28" i="4"/>
  <c r="MO28" i="4" s="1"/>
  <c r="EE37" i="4"/>
  <c r="QN16" i="4"/>
  <c r="QW16" i="4"/>
  <c r="RB16" i="4" s="1"/>
  <c r="ON35" i="4"/>
  <c r="NL28" i="4"/>
  <c r="QJ35" i="4"/>
  <c r="QV23" i="4"/>
  <c r="RA23" i="4" s="1"/>
  <c r="QW23" i="4"/>
  <c r="RB23" i="4" s="1"/>
  <c r="QW12" i="4"/>
  <c r="RB12" i="4" s="1"/>
  <c r="QP23" i="4"/>
  <c r="QM17" i="4"/>
  <c r="QW28" i="4"/>
  <c r="RB28" i="4" s="1"/>
  <c r="OD28" i="4"/>
  <c r="QM18" i="4"/>
  <c r="NG34" i="4"/>
  <c r="EI37" i="4"/>
  <c r="PB28" i="4"/>
  <c r="PC28" i="4" s="1"/>
  <c r="EC37" i="4"/>
  <c r="OV28" i="4"/>
  <c r="OW28" i="4" s="1"/>
  <c r="ON11" i="4"/>
  <c r="QT11" i="4" s="1"/>
  <c r="QU11" i="4" s="1"/>
  <c r="OW34" i="4"/>
  <c r="MT26" i="4"/>
  <c r="NR26" i="4"/>
  <c r="OT12" i="4"/>
  <c r="QT12" i="4" s="1"/>
  <c r="NA13" i="4"/>
  <c r="DG14" i="4"/>
  <c r="QV18" i="4"/>
  <c r="RA18" i="4" s="1"/>
  <c r="QT34" i="4"/>
  <c r="NX26" i="4"/>
  <c r="ML26" i="4"/>
  <c r="OY26" i="4" s="1"/>
  <c r="PS26" i="4"/>
  <c r="PU26" i="4" s="1"/>
  <c r="PV26" i="4" s="1"/>
  <c r="PT15" i="4"/>
  <c r="OB12" i="4"/>
  <c r="QW29" i="4"/>
  <c r="RB29" i="4" s="1"/>
  <c r="QW15" i="4"/>
  <c r="RB15" i="4" s="1"/>
  <c r="QA31" i="4"/>
  <c r="QW11" i="4"/>
  <c r="RB11" i="4" s="1"/>
  <c r="OW32" i="4"/>
  <c r="PT30" i="4"/>
  <c r="OA31" i="4"/>
  <c r="OB31" i="4" s="1"/>
  <c r="QQ31" i="4" s="1"/>
  <c r="OP26" i="4"/>
  <c r="PP17" i="4"/>
  <c r="QV11" i="4"/>
  <c r="NM37" i="4"/>
  <c r="QK39" i="4"/>
  <c r="PP23" i="4"/>
  <c r="QA23" i="4" s="1"/>
  <c r="MN26" i="4"/>
  <c r="KW17" i="4"/>
  <c r="PU7" i="4"/>
  <c r="PV7" i="4" s="1"/>
  <c r="DE14" i="4"/>
  <c r="QW22" i="4"/>
  <c r="RB22" i="4" s="1"/>
  <c r="QS12" i="4"/>
  <c r="JG22" i="4"/>
  <c r="JH22" i="4" s="1"/>
  <c r="MH22" i="4" s="1"/>
  <c r="QW39" i="4"/>
  <c r="RB39" i="4" s="1"/>
  <c r="NF26" i="4"/>
  <c r="PT12" i="4"/>
  <c r="JG16" i="4"/>
  <c r="JH16" i="4" s="1"/>
  <c r="MH16" i="4" s="1"/>
  <c r="OC16" i="4" s="1"/>
  <c r="QV40" i="4"/>
  <c r="QK10" i="4"/>
  <c r="OK27" i="4"/>
  <c r="NS27" i="4"/>
  <c r="QK22" i="4"/>
  <c r="OQ37" i="4"/>
  <c r="PC15" i="4"/>
  <c r="NM15" i="4"/>
  <c r="MO33" i="4"/>
  <c r="QS31" i="4"/>
  <c r="QS17" i="4"/>
  <c r="QJ30" i="4"/>
  <c r="NJ40" i="4"/>
  <c r="QK40" i="4" s="1"/>
  <c r="OE27" i="4"/>
  <c r="OW27" i="4"/>
  <c r="QQ21" i="4"/>
  <c r="OP39" i="4"/>
  <c r="QW31" i="4"/>
  <c r="RB31" i="4" s="1"/>
  <c r="QN15" i="4"/>
  <c r="ED32" i="4"/>
  <c r="QK34" i="4"/>
  <c r="EI33" i="4"/>
  <c r="NG32" i="4"/>
  <c r="QT28" i="4"/>
  <c r="QV12" i="4"/>
  <c r="ED39" i="4"/>
  <c r="QJ23" i="4"/>
  <c r="QP24" i="4"/>
  <c r="NS36" i="4"/>
  <c r="DX38" i="4"/>
  <c r="ED38" i="4" s="1"/>
  <c r="EF38" i="4" s="1"/>
  <c r="OK37" i="4"/>
  <c r="KT24" i="4"/>
  <c r="KU24" i="4" s="1"/>
  <c r="QT10" i="4"/>
  <c r="MU13" i="4"/>
  <c r="QJ24" i="4"/>
  <c r="QJ40" i="4"/>
  <c r="QK29" i="4"/>
  <c r="PC34" i="4"/>
  <c r="MU36" i="4"/>
  <c r="MT39" i="4"/>
  <c r="OQ33" i="4"/>
  <c r="OT24" i="4"/>
  <c r="QT38" i="4"/>
  <c r="QS18" i="4"/>
  <c r="EC33" i="4"/>
  <c r="ML39" i="4"/>
  <c r="RA40" i="4"/>
  <c r="FC13" i="4"/>
  <c r="FN13" i="4"/>
  <c r="FO13" i="4" s="1"/>
  <c r="PA38" i="4"/>
  <c r="OE28" i="4"/>
  <c r="PQ24" i="4"/>
  <c r="PR24" i="4" s="1"/>
  <c r="QB24" i="4" s="1"/>
  <c r="MS38" i="4"/>
  <c r="JK20" i="4"/>
  <c r="JG20" i="4"/>
  <c r="JH20" i="4" s="1"/>
  <c r="MH20" i="4" s="1"/>
  <c r="MY38" i="4"/>
  <c r="MZ28" i="4"/>
  <c r="OJ28" i="4"/>
  <c r="PP24" i="4"/>
  <c r="QA24" i="4" s="1"/>
  <c r="OT18" i="4"/>
  <c r="QT18" i="4" s="1"/>
  <c r="QU18" i="4" s="1"/>
  <c r="OB18" i="4"/>
  <c r="QN18" i="4" s="1"/>
  <c r="QJ11" i="4"/>
  <c r="MI38" i="4"/>
  <c r="QQ28" i="4"/>
  <c r="QP31" i="4"/>
  <c r="KX20" i="4"/>
  <c r="KT20" i="4"/>
  <c r="KU20" i="4" s="1"/>
  <c r="MK20" i="4" s="1"/>
  <c r="FC18" i="4"/>
  <c r="QK11" i="4"/>
  <c r="NK38" i="4"/>
  <c r="OU38" i="4"/>
  <c r="EC36" i="4"/>
  <c r="ML28" i="4"/>
  <c r="PP18" i="4"/>
  <c r="HB24" i="4"/>
  <c r="OA24" i="4" s="1"/>
  <c r="FN8" i="4"/>
  <c r="FO8" i="4" s="1"/>
  <c r="NJ17" i="4"/>
  <c r="QT9" i="4"/>
  <c r="QA40" i="4"/>
  <c r="QG40" i="4" s="1"/>
  <c r="NW38" i="4"/>
  <c r="NA37" i="4"/>
  <c r="NG37" i="4"/>
  <c r="OI38" i="4"/>
  <c r="EE29" i="4"/>
  <c r="ON30" i="4"/>
  <c r="KT30" i="4"/>
  <c r="KU30" i="4" s="1"/>
  <c r="MT28" i="4"/>
  <c r="MU28" i="4" s="1"/>
  <c r="OQ13" i="4"/>
  <c r="NX28" i="4"/>
  <c r="QW40" i="4"/>
  <c r="RB40" i="4" s="1"/>
  <c r="QK18" i="4"/>
  <c r="MM38" i="4"/>
  <c r="OE37" i="4"/>
  <c r="PO38" i="4"/>
  <c r="PR38" i="4" s="1"/>
  <c r="OT35" i="4"/>
  <c r="MO36" i="4"/>
  <c r="DW33" i="4"/>
  <c r="NG27" i="4"/>
  <c r="MU27" i="4"/>
  <c r="QT21" i="4"/>
  <c r="PS28" i="4"/>
  <c r="NR28" i="4"/>
  <c r="NS28" i="4" s="1"/>
  <c r="NA15" i="4"/>
  <c r="NS32" i="4"/>
  <c r="QT31" i="4"/>
  <c r="NQ38" i="4"/>
  <c r="NE38" i="4"/>
  <c r="NM36" i="4"/>
  <c r="EE33" i="4"/>
  <c r="PC33" i="4"/>
  <c r="OT23" i="4"/>
  <c r="QT23" i="4" s="1"/>
  <c r="NF28" i="4"/>
  <c r="NG28" i="4" s="1"/>
  <c r="RC24" i="4"/>
  <c r="EE35" i="4"/>
  <c r="RB17" i="4"/>
  <c r="RC17" i="4" s="1"/>
  <c r="QX17" i="4"/>
  <c r="FN16" i="4"/>
  <c r="FC16" i="4"/>
  <c r="DY30" i="4"/>
  <c r="EE30" i="4" s="1"/>
  <c r="DW30" i="4"/>
  <c r="DE9" i="4"/>
  <c r="DF9" i="4"/>
  <c r="DS9" i="4"/>
  <c r="NA36" i="4"/>
  <c r="EE34" i="4"/>
  <c r="MU32" i="4"/>
  <c r="OE33" i="4"/>
  <c r="MS7" i="4"/>
  <c r="MU7" i="4" s="1"/>
  <c r="QJ31" i="4"/>
  <c r="ON40" i="4"/>
  <c r="NH32" i="4"/>
  <c r="NS33" i="4"/>
  <c r="DE28" i="4"/>
  <c r="OQ15" i="4"/>
  <c r="MI7" i="4"/>
  <c r="OO7" i="4"/>
  <c r="OQ7" i="4" s="1"/>
  <c r="KX31" i="4"/>
  <c r="KT31" i="4"/>
  <c r="KU31" i="4" s="1"/>
  <c r="KV9" i="4"/>
  <c r="KT9" i="4"/>
  <c r="KU9" i="4" s="1"/>
  <c r="MK9" i="4" s="1"/>
  <c r="DF28" i="4"/>
  <c r="NW7" i="4"/>
  <c r="NY7" i="4" s="1"/>
  <c r="OU7" i="4"/>
  <c r="OW7" i="4" s="1"/>
  <c r="QV7" i="4" s="1"/>
  <c r="JJ17" i="4"/>
  <c r="JG17" i="4"/>
  <c r="JH17" i="4" s="1"/>
  <c r="EE39" i="4"/>
  <c r="EF39" i="4" s="1"/>
  <c r="EE40" i="4"/>
  <c r="OB40" i="4"/>
  <c r="OT40" i="4"/>
  <c r="OE36" i="4"/>
  <c r="EI36" i="4"/>
  <c r="NJ30" i="4"/>
  <c r="QK30" i="4" s="1"/>
  <c r="CL28" i="4"/>
  <c r="CL9" i="4"/>
  <c r="NQ7" i="4"/>
  <c r="NS7" i="4" s="1"/>
  <c r="PA7" i="4"/>
  <c r="PC7" i="4" s="1"/>
  <c r="KX25" i="4"/>
  <c r="KT25" i="4"/>
  <c r="KU25" i="4" s="1"/>
  <c r="MK25" i="4" s="1"/>
  <c r="NX25" i="4" s="1"/>
  <c r="EE31" i="4"/>
  <c r="DG28" i="4"/>
  <c r="NW28" i="4"/>
  <c r="NM28" i="4"/>
  <c r="DG9" i="4"/>
  <c r="MV13" i="4"/>
  <c r="MM7" i="4"/>
  <c r="MO7" i="4" s="1"/>
  <c r="MY7" i="4"/>
  <c r="NA7" i="4" s="1"/>
  <c r="QW18" i="4"/>
  <c r="JG24" i="4"/>
  <c r="JH24" i="4" s="1"/>
  <c r="JK24" i="4"/>
  <c r="EI39" i="4"/>
  <c r="NG36" i="4"/>
  <c r="OK32" i="4"/>
  <c r="OT30" i="4"/>
  <c r="PC27" i="4"/>
  <c r="OW15" i="4"/>
  <c r="NM13" i="4"/>
  <c r="KT8" i="4"/>
  <c r="KU8" i="4" s="1"/>
  <c r="MK8" i="4" s="1"/>
  <c r="NK7" i="4"/>
  <c r="NM7" i="4" s="1"/>
  <c r="NE7" i="4"/>
  <c r="NG7" i="4" s="1"/>
  <c r="KX22" i="4"/>
  <c r="KT22" i="4"/>
  <c r="KU22" i="4" s="1"/>
  <c r="MK22" i="4" s="1"/>
  <c r="NX22" i="4" s="1"/>
  <c r="PC37" i="4"/>
  <c r="QV37" i="4" s="1"/>
  <c r="RA37" i="4" s="1"/>
  <c r="EC39" i="4"/>
  <c r="MU34" i="4"/>
  <c r="EE36" i="4"/>
  <c r="NM27" i="4"/>
  <c r="NJ24" i="4"/>
  <c r="QK24" i="4" s="1"/>
  <c r="OK13" i="4"/>
  <c r="NN13" i="4"/>
  <c r="OI7" i="4"/>
  <c r="QS23" i="4"/>
  <c r="KX19" i="4"/>
  <c r="KT19" i="4"/>
  <c r="KU19" i="4" s="1"/>
  <c r="MK19" i="4" s="1"/>
  <c r="JG14" i="4"/>
  <c r="JH14" i="4" s="1"/>
  <c r="MH14" i="4" s="1"/>
  <c r="JJ14" i="4"/>
  <c r="QB23" i="4"/>
  <c r="QH23" i="4" s="1"/>
  <c r="IU20" i="4"/>
  <c r="IV20" i="4"/>
  <c r="IV19" i="4"/>
  <c r="IV21" i="4"/>
  <c r="IV22" i="4"/>
  <c r="IV24" i="4"/>
  <c r="IV23" i="4"/>
  <c r="FC12" i="4"/>
  <c r="FN12" i="4"/>
  <c r="PE27" i="4"/>
  <c r="OG27" i="4"/>
  <c r="NI27" i="4"/>
  <c r="OM27" i="4"/>
  <c r="NO27" i="4"/>
  <c r="MQ27" i="4"/>
  <c r="MW27" i="4"/>
  <c r="OY27" i="4"/>
  <c r="NU27" i="4"/>
  <c r="OS27" i="4"/>
  <c r="NC27" i="4"/>
  <c r="IV30" i="4"/>
  <c r="IV31" i="4"/>
  <c r="IV28" i="4"/>
  <c r="IV29" i="4"/>
  <c r="IV25" i="4"/>
  <c r="IU25" i="4"/>
  <c r="IV26" i="4"/>
  <c r="IV27" i="4"/>
  <c r="HB20" i="4"/>
  <c r="GZ20" i="4"/>
  <c r="OR37" i="4"/>
  <c r="NT37" i="4"/>
  <c r="OX37" i="4"/>
  <c r="NZ37" i="4"/>
  <c r="NB37" i="4"/>
  <c r="PD37" i="4"/>
  <c r="OF37" i="4"/>
  <c r="NH37" i="4"/>
  <c r="MV37" i="4"/>
  <c r="NN37" i="4"/>
  <c r="OL37" i="4"/>
  <c r="MP37" i="4"/>
  <c r="DW37" i="4"/>
  <c r="DX37" i="4"/>
  <c r="OQ32" i="4"/>
  <c r="DX29" i="4"/>
  <c r="DW29" i="4"/>
  <c r="NT32" i="4"/>
  <c r="EC29" i="4"/>
  <c r="EG29" i="4"/>
  <c r="EI29" i="4" s="1"/>
  <c r="PT26" i="4"/>
  <c r="DS23" i="4"/>
  <c r="DG23" i="4"/>
  <c r="CL23" i="4"/>
  <c r="DF23" i="4"/>
  <c r="DE23" i="4"/>
  <c r="JG19" i="4"/>
  <c r="JH19" i="4" s="1"/>
  <c r="MH19" i="4" s="1"/>
  <c r="JK19" i="4"/>
  <c r="OQ28" i="4"/>
  <c r="DH22" i="4"/>
  <c r="DI22" i="4"/>
  <c r="KT11" i="4"/>
  <c r="KU11" i="4" s="1"/>
  <c r="KV11" i="4"/>
  <c r="RA11" i="4"/>
  <c r="RC11" i="4" s="1"/>
  <c r="PQ13" i="4"/>
  <c r="PR13" i="4" s="1"/>
  <c r="PP13" i="4"/>
  <c r="OM13" i="4"/>
  <c r="NO13" i="4"/>
  <c r="MQ13" i="4"/>
  <c r="MR13" i="4" s="1"/>
  <c r="OS13" i="4"/>
  <c r="NU13" i="4"/>
  <c r="MW13" i="4"/>
  <c r="OY13" i="4"/>
  <c r="OZ13" i="4" s="1"/>
  <c r="NC13" i="4"/>
  <c r="PE13" i="4"/>
  <c r="OG13" i="4"/>
  <c r="OH13" i="4" s="1"/>
  <c r="NI13" i="4"/>
  <c r="DU14" i="4"/>
  <c r="DV14" i="4"/>
  <c r="DY14" i="4" s="1"/>
  <c r="EE14" i="4" s="1"/>
  <c r="JK30" i="4"/>
  <c r="JG30" i="4"/>
  <c r="JH30" i="4" s="1"/>
  <c r="MU37" i="4"/>
  <c r="QJ37" i="4" s="1"/>
  <c r="DX36" i="4"/>
  <c r="DW36" i="4"/>
  <c r="OW36" i="4"/>
  <c r="QV36" i="4" s="1"/>
  <c r="DY32" i="4"/>
  <c r="DW32" i="4"/>
  <c r="PT36" i="4"/>
  <c r="PU36" i="4"/>
  <c r="PV36" i="4" s="1"/>
  <c r="DW34" i="4"/>
  <c r="DX34" i="4"/>
  <c r="NJ31" i="4"/>
  <c r="QK31" i="4" s="1"/>
  <c r="MO32" i="4"/>
  <c r="EI32" i="4"/>
  <c r="MP32" i="4"/>
  <c r="KX23" i="4"/>
  <c r="KT23" i="4"/>
  <c r="KU23" i="4" s="1"/>
  <c r="DE19" i="4"/>
  <c r="DS19" i="4"/>
  <c r="DG19" i="4"/>
  <c r="CL19" i="4"/>
  <c r="DF19" i="4"/>
  <c r="KW16" i="4"/>
  <c r="KT16" i="4"/>
  <c r="KU16" i="4" s="1"/>
  <c r="MK16" i="4" s="1"/>
  <c r="QO17" i="4"/>
  <c r="DF11" i="4"/>
  <c r="DE11" i="4"/>
  <c r="CL11" i="4"/>
  <c r="DG11" i="4"/>
  <c r="DS11" i="4"/>
  <c r="DS17" i="4"/>
  <c r="DG17" i="4"/>
  <c r="DF17" i="4"/>
  <c r="DE17" i="4"/>
  <c r="PR15" i="4"/>
  <c r="QB15" i="4" s="1"/>
  <c r="QH15" i="4" s="1"/>
  <c r="PP15" i="4"/>
  <c r="QG11" i="4"/>
  <c r="NG13" i="4"/>
  <c r="PT17" i="4"/>
  <c r="PU17" i="4"/>
  <c r="PV17" i="4" s="1"/>
  <c r="QB17" i="4" s="1"/>
  <c r="QH17" i="4" s="1"/>
  <c r="NB13" i="4"/>
  <c r="OL13" i="4"/>
  <c r="DX31" i="4"/>
  <c r="DW31" i="4"/>
  <c r="NJ13" i="4"/>
  <c r="PS38" i="4"/>
  <c r="PB38" i="4"/>
  <c r="PC38" i="4" s="1"/>
  <c r="OD38" i="4"/>
  <c r="OE38" i="4" s="1"/>
  <c r="NF38" i="4"/>
  <c r="OJ38" i="4"/>
  <c r="NL38" i="4"/>
  <c r="MN38" i="4"/>
  <c r="OP38" i="4"/>
  <c r="OQ38" i="4" s="1"/>
  <c r="NR38" i="4"/>
  <c r="MT38" i="4"/>
  <c r="MU38" i="4" s="1"/>
  <c r="ML38" i="4"/>
  <c r="OV38" i="4"/>
  <c r="OW38" i="4" s="1"/>
  <c r="MZ38" i="4"/>
  <c r="NX38" i="4"/>
  <c r="NY38" i="4" s="1"/>
  <c r="NS37" i="4"/>
  <c r="EC40" i="4"/>
  <c r="EG40" i="4"/>
  <c r="EI40" i="4" s="1"/>
  <c r="OK36" i="4"/>
  <c r="EG35" i="4"/>
  <c r="EI35" i="4" s="1"/>
  <c r="EC35" i="4"/>
  <c r="NL29" i="4"/>
  <c r="OE32" i="4"/>
  <c r="NM32" i="4"/>
  <c r="EC32" i="4"/>
  <c r="OF32" i="4"/>
  <c r="NY33" i="4"/>
  <c r="NM33" i="4"/>
  <c r="CL27" i="4"/>
  <c r="DG27" i="4"/>
  <c r="DS27" i="4"/>
  <c r="DF27" i="4"/>
  <c r="DE27" i="4"/>
  <c r="OL27" i="4"/>
  <c r="OR27" i="4"/>
  <c r="NT27" i="4"/>
  <c r="MV27" i="4"/>
  <c r="PD27" i="4"/>
  <c r="PF27" i="4" s="1"/>
  <c r="NH27" i="4"/>
  <c r="OX27" i="4"/>
  <c r="OF27" i="4"/>
  <c r="MP27" i="4"/>
  <c r="MR27" i="4" s="1"/>
  <c r="NN27" i="4"/>
  <c r="NB27" i="4"/>
  <c r="OQ27" i="4"/>
  <c r="PU18" i="4"/>
  <c r="PV18" i="4" s="1"/>
  <c r="QB18" i="4" s="1"/>
  <c r="QH18" i="4" s="1"/>
  <c r="PT18" i="4"/>
  <c r="DT22" i="4"/>
  <c r="DV22" i="4" s="1"/>
  <c r="DY22" i="4" s="1"/>
  <c r="DU22" i="4"/>
  <c r="QJ18" i="4"/>
  <c r="DE7" i="4"/>
  <c r="DF7" i="4"/>
  <c r="DS7" i="4"/>
  <c r="DG7" i="4"/>
  <c r="CL7" i="4"/>
  <c r="OE13" i="4"/>
  <c r="JP11" i="4"/>
  <c r="JU11" i="4"/>
  <c r="PU13" i="4"/>
  <c r="PV13" i="4" s="1"/>
  <c r="PT13" i="4"/>
  <c r="PB8" i="4"/>
  <c r="OD8" i="4"/>
  <c r="NF8" i="4"/>
  <c r="OP8" i="4"/>
  <c r="NX8" i="4"/>
  <c r="ML8" i="4"/>
  <c r="NL8" i="4"/>
  <c r="MT8" i="4"/>
  <c r="OV8" i="4"/>
  <c r="OJ8" i="4"/>
  <c r="MZ8" i="4"/>
  <c r="NR8" i="4"/>
  <c r="MN8" i="4"/>
  <c r="PS8" i="4"/>
  <c r="OK7" i="4"/>
  <c r="OE7" i="4"/>
  <c r="DV16" i="4"/>
  <c r="DY16" i="4" s="1"/>
  <c r="EE16" i="4" s="1"/>
  <c r="NS34" i="4"/>
  <c r="OQ36" i="4"/>
  <c r="NJ35" i="4"/>
  <c r="QK35" i="4" s="1"/>
  <c r="PU32" i="4"/>
  <c r="PV32" i="4" s="1"/>
  <c r="PT32" i="4"/>
  <c r="NA32" i="4"/>
  <c r="PT33" i="4"/>
  <c r="PU33" i="4"/>
  <c r="PV33" i="4" s="1"/>
  <c r="MV32" i="4"/>
  <c r="OR32" i="4"/>
  <c r="NA33" i="4"/>
  <c r="OK33" i="4"/>
  <c r="JG25" i="4"/>
  <c r="JH25" i="4" s="1"/>
  <c r="MH25" i="4" s="1"/>
  <c r="JK25" i="4"/>
  <c r="DU28" i="4"/>
  <c r="DT28" i="4"/>
  <c r="DV28" i="4" s="1"/>
  <c r="DY28" i="4" s="1"/>
  <c r="NA28" i="4"/>
  <c r="OK28" i="4"/>
  <c r="DS26" i="4"/>
  <c r="DG26" i="4"/>
  <c r="CL26" i="4"/>
  <c r="DF26" i="4"/>
  <c r="DE26" i="4"/>
  <c r="DE21" i="4"/>
  <c r="DG21" i="4"/>
  <c r="DF21" i="4"/>
  <c r="DS21" i="4"/>
  <c r="CL21" i="4"/>
  <c r="FC15" i="4"/>
  <c r="FN15" i="4"/>
  <c r="KW14" i="4"/>
  <c r="MK14" i="4"/>
  <c r="CL20" i="4"/>
  <c r="DG20" i="4"/>
  <c r="DS20" i="4"/>
  <c r="DF20" i="4"/>
  <c r="DE20" i="4"/>
  <c r="PO9" i="4"/>
  <c r="OI9" i="4"/>
  <c r="NK9" i="4"/>
  <c r="MM9" i="4"/>
  <c r="OO9" i="4"/>
  <c r="NQ9" i="4"/>
  <c r="MS9" i="4"/>
  <c r="MI9" i="4"/>
  <c r="OU9" i="4"/>
  <c r="NW9" i="4"/>
  <c r="MY9" i="4"/>
  <c r="PA9" i="4"/>
  <c r="OC9" i="4"/>
  <c r="NE9" i="4"/>
  <c r="PQ12" i="4"/>
  <c r="PR12" i="4" s="1"/>
  <c r="QB12" i="4" s="1"/>
  <c r="QH12" i="4" s="1"/>
  <c r="PP12" i="4"/>
  <c r="NS13" i="4"/>
  <c r="PC13" i="4"/>
  <c r="OB11" i="4"/>
  <c r="DS13" i="4"/>
  <c r="DG13" i="4"/>
  <c r="CL13" i="4"/>
  <c r="DF13" i="4"/>
  <c r="DE13" i="4"/>
  <c r="PP7" i="4"/>
  <c r="QA7" i="4" s="1"/>
  <c r="FC14" i="4"/>
  <c r="FN14" i="4"/>
  <c r="FO14" i="4" s="1"/>
  <c r="OS7" i="4"/>
  <c r="NU7" i="4"/>
  <c r="MW7" i="4"/>
  <c r="NO7" i="4"/>
  <c r="OY7" i="4"/>
  <c r="NC7" i="4"/>
  <c r="PE7" i="4"/>
  <c r="MQ7" i="4"/>
  <c r="OG7" i="4"/>
  <c r="OM7" i="4"/>
  <c r="OO39" i="4"/>
  <c r="OQ39" i="4" s="1"/>
  <c r="NQ39" i="4"/>
  <c r="NS39" i="4" s="1"/>
  <c r="MS39" i="4"/>
  <c r="MU39" i="4" s="1"/>
  <c r="MI39" i="4"/>
  <c r="OU39" i="4"/>
  <c r="OW39" i="4" s="1"/>
  <c r="NW39" i="4"/>
  <c r="NY39" i="4" s="1"/>
  <c r="MY39" i="4"/>
  <c r="NA39" i="4" s="1"/>
  <c r="PA39" i="4"/>
  <c r="PC39" i="4" s="1"/>
  <c r="OC39" i="4"/>
  <c r="OE39" i="4" s="1"/>
  <c r="NE39" i="4"/>
  <c r="NG39" i="4" s="1"/>
  <c r="MM39" i="4"/>
  <c r="MO39" i="4" s="1"/>
  <c r="PO39" i="4"/>
  <c r="NK39" i="4"/>
  <c r="NM39" i="4" s="1"/>
  <c r="OI39" i="4"/>
  <c r="OK39" i="4" s="1"/>
  <c r="PV34" i="4"/>
  <c r="QB34" i="4" s="1"/>
  <c r="QH34" i="4" s="1"/>
  <c r="PT34" i="4"/>
  <c r="QA34" i="4" s="1"/>
  <c r="DX35" i="4"/>
  <c r="DW35" i="4"/>
  <c r="OQ34" i="4"/>
  <c r="QS34" i="4" s="1"/>
  <c r="PP36" i="4"/>
  <c r="PQ36" i="4"/>
  <c r="PR36" i="4" s="1"/>
  <c r="RA35" i="4"/>
  <c r="RC35" i="4" s="1"/>
  <c r="QX35" i="4"/>
  <c r="OY36" i="4"/>
  <c r="OG36" i="4"/>
  <c r="NO36" i="4"/>
  <c r="MQ36" i="4"/>
  <c r="OM36" i="4"/>
  <c r="NU36" i="4"/>
  <c r="MW36" i="4"/>
  <c r="PE36" i="4"/>
  <c r="NC36" i="4"/>
  <c r="OS36" i="4"/>
  <c r="OA36" i="4"/>
  <c r="NI36" i="4"/>
  <c r="RA31" i="4"/>
  <c r="QX31" i="4"/>
  <c r="PC32" i="4"/>
  <c r="QV32" i="4" s="1"/>
  <c r="PQ32" i="4"/>
  <c r="PR32" i="4" s="1"/>
  <c r="PP32" i="4"/>
  <c r="OS33" i="4"/>
  <c r="NU33" i="4"/>
  <c r="MW33" i="4"/>
  <c r="OY33" i="4"/>
  <c r="OA33" i="4"/>
  <c r="NC33" i="4"/>
  <c r="PE33" i="4"/>
  <c r="OG33" i="4"/>
  <c r="NI33" i="4"/>
  <c r="OM33" i="4"/>
  <c r="NO33" i="4"/>
  <c r="MQ33" i="4"/>
  <c r="OW33" i="4"/>
  <c r="PQ33" i="4"/>
  <c r="PR33" i="4" s="1"/>
  <c r="PP33" i="4"/>
  <c r="PQ30" i="4"/>
  <c r="PR30" i="4" s="1"/>
  <c r="QB30" i="4" s="1"/>
  <c r="QH30" i="4" s="1"/>
  <c r="PP30" i="4"/>
  <c r="RD24" i="4"/>
  <c r="PP28" i="4"/>
  <c r="PR28" i="4"/>
  <c r="QG24" i="4"/>
  <c r="PP21" i="4"/>
  <c r="PR21" i="4"/>
  <c r="HB19" i="4"/>
  <c r="NX19" i="4" s="1"/>
  <c r="GZ19" i="4"/>
  <c r="FC17" i="4"/>
  <c r="FN17" i="4"/>
  <c r="MX13" i="4"/>
  <c r="EI34" i="4"/>
  <c r="JK26" i="4"/>
  <c r="JG26" i="4"/>
  <c r="JH26" i="4" s="1"/>
  <c r="MH26" i="4" s="1"/>
  <c r="QB11" i="4"/>
  <c r="QH11" i="4" s="1"/>
  <c r="DS12" i="4"/>
  <c r="DG12" i="4"/>
  <c r="DF12" i="4"/>
  <c r="DE12" i="4"/>
  <c r="DZ38" i="4"/>
  <c r="EH38" i="4"/>
  <c r="EI38" i="4" s="1"/>
  <c r="EC38" i="4"/>
  <c r="PD36" i="4"/>
  <c r="OF36" i="4"/>
  <c r="OX36" i="4"/>
  <c r="NN36" i="4"/>
  <c r="MP36" i="4"/>
  <c r="MR36" i="4" s="1"/>
  <c r="OL36" i="4"/>
  <c r="NT36" i="4"/>
  <c r="MV36" i="4"/>
  <c r="NB36" i="4"/>
  <c r="NH36" i="4"/>
  <c r="OR36" i="4"/>
  <c r="NZ36" i="4"/>
  <c r="PP35" i="4"/>
  <c r="QA35" i="4" s="1"/>
  <c r="PQ35" i="4"/>
  <c r="PR35" i="4" s="1"/>
  <c r="QB35" i="4" s="1"/>
  <c r="QH35" i="4" s="1"/>
  <c r="OY32" i="4"/>
  <c r="OA32" i="4"/>
  <c r="NC32" i="4"/>
  <c r="ND32" i="4" s="1"/>
  <c r="PE32" i="4"/>
  <c r="OG32" i="4"/>
  <c r="NI32" i="4"/>
  <c r="OS32" i="4"/>
  <c r="MQ32" i="4"/>
  <c r="NU32" i="4"/>
  <c r="OM32" i="4"/>
  <c r="ON32" i="4" s="1"/>
  <c r="MW32" i="4"/>
  <c r="NO32" i="4"/>
  <c r="OA30" i="4"/>
  <c r="NZ30" i="4"/>
  <c r="NY32" i="4"/>
  <c r="EI31" i="4"/>
  <c r="NZ32" i="4"/>
  <c r="NN32" i="4"/>
  <c r="PD33" i="4"/>
  <c r="OF33" i="4"/>
  <c r="NH33" i="4"/>
  <c r="OL33" i="4"/>
  <c r="NN33" i="4"/>
  <c r="MP33" i="4"/>
  <c r="MV33" i="4"/>
  <c r="MX33" i="4" s="1"/>
  <c r="OX33" i="4"/>
  <c r="NZ33" i="4"/>
  <c r="NT33" i="4"/>
  <c r="OR33" i="4"/>
  <c r="NB33" i="4"/>
  <c r="NG33" i="4"/>
  <c r="NA27" i="4"/>
  <c r="JG18" i="4"/>
  <c r="JH18" i="4" s="1"/>
  <c r="JJ18" i="4"/>
  <c r="ON24" i="4"/>
  <c r="QT24" i="4" s="1"/>
  <c r="QU24" i="4" s="1"/>
  <c r="PV28" i="4"/>
  <c r="PT28" i="4"/>
  <c r="QA17" i="4"/>
  <c r="NJ23" i="4"/>
  <c r="QK23" i="4" s="1"/>
  <c r="QL23" i="4" s="1"/>
  <c r="IV14" i="4"/>
  <c r="IV15" i="4"/>
  <c r="IV18" i="4"/>
  <c r="IV13" i="4"/>
  <c r="IV16" i="4"/>
  <c r="IV17" i="4"/>
  <c r="OJ10" i="4"/>
  <c r="NL10" i="4"/>
  <c r="MN10" i="4"/>
  <c r="OP10" i="4"/>
  <c r="NR10" i="4"/>
  <c r="MT10" i="4"/>
  <c r="ML10" i="4"/>
  <c r="OV10" i="4"/>
  <c r="NX10" i="4"/>
  <c r="MZ10" i="4"/>
  <c r="PB10" i="4"/>
  <c r="OD10" i="4"/>
  <c r="NF10" i="4"/>
  <c r="PS10" i="4"/>
  <c r="JG8" i="4"/>
  <c r="JH8" i="4" s="1"/>
  <c r="MH8" i="4" s="1"/>
  <c r="JI8" i="4"/>
  <c r="DS15" i="4"/>
  <c r="DG15" i="4"/>
  <c r="CL15" i="4"/>
  <c r="DE15" i="4"/>
  <c r="DF15" i="4"/>
  <c r="MO13" i="4"/>
  <c r="NT13" i="4"/>
  <c r="NY37" i="4"/>
  <c r="PQ37" i="4"/>
  <c r="PR37" i="4" s="1"/>
  <c r="QB37" i="4" s="1"/>
  <c r="QH37" i="4" s="1"/>
  <c r="PP37" i="4"/>
  <c r="QA37" i="4" s="1"/>
  <c r="QB40" i="4"/>
  <c r="QH40" i="4" s="1"/>
  <c r="DX40" i="4"/>
  <c r="DW40" i="4"/>
  <c r="PT39" i="4"/>
  <c r="PV39" i="4"/>
  <c r="OB35" i="4"/>
  <c r="OS37" i="4"/>
  <c r="NU37" i="4"/>
  <c r="MW37" i="4"/>
  <c r="OY37" i="4"/>
  <c r="OA37" i="4"/>
  <c r="PE37" i="4"/>
  <c r="OG37" i="4"/>
  <c r="NI37" i="4"/>
  <c r="NO37" i="4"/>
  <c r="OM37" i="4"/>
  <c r="MQ37" i="4"/>
  <c r="NC37" i="4"/>
  <c r="NY36" i="4"/>
  <c r="EC34" i="4"/>
  <c r="DZ33" i="4"/>
  <c r="ED33" i="4"/>
  <c r="EF33" i="4" s="1"/>
  <c r="EC31" i="4"/>
  <c r="EG30" i="4"/>
  <c r="EI30" i="4" s="1"/>
  <c r="EC30" i="4"/>
  <c r="OX32" i="4"/>
  <c r="PD32" i="4"/>
  <c r="MU33" i="4"/>
  <c r="OO29" i="4"/>
  <c r="NQ29" i="4"/>
  <c r="MI29" i="4"/>
  <c r="OU29" i="4"/>
  <c r="NW29" i="4"/>
  <c r="MY29" i="4"/>
  <c r="NE29" i="4"/>
  <c r="OI29" i="4"/>
  <c r="MS29" i="4"/>
  <c r="NK29" i="4"/>
  <c r="PA29" i="4"/>
  <c r="OC29" i="4"/>
  <c r="PO29" i="4"/>
  <c r="MM29" i="4"/>
  <c r="DK28" i="4"/>
  <c r="DM28" i="4" s="1"/>
  <c r="PP27" i="4"/>
  <c r="PQ27" i="4"/>
  <c r="PR27" i="4" s="1"/>
  <c r="NY27" i="4"/>
  <c r="QP27" i="4" s="1"/>
  <c r="ED30" i="4"/>
  <c r="EF30" i="4" s="1"/>
  <c r="DS25" i="4"/>
  <c r="DG25" i="4"/>
  <c r="CL25" i="4"/>
  <c r="DF25" i="4"/>
  <c r="DE25" i="4"/>
  <c r="PU27" i="4"/>
  <c r="PV27" i="4" s="1"/>
  <c r="PT27" i="4"/>
  <c r="DS24" i="4"/>
  <c r="DG24" i="4"/>
  <c r="CL24" i="4"/>
  <c r="DF24" i="4"/>
  <c r="DE24" i="4"/>
  <c r="OJ21" i="4"/>
  <c r="OK21" i="4" s="1"/>
  <c r="NL21" i="4"/>
  <c r="NM21" i="4" s="1"/>
  <c r="MN21" i="4"/>
  <c r="MO21" i="4" s="1"/>
  <c r="OV21" i="4"/>
  <c r="OW21" i="4" s="1"/>
  <c r="NX21" i="4"/>
  <c r="NY21" i="4" s="1"/>
  <c r="MZ21" i="4"/>
  <c r="NA21" i="4" s="1"/>
  <c r="PS21" i="4"/>
  <c r="MT21" i="4"/>
  <c r="MU21" i="4" s="1"/>
  <c r="NF21" i="4"/>
  <c r="NG21" i="4" s="1"/>
  <c r="NR21" i="4"/>
  <c r="NS21" i="4" s="1"/>
  <c r="OD21" i="4"/>
  <c r="OE21" i="4" s="1"/>
  <c r="OP21" i="4"/>
  <c r="OQ21" i="4" s="1"/>
  <c r="ML21" i="4"/>
  <c r="PB21" i="4"/>
  <c r="PC21" i="4" s="1"/>
  <c r="OT17" i="4"/>
  <c r="QT17" i="4" s="1"/>
  <c r="QU17" i="4" s="1"/>
  <c r="EA22" i="4"/>
  <c r="DK22" i="4"/>
  <c r="DM22" i="4" s="1"/>
  <c r="RE22" i="4"/>
  <c r="RK22" i="4" s="1"/>
  <c r="DS18" i="4"/>
  <c r="DG18" i="4"/>
  <c r="CL18" i="4"/>
  <c r="DF18" i="4"/>
  <c r="DE18" i="4"/>
  <c r="MO15" i="4"/>
  <c r="JI10" i="4"/>
  <c r="JH10" i="4"/>
  <c r="OW13" i="4"/>
  <c r="FN9" i="4"/>
  <c r="FC9" i="4"/>
  <c r="DE10" i="4"/>
  <c r="DS10" i="4"/>
  <c r="DG10" i="4"/>
  <c r="CL10" i="4"/>
  <c r="DF10" i="4"/>
  <c r="DS8" i="4"/>
  <c r="DG8" i="4"/>
  <c r="DE8" i="4"/>
  <c r="DF8" i="4"/>
  <c r="PD13" i="4"/>
  <c r="OR13" i="4"/>
  <c r="MO37" i="1"/>
  <c r="NP37" i="1"/>
  <c r="MX36" i="1"/>
  <c r="QF36" i="1"/>
  <c r="QF5" i="1"/>
  <c r="ML14" i="1"/>
  <c r="OQ14" i="1"/>
  <c r="ND14" i="1"/>
  <c r="OH14" i="1"/>
  <c r="OZ14" i="1"/>
  <c r="QR14" i="1"/>
  <c r="GN22" i="1"/>
  <c r="GO22" i="1" s="1"/>
  <c r="HB22" i="1" s="1"/>
  <c r="OZ21" i="1"/>
  <c r="NM32" i="1"/>
  <c r="PF32" i="1"/>
  <c r="QF9" i="1"/>
  <c r="MU21" i="1"/>
  <c r="PC21" i="1"/>
  <c r="QF34" i="1"/>
  <c r="ON6" i="1"/>
  <c r="NL33" i="1"/>
  <c r="MX6" i="1"/>
  <c r="NV6" i="1"/>
  <c r="OT6" i="1"/>
  <c r="RS13" i="1"/>
  <c r="RU13" i="1" s="1"/>
  <c r="GN17" i="1"/>
  <c r="GO17" i="1" s="1"/>
  <c r="HB17" i="1" s="1"/>
  <c r="PO27" i="1"/>
  <c r="PQ27" i="1" s="1"/>
  <c r="PR27" i="1" s="1"/>
  <c r="MO8" i="1"/>
  <c r="NA8" i="1"/>
  <c r="OW8" i="1"/>
  <c r="MX15" i="1"/>
  <c r="JC20" i="1"/>
  <c r="JD20" i="1" s="1"/>
  <c r="JE20" i="1" s="1"/>
  <c r="IU20" i="1" s="1"/>
  <c r="QO4" i="1"/>
  <c r="JW18" i="1"/>
  <c r="JK18" i="1" s="1"/>
  <c r="QF21" i="1"/>
  <c r="OH28" i="1"/>
  <c r="DU33" i="1"/>
  <c r="DX33" i="1" s="1"/>
  <c r="NJ36" i="1"/>
  <c r="MR37" i="1"/>
  <c r="QO37" i="1"/>
  <c r="PC14" i="1"/>
  <c r="LC20" i="1"/>
  <c r="MI28" i="1"/>
  <c r="RS9" i="1"/>
  <c r="RU9" i="1" s="1"/>
  <c r="OT12" i="1"/>
  <c r="OK15" i="1"/>
  <c r="ND19" i="1"/>
  <c r="MR20" i="1"/>
  <c r="RM30" i="1"/>
  <c r="RN30" i="1" s="1"/>
  <c r="RO30" i="1" s="1"/>
  <c r="GN4" i="1"/>
  <c r="GO4" i="1" s="1"/>
  <c r="MX18" i="1"/>
  <c r="OT18" i="1"/>
  <c r="OQ21" i="1"/>
  <c r="PF21" i="1"/>
  <c r="OW28" i="1"/>
  <c r="QF28" i="1"/>
  <c r="MR35" i="1"/>
  <c r="MX13" i="1"/>
  <c r="NV13" i="1"/>
  <c r="ND15" i="1"/>
  <c r="NS15" i="1"/>
  <c r="NS21" i="1"/>
  <c r="CR11" i="1"/>
  <c r="CK11" i="1" s="1"/>
  <c r="DS11" i="1" s="1"/>
  <c r="NJ25" i="1"/>
  <c r="OW27" i="1"/>
  <c r="ND31" i="1"/>
  <c r="PF8" i="1"/>
  <c r="RS10" i="1"/>
  <c r="RU10" i="1" s="1"/>
  <c r="NP14" i="1"/>
  <c r="NJ19" i="1"/>
  <c r="OH19" i="1"/>
  <c r="PF19" i="1"/>
  <c r="PC20" i="1"/>
  <c r="OE32" i="1"/>
  <c r="OW32" i="1"/>
  <c r="OB35" i="1"/>
  <c r="RS37" i="1"/>
  <c r="RU37" i="1" s="1"/>
  <c r="ML9" i="1"/>
  <c r="OQ15" i="1"/>
  <c r="OZ18" i="1"/>
  <c r="NV25" i="1"/>
  <c r="OT25" i="1"/>
  <c r="RS25" i="1"/>
  <c r="RU25" i="1" s="1"/>
  <c r="JP27" i="1"/>
  <c r="OP30" i="1"/>
  <c r="OH32" i="1"/>
  <c r="PF35" i="1"/>
  <c r="NV37" i="1"/>
  <c r="JB12" i="1"/>
  <c r="JC12" i="1" s="1"/>
  <c r="JD12" i="1" s="1"/>
  <c r="JE12" i="1" s="1"/>
  <c r="IU12" i="1" s="1"/>
  <c r="JW17" i="1"/>
  <c r="JK17" i="1" s="1"/>
  <c r="OE21" i="1"/>
  <c r="QO23" i="1"/>
  <c r="DD9" i="1"/>
  <c r="JP11" i="1"/>
  <c r="RS16" i="1"/>
  <c r="RU16" i="1" s="1"/>
  <c r="RS20" i="1"/>
  <c r="RU20" i="1" s="1"/>
  <c r="GN27" i="1"/>
  <c r="GO27" i="1" s="1"/>
  <c r="HB27" i="1" s="1"/>
  <c r="OA27" i="1" s="1"/>
  <c r="MX28" i="1"/>
  <c r="NY28" i="1"/>
  <c r="QF33" i="1"/>
  <c r="ND36" i="1"/>
  <c r="OZ36" i="1"/>
  <c r="MI37" i="1"/>
  <c r="OI23" i="1"/>
  <c r="NM8" i="1"/>
  <c r="NY8" i="1"/>
  <c r="NA9" i="1"/>
  <c r="MX12" i="1"/>
  <c r="NV15" i="1"/>
  <c r="DD22" i="1"/>
  <c r="RS23" i="1"/>
  <c r="RU23" i="1" s="1"/>
  <c r="EA32" i="1"/>
  <c r="EG32" i="1" s="1"/>
  <c r="JC15" i="1"/>
  <c r="JD15" i="1" s="1"/>
  <c r="JE15" i="1" s="1"/>
  <c r="IU15" i="1" s="1"/>
  <c r="OL15" i="1"/>
  <c r="OH21" i="1"/>
  <c r="NP25" i="1"/>
  <c r="ON25" i="1"/>
  <c r="MR26" i="1"/>
  <c r="NP26" i="1"/>
  <c r="JW28" i="1"/>
  <c r="JK28" i="1" s="1"/>
  <c r="EA31" i="1"/>
  <c r="EG31" i="1" s="1"/>
  <c r="OH31" i="1"/>
  <c r="MX35" i="1"/>
  <c r="NV35" i="1"/>
  <c r="OT35" i="1"/>
  <c r="NS9" i="1"/>
  <c r="OH9" i="1"/>
  <c r="OZ9" i="1"/>
  <c r="MR13" i="1"/>
  <c r="NP13" i="1"/>
  <c r="GN18" i="1"/>
  <c r="GO18" i="1" s="1"/>
  <c r="GZ18" i="1" s="1"/>
  <c r="GN19" i="1"/>
  <c r="GO19" i="1" s="1"/>
  <c r="HB19" i="1" s="1"/>
  <c r="MR19" i="1"/>
  <c r="NP19" i="1"/>
  <c r="MU20" i="1"/>
  <c r="NG21" i="1"/>
  <c r="LC25" i="1"/>
  <c r="NW33" i="1"/>
  <c r="NV28" i="1"/>
  <c r="CR37" i="1"/>
  <c r="LH5" i="1"/>
  <c r="KV5" i="1" s="1"/>
  <c r="QR7" i="1"/>
  <c r="NS8" i="1"/>
  <c r="JG9" i="1"/>
  <c r="JH9" i="1" s="1"/>
  <c r="MU9" i="1"/>
  <c r="NG9" i="1"/>
  <c r="RS18" i="1"/>
  <c r="RU18" i="1" s="1"/>
  <c r="QF19" i="1"/>
  <c r="MX20" i="1"/>
  <c r="NM20" i="1"/>
  <c r="MX26" i="1"/>
  <c r="JW26" i="1"/>
  <c r="JK26" i="1" s="1"/>
  <c r="QF26" i="1"/>
  <c r="MR36" i="1"/>
  <c r="ON36" i="1"/>
  <c r="OZ6" i="1"/>
  <c r="MU8" i="1"/>
  <c r="OK8" i="1"/>
  <c r="PC8" i="1"/>
  <c r="OQ9" i="1"/>
  <c r="PF9" i="1"/>
  <c r="ND13" i="1"/>
  <c r="OZ13" i="1"/>
  <c r="OE14" i="1"/>
  <c r="QF14" i="1"/>
  <c r="NA21" i="1"/>
  <c r="IO24" i="1"/>
  <c r="OZ26" i="1"/>
  <c r="NM28" i="1"/>
  <c r="RS29" i="1"/>
  <c r="RU29" i="1" s="1"/>
  <c r="RP30" i="1"/>
  <c r="RQ30" i="1" s="1"/>
  <c r="RR30" i="1" s="1"/>
  <c r="OZ31" i="1"/>
  <c r="OK32" i="1"/>
  <c r="PC32" i="1"/>
  <c r="MX37" i="1"/>
  <c r="NY37" i="1"/>
  <c r="DL5" i="1"/>
  <c r="DN5" i="1" s="1"/>
  <c r="QO17" i="1"/>
  <c r="DL27" i="1"/>
  <c r="DN27" i="1" s="1"/>
  <c r="QO30" i="1"/>
  <c r="QR32" i="1"/>
  <c r="NI32" i="1"/>
  <c r="NH32" i="1"/>
  <c r="KX18" i="1"/>
  <c r="KT18" i="1"/>
  <c r="KU18" i="1" s="1"/>
  <c r="MK18" i="1" s="1"/>
  <c r="OD18" i="1" s="1"/>
  <c r="AI12" i="1"/>
  <c r="LC18" i="1"/>
  <c r="NV31" i="1"/>
  <c r="MI32" i="1"/>
  <c r="MX32" i="1"/>
  <c r="NV32" i="1"/>
  <c r="MS33" i="1"/>
  <c r="PS33" i="1"/>
  <c r="PT33" i="1" s="1"/>
  <c r="ON35" i="1"/>
  <c r="NA37" i="1"/>
  <c r="OE37" i="1"/>
  <c r="OW37" i="1"/>
  <c r="EZ11" i="1"/>
  <c r="FA11" i="1" s="1"/>
  <c r="FB11" i="1" s="1"/>
  <c r="EW11" i="1" s="1"/>
  <c r="FC11" i="1" s="1"/>
  <c r="QF11" i="1"/>
  <c r="JP13" i="1"/>
  <c r="QR13" i="1"/>
  <c r="DD15" i="1"/>
  <c r="NP18" i="1"/>
  <c r="OQ20" i="1"/>
  <c r="MX25" i="1"/>
  <c r="DK26" i="1"/>
  <c r="DM26" i="1" s="1"/>
  <c r="NJ26" i="1"/>
  <c r="PF26" i="1"/>
  <c r="MR27" i="1"/>
  <c r="ND27" i="1"/>
  <c r="NS27" i="1"/>
  <c r="OH27" i="1"/>
  <c r="EA28" i="1"/>
  <c r="EG28" i="1" s="1"/>
  <c r="NA28" i="1"/>
  <c r="OL28" i="1"/>
  <c r="PC28" i="1"/>
  <c r="NE33" i="1"/>
  <c r="RS5" i="1"/>
  <c r="RU5" i="1" s="1"/>
  <c r="LI14" i="1"/>
  <c r="KW14" i="1" s="1"/>
  <c r="JW16" i="1"/>
  <c r="CR26" i="1"/>
  <c r="MO32" i="1"/>
  <c r="NA32" i="1"/>
  <c r="OL32" i="1"/>
  <c r="ON32" i="1" s="1"/>
  <c r="EB34" i="1"/>
  <c r="EH34" i="1" s="1"/>
  <c r="JG37" i="1"/>
  <c r="JH37" i="1" s="1"/>
  <c r="MR7" i="1"/>
  <c r="NP7" i="1"/>
  <c r="ON7" i="1"/>
  <c r="RS8" i="1"/>
  <c r="RU8" i="1" s="1"/>
  <c r="KA8" i="1"/>
  <c r="JP8" i="1" s="1"/>
  <c r="MR8" i="1"/>
  <c r="NP8" i="1"/>
  <c r="OQ8" i="1"/>
  <c r="OK9" i="1"/>
  <c r="PC9" i="1"/>
  <c r="QR10" i="1"/>
  <c r="NJ12" i="1"/>
  <c r="NG14" i="1"/>
  <c r="OM15" i="1"/>
  <c r="NV18" i="1"/>
  <c r="IO22" i="1"/>
  <c r="IO25" i="1"/>
  <c r="MU27" i="1"/>
  <c r="NG27" i="1"/>
  <c r="NV27" i="1"/>
  <c r="PF28" i="1"/>
  <c r="CR31" i="1"/>
  <c r="OJ31" i="1"/>
  <c r="NJ31" i="1"/>
  <c r="OD33" i="1"/>
  <c r="KT36" i="1"/>
  <c r="KU36" i="1" s="1"/>
  <c r="MK36" i="1" s="1"/>
  <c r="NX36" i="1" s="1"/>
  <c r="JG4" i="1"/>
  <c r="JH4" i="1" s="1"/>
  <c r="MH4" i="1" s="1"/>
  <c r="NQ4" i="1" s="1"/>
  <c r="JU6" i="1"/>
  <c r="JG6" i="1" s="1"/>
  <c r="JH6" i="1" s="1"/>
  <c r="MH6" i="1" s="1"/>
  <c r="NQ6" i="1" s="1"/>
  <c r="ND6" i="1"/>
  <c r="ND8" i="1"/>
  <c r="OE8" i="1"/>
  <c r="NM9" i="1"/>
  <c r="MR12" i="1"/>
  <c r="NP12" i="1"/>
  <c r="JV14" i="1"/>
  <c r="JG14" i="1" s="1"/>
  <c r="JH14" i="1" s="1"/>
  <c r="NV14" i="1"/>
  <c r="PF15" i="1"/>
  <c r="JP23" i="1"/>
  <c r="OB25" i="1"/>
  <c r="QO25" i="1"/>
  <c r="OT26" i="1"/>
  <c r="DK27" i="1"/>
  <c r="DM27" i="1" s="1"/>
  <c r="RS27" i="1"/>
  <c r="RU27" i="1" s="1"/>
  <c r="RS28" i="1"/>
  <c r="RU28" i="1" s="1"/>
  <c r="MR31" i="1"/>
  <c r="NP32" i="1"/>
  <c r="OQ32" i="1"/>
  <c r="OV33" i="1"/>
  <c r="QO33" i="1"/>
  <c r="CR34" i="1"/>
  <c r="EA34" i="1"/>
  <c r="EG34" i="1" s="1"/>
  <c r="MX27" i="1"/>
  <c r="DU28" i="1"/>
  <c r="DX28" i="1" s="1"/>
  <c r="QF29" i="1"/>
  <c r="NX30" i="1"/>
  <c r="PA33" i="1"/>
  <c r="PC33" i="1" s="1"/>
  <c r="RS34" i="1"/>
  <c r="RU34" i="1" s="1"/>
  <c r="RS35" i="1"/>
  <c r="RU35" i="1" s="1"/>
  <c r="DK36" i="1"/>
  <c r="DM36" i="1" s="1"/>
  <c r="QO36" i="1"/>
  <c r="RS36" i="1"/>
  <c r="RU36" i="1" s="1"/>
  <c r="OL37" i="1"/>
  <c r="ON37" i="1" s="1"/>
  <c r="NJ6" i="1"/>
  <c r="RS6" i="1"/>
  <c r="RU6" i="1" s="1"/>
  <c r="NP9" i="1"/>
  <c r="OE9" i="1"/>
  <c r="NV12" i="1"/>
  <c r="DL13" i="1"/>
  <c r="DN13" i="1" s="1"/>
  <c r="QF13" i="1"/>
  <c r="PF14" i="1"/>
  <c r="QW14" i="1" s="1"/>
  <c r="RB14" i="1" s="1"/>
  <c r="LI15" i="1"/>
  <c r="KT15" i="1" s="1"/>
  <c r="KU15" i="1" s="1"/>
  <c r="MU15" i="1"/>
  <c r="OH15" i="1"/>
  <c r="PO15" i="1"/>
  <c r="PP15" i="1" s="1"/>
  <c r="GN16" i="1"/>
  <c r="GO16" i="1" s="1"/>
  <c r="HB16" i="1" s="1"/>
  <c r="ND18" i="1"/>
  <c r="MX19" i="1"/>
  <c r="GN20" i="1"/>
  <c r="GO20" i="1" s="1"/>
  <c r="GZ20" i="1" s="1"/>
  <c r="ML20" i="1"/>
  <c r="NG20" i="1"/>
  <c r="NV20" i="1"/>
  <c r="OZ20" i="1"/>
  <c r="NP21" i="1"/>
  <c r="RS22" i="1"/>
  <c r="RU22" i="1" s="1"/>
  <c r="PF25" i="1"/>
  <c r="ND26" i="1"/>
  <c r="OB26" i="1"/>
  <c r="MX31" i="1"/>
  <c r="ON31" i="1"/>
  <c r="NS32" i="1"/>
  <c r="RM32" i="1"/>
  <c r="RN32" i="1" s="1"/>
  <c r="RO32" i="1" s="1"/>
  <c r="DK37" i="1"/>
  <c r="DM37" i="1" s="1"/>
  <c r="MR6" i="1"/>
  <c r="PF6" i="1"/>
  <c r="MX8" i="1"/>
  <c r="NV8" i="1"/>
  <c r="MR9" i="1"/>
  <c r="ND9" i="1"/>
  <c r="OB13" i="1"/>
  <c r="RS15" i="1"/>
  <c r="RU15" i="1" s="1"/>
  <c r="QF17" i="1"/>
  <c r="RS17" i="1"/>
  <c r="RU17" i="1" s="1"/>
  <c r="OH18" i="1"/>
  <c r="QO18" i="1"/>
  <c r="OT19" i="1"/>
  <c r="ND21" i="1"/>
  <c r="JK23" i="1"/>
  <c r="NP27" i="1"/>
  <c r="OE27" i="1"/>
  <c r="ML28" i="1"/>
  <c r="OZ28" i="1"/>
  <c r="PP33" i="1"/>
  <c r="OH36" i="1"/>
  <c r="PF36" i="1"/>
  <c r="DL12" i="1"/>
  <c r="DN12" i="1" s="1"/>
  <c r="EB8" i="1"/>
  <c r="EH8" i="1" s="1"/>
  <c r="OB18" i="1"/>
  <c r="QO27" i="1"/>
  <c r="EB33" i="1"/>
  <c r="EH33" i="1" s="1"/>
  <c r="EA35" i="1"/>
  <c r="EG35" i="1" s="1"/>
  <c r="EI35" i="1" s="1"/>
  <c r="DL28" i="1"/>
  <c r="DN28" i="1" s="1"/>
  <c r="DK32" i="1"/>
  <c r="DM32" i="1" s="1"/>
  <c r="QO34" i="1"/>
  <c r="DL36" i="1"/>
  <c r="DN36" i="1" s="1"/>
  <c r="OB6" i="1"/>
  <c r="EB7" i="1"/>
  <c r="EH7" i="1" s="1"/>
  <c r="NY9" i="1"/>
  <c r="DL11" i="1"/>
  <c r="DN11" i="1" s="1"/>
  <c r="QO21" i="1"/>
  <c r="DL34" i="1"/>
  <c r="DN34" i="1" s="1"/>
  <c r="EB35" i="1"/>
  <c r="EH35" i="1" s="1"/>
  <c r="QO35" i="1"/>
  <c r="QO5" i="1"/>
  <c r="QR6" i="1"/>
  <c r="QO8" i="1"/>
  <c r="QO22" i="1"/>
  <c r="EA27" i="1"/>
  <c r="EG27" i="1" s="1"/>
  <c r="QR31" i="1"/>
  <c r="QR35" i="1"/>
  <c r="QR37" i="1"/>
  <c r="QR36" i="1"/>
  <c r="CR10" i="1"/>
  <c r="CK10" i="1" s="1"/>
  <c r="DS10" i="1" s="1"/>
  <c r="DU10" i="1" s="1"/>
  <c r="DB10" i="1"/>
  <c r="DD10" i="1" s="1"/>
  <c r="KW13" i="1"/>
  <c r="KT13" i="1"/>
  <c r="KU13" i="1" s="1"/>
  <c r="MK13" i="1" s="1"/>
  <c r="NL13" i="1" s="1"/>
  <c r="DB12" i="1"/>
  <c r="DD12" i="1" s="1"/>
  <c r="CR12" i="1"/>
  <c r="CK12" i="1" s="1"/>
  <c r="CL12" i="1" s="1"/>
  <c r="NZ14" i="1"/>
  <c r="OA14" i="1"/>
  <c r="OA8" i="1"/>
  <c r="NZ8" i="1"/>
  <c r="OZ12" i="1"/>
  <c r="LC13" i="1"/>
  <c r="PF13" i="1"/>
  <c r="MR14" i="1"/>
  <c r="MR15" i="1"/>
  <c r="NA15" i="1"/>
  <c r="NP15" i="1"/>
  <c r="NY15" i="1"/>
  <c r="OZ15" i="1"/>
  <c r="PS15" i="1"/>
  <c r="PU15" i="1" s="1"/>
  <c r="PV15" i="1" s="1"/>
  <c r="MR18" i="1"/>
  <c r="KX20" i="1"/>
  <c r="DK28" i="1"/>
  <c r="DM28" i="1" s="1"/>
  <c r="CL32" i="1"/>
  <c r="DT36" i="1"/>
  <c r="DV36" i="1" s="1"/>
  <c r="DY36" i="1" s="1"/>
  <c r="QF12" i="1"/>
  <c r="EZ7" i="1"/>
  <c r="FA7" i="1" s="1"/>
  <c r="FB7" i="1" s="1"/>
  <c r="EW7" i="1" s="1"/>
  <c r="FC7" i="1" s="1"/>
  <c r="OZ7" i="1"/>
  <c r="QR11" i="1"/>
  <c r="OH12" i="1"/>
  <c r="DD13" i="1"/>
  <c r="ON13" i="1"/>
  <c r="MI14" i="1"/>
  <c r="QF16" i="1"/>
  <c r="JW19" i="1"/>
  <c r="JG19" i="1" s="1"/>
  <c r="JH19" i="1" s="1"/>
  <c r="MH19" i="1" s="1"/>
  <c r="JP19" i="1"/>
  <c r="CR27" i="1"/>
  <c r="DC27" i="1"/>
  <c r="DD27" i="1" s="1"/>
  <c r="JS36" i="1"/>
  <c r="JM36" i="1" s="1"/>
  <c r="KI36" i="1"/>
  <c r="MU14" i="1"/>
  <c r="EZ5" i="1"/>
  <c r="FA5" i="1" s="1"/>
  <c r="FB5" i="1" s="1"/>
  <c r="EW5" i="1" s="1"/>
  <c r="FC5" i="1" s="1"/>
  <c r="EB6" i="1"/>
  <c r="EH6" i="1" s="1"/>
  <c r="LC6" i="1"/>
  <c r="DL7" i="1"/>
  <c r="DN7" i="1" s="1"/>
  <c r="NJ7" i="1"/>
  <c r="OH7" i="1"/>
  <c r="PF7" i="1"/>
  <c r="RS7" i="1"/>
  <c r="RU7" i="1" s="1"/>
  <c r="DL8" i="1"/>
  <c r="DN8" i="1" s="1"/>
  <c r="NG8" i="1"/>
  <c r="OS8" i="1"/>
  <c r="DL9" i="1"/>
  <c r="DN9" i="1" s="1"/>
  <c r="KT9" i="1"/>
  <c r="KU9" i="1" s="1"/>
  <c r="JB10" i="1"/>
  <c r="JC10" i="1" s="1"/>
  <c r="JD10" i="1" s="1"/>
  <c r="JE10" i="1" s="1"/>
  <c r="IU10" i="1" s="1"/>
  <c r="EB11" i="1"/>
  <c r="EH11" i="1" s="1"/>
  <c r="ON12" i="1"/>
  <c r="PF12" i="1"/>
  <c r="QR12" i="1"/>
  <c r="JJ13" i="1"/>
  <c r="OT13" i="1"/>
  <c r="EB14" i="1"/>
  <c r="EH14" i="1" s="1"/>
  <c r="MX14" i="1"/>
  <c r="NS14" i="1"/>
  <c r="QR15" i="1"/>
  <c r="IO16" i="1"/>
  <c r="NP20" i="1"/>
  <c r="OE20" i="1"/>
  <c r="LC21" i="1"/>
  <c r="LJ21" i="1"/>
  <c r="LJ23" i="1"/>
  <c r="KX23" i="1" s="1"/>
  <c r="LC23" i="1"/>
  <c r="JP24" i="1"/>
  <c r="JW24" i="1"/>
  <c r="OZ25" i="1"/>
  <c r="JB26" i="1"/>
  <c r="JC26" i="1" s="1"/>
  <c r="JD26" i="1" s="1"/>
  <c r="JE26" i="1" s="1"/>
  <c r="LC26" i="1"/>
  <c r="LJ26" i="1"/>
  <c r="OK27" i="1"/>
  <c r="DD33" i="1"/>
  <c r="PQ28" i="1"/>
  <c r="PR28" i="1" s="1"/>
  <c r="PP28" i="1"/>
  <c r="RS12" i="1"/>
  <c r="RU12" i="1" s="1"/>
  <c r="DD7" i="1"/>
  <c r="GN26" i="1"/>
  <c r="GO26" i="1" s="1"/>
  <c r="HB26" i="1" s="1"/>
  <c r="RS4" i="1"/>
  <c r="RU4" i="1" s="1"/>
  <c r="ND7" i="1"/>
  <c r="OB7" i="1"/>
  <c r="LK8" i="1"/>
  <c r="LI11" i="1"/>
  <c r="KW11" i="1" s="1"/>
  <c r="EB5" i="1"/>
  <c r="EH5" i="1" s="1"/>
  <c r="OH8" i="1"/>
  <c r="PO8" i="1"/>
  <c r="QO9" i="1"/>
  <c r="EY13" i="1"/>
  <c r="EZ13" i="1" s="1"/>
  <c r="FA13" i="1" s="1"/>
  <c r="FB13" i="1" s="1"/>
  <c r="EW13" i="1" s="1"/>
  <c r="NA14" i="1"/>
  <c r="NG15" i="1"/>
  <c r="QO16" i="1"/>
  <c r="LC17" i="1"/>
  <c r="LJ17" i="1"/>
  <c r="MI20" i="1"/>
  <c r="NS20" i="1"/>
  <c r="QF20" i="1"/>
  <c r="NV21" i="1"/>
  <c r="OH25" i="1"/>
  <c r="NY27" i="1"/>
  <c r="MO28" i="1"/>
  <c r="NH37" i="1"/>
  <c r="NI37" i="1"/>
  <c r="KT4" i="1"/>
  <c r="KU4" i="1" s="1"/>
  <c r="MK4" i="1" s="1"/>
  <c r="OD4" i="1" s="1"/>
  <c r="QO6" i="1"/>
  <c r="DD5" i="1"/>
  <c r="NP6" i="1"/>
  <c r="OH6" i="1"/>
  <c r="MX9" i="1"/>
  <c r="OW9" i="1"/>
  <c r="EB10" i="1"/>
  <c r="EH10" i="1" s="1"/>
  <c r="EB13" i="1"/>
  <c r="EH13" i="1" s="1"/>
  <c r="NJ13" i="1"/>
  <c r="NY14" i="1"/>
  <c r="RS14" i="1"/>
  <c r="RU14" i="1" s="1"/>
  <c r="IO15" i="1"/>
  <c r="MO15" i="1"/>
  <c r="NM15" i="1"/>
  <c r="OW15" i="1"/>
  <c r="QF4" i="1"/>
  <c r="QR5" i="1"/>
  <c r="MX7" i="1"/>
  <c r="NV7" i="1"/>
  <c r="OT7" i="1"/>
  <c r="QF7" i="1"/>
  <c r="OZ8" i="1"/>
  <c r="QW8" i="1" s="1"/>
  <c r="RB8" i="1" s="1"/>
  <c r="QR8" i="1"/>
  <c r="MO9" i="1"/>
  <c r="NV9" i="1"/>
  <c r="QR9" i="1"/>
  <c r="RS11" i="1"/>
  <c r="RU11" i="1" s="1"/>
  <c r="OB12" i="1"/>
  <c r="OH13" i="1"/>
  <c r="NJ18" i="1"/>
  <c r="JP25" i="1"/>
  <c r="JW25" i="1"/>
  <c r="NV26" i="1"/>
  <c r="QQ26" i="1" s="1"/>
  <c r="NA27" i="1"/>
  <c r="LF36" i="1"/>
  <c r="KZ36" i="1" s="1"/>
  <c r="LV36" i="1"/>
  <c r="OK20" i="1"/>
  <c r="ML21" i="1"/>
  <c r="MX21" i="1"/>
  <c r="OW21" i="1"/>
  <c r="QV21" i="1" s="1"/>
  <c r="RA21" i="1" s="1"/>
  <c r="RS21" i="1"/>
  <c r="RU21" i="1" s="1"/>
  <c r="MR25" i="1"/>
  <c r="QF25" i="1"/>
  <c r="ON26" i="1"/>
  <c r="MO27" i="1"/>
  <c r="NM27" i="1"/>
  <c r="OZ27" i="1"/>
  <c r="QO29" i="1"/>
  <c r="NF30" i="1"/>
  <c r="DB31" i="1"/>
  <c r="DD31" i="1" s="1"/>
  <c r="PS32" i="1"/>
  <c r="MM33" i="1"/>
  <c r="ND35" i="1"/>
  <c r="OB36" i="1"/>
  <c r="EA37" i="1"/>
  <c r="EG37" i="1" s="1"/>
  <c r="NM37" i="1"/>
  <c r="OK37" i="1"/>
  <c r="OZ37" i="1"/>
  <c r="CR30" i="1"/>
  <c r="EA30" i="1"/>
  <c r="EG30" i="1" s="1"/>
  <c r="DK31" i="1"/>
  <c r="DM31" i="1" s="1"/>
  <c r="MU32" i="1"/>
  <c r="NJ35" i="1"/>
  <c r="OZ35" i="1"/>
  <c r="NV19" i="1"/>
  <c r="ON19" i="1"/>
  <c r="QO19" i="1"/>
  <c r="ND20" i="1"/>
  <c r="MR21" i="1"/>
  <c r="NY21" i="1"/>
  <c r="OK21" i="1"/>
  <c r="QF24" i="1"/>
  <c r="GN25" i="1"/>
  <c r="GO25" i="1" s="1"/>
  <c r="HB25" i="1" s="1"/>
  <c r="DC26" i="1"/>
  <c r="DD26" i="1" s="1"/>
  <c r="QO26" i="1"/>
  <c r="OQ27" i="1"/>
  <c r="MR28" i="1"/>
  <c r="NP28" i="1"/>
  <c r="OK28" i="1"/>
  <c r="QO28" i="1"/>
  <c r="OT31" i="1"/>
  <c r="PF31" i="1"/>
  <c r="QF32" i="1"/>
  <c r="CR33" i="1"/>
  <c r="DT33" i="1"/>
  <c r="DV33" i="1" s="1"/>
  <c r="DY33" i="1" s="1"/>
  <c r="DZ33" i="1" s="1"/>
  <c r="OO33" i="1"/>
  <c r="MY33" i="1"/>
  <c r="RS33" i="1"/>
  <c r="RU33" i="1" s="1"/>
  <c r="DU34" i="1"/>
  <c r="DX34" i="1" s="1"/>
  <c r="NP35" i="1"/>
  <c r="OH35" i="1"/>
  <c r="CR36" i="1"/>
  <c r="EA36" i="1"/>
  <c r="EG36" i="1" s="1"/>
  <c r="NP36" i="1"/>
  <c r="MU37" i="1"/>
  <c r="ND37" i="1"/>
  <c r="OQ37" i="1"/>
  <c r="PC37" i="1"/>
  <c r="RS24" i="1"/>
  <c r="RU24" i="1" s="1"/>
  <c r="RS26" i="1"/>
  <c r="RU26" i="1" s="1"/>
  <c r="DU37" i="1"/>
  <c r="DX37" i="1" s="1"/>
  <c r="NS37" i="1"/>
  <c r="OE15" i="1"/>
  <c r="PC15" i="1"/>
  <c r="PF18" i="1"/>
  <c r="OB19" i="1"/>
  <c r="MO20" i="1"/>
  <c r="PF20" i="1"/>
  <c r="QO20" i="1"/>
  <c r="AL22" i="1"/>
  <c r="JB23" i="1"/>
  <c r="JC23" i="1" s="1"/>
  <c r="JD23" i="1" s="1"/>
  <c r="JE23" i="1" s="1"/>
  <c r="IU23" i="1" s="1"/>
  <c r="CR24" i="1"/>
  <c r="CK24" i="1" s="1"/>
  <c r="DS24" i="1" s="1"/>
  <c r="ND25" i="1"/>
  <c r="PF27" i="1"/>
  <c r="GN28" i="1"/>
  <c r="GO28" i="1" s="1"/>
  <c r="HB28" i="1" s="1"/>
  <c r="OA28" i="1" s="1"/>
  <c r="ND28" i="1"/>
  <c r="NS28" i="1"/>
  <c r="OE28" i="1"/>
  <c r="OQ28" i="1"/>
  <c r="DL29" i="1"/>
  <c r="DN29" i="1" s="1"/>
  <c r="NP31" i="1"/>
  <c r="OV31" i="1"/>
  <c r="OS32" i="1"/>
  <c r="QO32" i="1"/>
  <c r="RP32" i="1"/>
  <c r="RQ32" i="1" s="1"/>
  <c r="RR32" i="1" s="1"/>
  <c r="PR33" i="1"/>
  <c r="DK34" i="1"/>
  <c r="DM34" i="1" s="1"/>
  <c r="DL35" i="1"/>
  <c r="DN35" i="1" s="1"/>
  <c r="NV36" i="1"/>
  <c r="CL37" i="1"/>
  <c r="DB37" i="1"/>
  <c r="DD37" i="1" s="1"/>
  <c r="DV37" i="1"/>
  <c r="DY37" i="1" s="1"/>
  <c r="ON18" i="1"/>
  <c r="OZ19" i="1"/>
  <c r="OH20" i="1"/>
  <c r="OW20" i="1"/>
  <c r="QO24" i="1"/>
  <c r="MZ31" i="1"/>
  <c r="QF31" i="1"/>
  <c r="OT36" i="1"/>
  <c r="NG37" i="1"/>
  <c r="OH26" i="1"/>
  <c r="QT26" i="1" s="1"/>
  <c r="NG28" i="1"/>
  <c r="DL31" i="1"/>
  <c r="DN31" i="1" s="1"/>
  <c r="NR31" i="1"/>
  <c r="MR32" i="1"/>
  <c r="DK33" i="1"/>
  <c r="DM33" i="1" s="1"/>
  <c r="MI33" i="1"/>
  <c r="NQ33" i="1"/>
  <c r="QF37" i="1"/>
  <c r="CR5" i="1"/>
  <c r="CK5" i="1" s="1"/>
  <c r="CL5" i="1" s="1"/>
  <c r="DD6" i="1"/>
  <c r="KV6" i="1"/>
  <c r="KT6" i="1"/>
  <c r="KU6" i="1" s="1"/>
  <c r="MK6" i="1" s="1"/>
  <c r="QF6" i="1"/>
  <c r="AL5" i="1"/>
  <c r="AI5" i="1"/>
  <c r="PO4" i="1"/>
  <c r="MS4" i="1"/>
  <c r="JI5" i="1"/>
  <c r="JG5" i="1"/>
  <c r="JH5" i="1" s="1"/>
  <c r="MH5" i="1" s="1"/>
  <c r="AL6" i="1"/>
  <c r="AI6" i="1"/>
  <c r="FN7" i="1"/>
  <c r="FO7" i="1" s="1"/>
  <c r="IO4" i="1"/>
  <c r="DL6" i="1"/>
  <c r="DN6" i="1" s="1"/>
  <c r="EZ6" i="1"/>
  <c r="FA6" i="1" s="1"/>
  <c r="FB6" i="1" s="1"/>
  <c r="EW6" i="1" s="1"/>
  <c r="CR7" i="1"/>
  <c r="CK7" i="1" s="1"/>
  <c r="CL7" i="1" s="1"/>
  <c r="LN7" i="1"/>
  <c r="JP5" i="1"/>
  <c r="QO7" i="1"/>
  <c r="PR13" i="1"/>
  <c r="PP13" i="1"/>
  <c r="DB8" i="1"/>
  <c r="DD8" i="1" s="1"/>
  <c r="CR8" i="1"/>
  <c r="CK8" i="1" s="1"/>
  <c r="CL8" i="1" s="1"/>
  <c r="LH8" i="1"/>
  <c r="LC8" i="1"/>
  <c r="AL11" i="1"/>
  <c r="AI11" i="1"/>
  <c r="NI8" i="1"/>
  <c r="NH8" i="1"/>
  <c r="CR4" i="1"/>
  <c r="CK4" i="1" s="1"/>
  <c r="FN9" i="1"/>
  <c r="FO9" i="1" s="1"/>
  <c r="FC9" i="1"/>
  <c r="AL10" i="1"/>
  <c r="AI10" i="1"/>
  <c r="KA7" i="1"/>
  <c r="JX7" i="1"/>
  <c r="NI9" i="1"/>
  <c r="NH9" i="1"/>
  <c r="CR6" i="1"/>
  <c r="CK6" i="1" s="1"/>
  <c r="QF8" i="1"/>
  <c r="OU10" i="1"/>
  <c r="NW10" i="1"/>
  <c r="MY10" i="1"/>
  <c r="PA10" i="1"/>
  <c r="OC10" i="1"/>
  <c r="NE10" i="1"/>
  <c r="PO10" i="1"/>
  <c r="OI10" i="1"/>
  <c r="NK10" i="1"/>
  <c r="MM10" i="1"/>
  <c r="OO10" i="1"/>
  <c r="NQ10" i="1"/>
  <c r="MS10" i="1"/>
  <c r="MI10" i="1"/>
  <c r="PS10" i="1"/>
  <c r="PB10" i="1"/>
  <c r="OD10" i="1"/>
  <c r="NF10" i="1"/>
  <c r="OJ10" i="1"/>
  <c r="NL10" i="1"/>
  <c r="MN10" i="1"/>
  <c r="OP10" i="1"/>
  <c r="NR10" i="1"/>
  <c r="MT10" i="1"/>
  <c r="ML10" i="1"/>
  <c r="OV10" i="1"/>
  <c r="NX10" i="1"/>
  <c r="MZ10" i="1"/>
  <c r="JB4" i="1"/>
  <c r="JC4" i="1" s="1"/>
  <c r="JD4" i="1" s="1"/>
  <c r="JE4" i="1" s="1"/>
  <c r="IU4" i="1" s="1"/>
  <c r="PQ9" i="1"/>
  <c r="PR9" i="1" s="1"/>
  <c r="PP9" i="1"/>
  <c r="QF10" i="1"/>
  <c r="PA11" i="1"/>
  <c r="OC11" i="1"/>
  <c r="NE11" i="1"/>
  <c r="PO11" i="1"/>
  <c r="OU11" i="1"/>
  <c r="MS11" i="1"/>
  <c r="NQ11" i="1"/>
  <c r="OO11" i="1"/>
  <c r="MM11" i="1"/>
  <c r="NK11" i="1"/>
  <c r="MY11" i="1"/>
  <c r="OI11" i="1"/>
  <c r="NW11" i="1"/>
  <c r="MI11" i="1"/>
  <c r="OR8" i="1"/>
  <c r="OL9" i="1"/>
  <c r="DB11" i="1"/>
  <c r="DD11" i="1" s="1"/>
  <c r="EZ12" i="1"/>
  <c r="FA12" i="1" s="1"/>
  <c r="FB12" i="1" s="1"/>
  <c r="EW12" i="1" s="1"/>
  <c r="ND12" i="1"/>
  <c r="NK13" i="1"/>
  <c r="EB9" i="1"/>
  <c r="EH9" i="1" s="1"/>
  <c r="OM9" i="1"/>
  <c r="JJ11" i="1"/>
  <c r="FC14" i="1"/>
  <c r="FN14" i="1"/>
  <c r="FO14" i="1" s="1"/>
  <c r="FC15" i="1"/>
  <c r="FN15" i="1"/>
  <c r="FO15" i="1" s="1"/>
  <c r="OL8" i="1"/>
  <c r="ON8" i="1" s="1"/>
  <c r="MI9" i="1"/>
  <c r="PT9" i="1"/>
  <c r="EY10" i="1"/>
  <c r="EZ10" i="1" s="1"/>
  <c r="FA10" i="1" s="1"/>
  <c r="FB10" i="1" s="1"/>
  <c r="EW10" i="1" s="1"/>
  <c r="PQ14" i="1"/>
  <c r="PR14" i="1" s="1"/>
  <c r="PP14" i="1"/>
  <c r="PS8" i="1"/>
  <c r="CR9" i="1"/>
  <c r="CK9" i="1" s="1"/>
  <c r="CL9" i="1" s="1"/>
  <c r="PU9" i="1"/>
  <c r="PV9" i="1" s="1"/>
  <c r="DL10" i="1"/>
  <c r="DN10" i="1" s="1"/>
  <c r="LI12" i="1"/>
  <c r="OO13" i="1"/>
  <c r="NQ13" i="1"/>
  <c r="MS13" i="1"/>
  <c r="MI13" i="1"/>
  <c r="OU13" i="1"/>
  <c r="NW13" i="1"/>
  <c r="MY13" i="1"/>
  <c r="PA13" i="1"/>
  <c r="OC13" i="1"/>
  <c r="NE13" i="1"/>
  <c r="NZ9" i="1"/>
  <c r="OB9" i="1" s="1"/>
  <c r="JB11" i="1"/>
  <c r="JC11" i="1" s="1"/>
  <c r="JD11" i="1" s="1"/>
  <c r="JE11" i="1" s="1"/>
  <c r="EB12" i="1"/>
  <c r="EH12" i="1" s="1"/>
  <c r="MM13" i="1"/>
  <c r="OI13" i="1"/>
  <c r="NI14" i="1"/>
  <c r="NH14" i="1"/>
  <c r="IO13" i="1"/>
  <c r="JB13" i="1"/>
  <c r="JC13" i="1" s="1"/>
  <c r="JD13" i="1" s="1"/>
  <c r="JE13" i="1" s="1"/>
  <c r="IU13" i="1" s="1"/>
  <c r="OA15" i="1"/>
  <c r="NZ15" i="1"/>
  <c r="EY8" i="1"/>
  <c r="EZ8" i="1" s="1"/>
  <c r="FA8" i="1" s="1"/>
  <c r="FB8" i="1" s="1"/>
  <c r="EW8" i="1" s="1"/>
  <c r="OR9" i="1"/>
  <c r="OT9" i="1" s="1"/>
  <c r="JG12" i="1"/>
  <c r="JH12" i="1" s="1"/>
  <c r="MH12" i="1" s="1"/>
  <c r="JP12" i="1"/>
  <c r="JP15" i="1"/>
  <c r="JV15" i="1"/>
  <c r="IU16" i="1"/>
  <c r="OM14" i="1"/>
  <c r="DB16" i="1"/>
  <c r="DD16" i="1" s="1"/>
  <c r="CR16" i="1"/>
  <c r="CK16" i="1" s="1"/>
  <c r="AL17" i="1"/>
  <c r="AI17" i="1"/>
  <c r="NM14" i="1"/>
  <c r="QF15" i="1"/>
  <c r="DB18" i="1"/>
  <c r="DD18" i="1" s="1"/>
  <c r="CR18" i="1"/>
  <c r="CK18" i="1" s="1"/>
  <c r="CR15" i="1"/>
  <c r="CK15" i="1" s="1"/>
  <c r="NI15" i="1"/>
  <c r="NH15" i="1"/>
  <c r="CR14" i="1"/>
  <c r="CK14" i="1" s="1"/>
  <c r="CL14" i="1" s="1"/>
  <c r="AL16" i="1"/>
  <c r="AI16" i="1"/>
  <c r="CR13" i="1"/>
  <c r="CK13" i="1" s="1"/>
  <c r="CL13" i="1" s="1"/>
  <c r="DC14" i="1"/>
  <c r="DD14" i="1" s="1"/>
  <c r="DL14" i="1"/>
  <c r="DN14" i="1" s="1"/>
  <c r="JB14" i="1"/>
  <c r="JC14" i="1" s="1"/>
  <c r="JD14" i="1" s="1"/>
  <c r="JE14" i="1" s="1"/>
  <c r="IU14" i="1" s="1"/>
  <c r="PT14" i="1"/>
  <c r="MO14" i="1"/>
  <c r="PV14" i="1"/>
  <c r="DB17" i="1"/>
  <c r="DD17" i="1" s="1"/>
  <c r="CR17" i="1"/>
  <c r="CK17" i="1" s="1"/>
  <c r="OL14" i="1"/>
  <c r="OS14" i="1"/>
  <c r="OT14" i="1" s="1"/>
  <c r="OK14" i="1"/>
  <c r="OW14" i="1"/>
  <c r="OS15" i="1"/>
  <c r="OT15" i="1" s="1"/>
  <c r="CR19" i="1"/>
  <c r="CK19" i="1" s="1"/>
  <c r="LC19" i="1"/>
  <c r="LJ19" i="1"/>
  <c r="DD19" i="1"/>
  <c r="LJ16" i="1"/>
  <c r="QF18" i="1"/>
  <c r="JB17" i="1"/>
  <c r="JC17" i="1" s="1"/>
  <c r="JD17" i="1" s="1"/>
  <c r="JE17" i="1" s="1"/>
  <c r="AL18" i="1"/>
  <c r="RS19" i="1"/>
  <c r="RU19" i="1" s="1"/>
  <c r="GZ17" i="1"/>
  <c r="NI20" i="1"/>
  <c r="NH20" i="1"/>
  <c r="JG17" i="1"/>
  <c r="JH17" i="1" s="1"/>
  <c r="MH17" i="1" s="1"/>
  <c r="PQ20" i="1"/>
  <c r="PR20" i="1" s="1"/>
  <c r="PP20" i="1"/>
  <c r="QA20" i="1" s="1"/>
  <c r="IO18" i="1"/>
  <c r="DC20" i="1"/>
  <c r="DD20" i="1" s="1"/>
  <c r="CR20" i="1"/>
  <c r="CK20" i="1" s="1"/>
  <c r="OS20" i="1"/>
  <c r="OR20" i="1"/>
  <c r="NY20" i="1"/>
  <c r="DC21" i="1"/>
  <c r="DD21" i="1" s="1"/>
  <c r="CR21" i="1"/>
  <c r="CK21" i="1" s="1"/>
  <c r="JP21" i="1"/>
  <c r="JW21" i="1"/>
  <c r="IU22" i="1"/>
  <c r="AL24" i="1"/>
  <c r="AI24" i="1"/>
  <c r="OL21" i="1"/>
  <c r="OS21" i="1"/>
  <c r="PO21" i="1"/>
  <c r="MI21" i="1"/>
  <c r="OM21" i="1"/>
  <c r="JB19" i="1"/>
  <c r="JC19" i="1" s="1"/>
  <c r="JD19" i="1" s="1"/>
  <c r="JE19" i="1" s="1"/>
  <c r="IU19" i="1" s="1"/>
  <c r="OL20" i="1"/>
  <c r="ON20" i="1" s="1"/>
  <c r="GN21" i="1"/>
  <c r="GO21" i="1" s="1"/>
  <c r="PU21" i="1"/>
  <c r="PV21" i="1" s="1"/>
  <c r="PT21" i="1"/>
  <c r="QF22" i="1"/>
  <c r="IO20" i="1"/>
  <c r="JP20" i="1"/>
  <c r="JW20" i="1"/>
  <c r="PU20" i="1"/>
  <c r="PV20" i="1" s="1"/>
  <c r="MO21" i="1"/>
  <c r="NA20" i="1"/>
  <c r="JB21" i="1"/>
  <c r="JC21" i="1" s="1"/>
  <c r="JD21" i="1" s="1"/>
  <c r="JE21" i="1" s="1"/>
  <c r="IU21" i="1" s="1"/>
  <c r="NM21" i="1"/>
  <c r="OR21" i="1"/>
  <c r="CR23" i="1"/>
  <c r="CK23" i="1" s="1"/>
  <c r="DB23" i="1"/>
  <c r="DD23" i="1" s="1"/>
  <c r="GN23" i="1"/>
  <c r="GO23" i="1" s="1"/>
  <c r="HB23" i="1" s="1"/>
  <c r="NW23" i="1" s="1"/>
  <c r="NI21" i="1"/>
  <c r="NH21" i="1"/>
  <c r="AL23" i="1"/>
  <c r="AI23" i="1"/>
  <c r="CR22" i="1"/>
  <c r="CK22" i="1" s="1"/>
  <c r="JW22" i="1"/>
  <c r="GN24" i="1"/>
  <c r="GO24" i="1" s="1"/>
  <c r="HB24" i="1" s="1"/>
  <c r="OU23" i="1"/>
  <c r="MY23" i="1"/>
  <c r="MI23" i="1"/>
  <c r="PO23" i="1"/>
  <c r="KT25" i="1"/>
  <c r="KU25" i="1" s="1"/>
  <c r="MK25" i="1" s="1"/>
  <c r="KX25" i="1"/>
  <c r="NH27" i="1"/>
  <c r="NI27" i="1"/>
  <c r="QF23" i="1"/>
  <c r="LJ22" i="1"/>
  <c r="NK23" i="1"/>
  <c r="DB25" i="1"/>
  <c r="DD25" i="1" s="1"/>
  <c r="CR25" i="1"/>
  <c r="CK25" i="1" s="1"/>
  <c r="MM23" i="1"/>
  <c r="OO23" i="1"/>
  <c r="PA23" i="1"/>
  <c r="DD24" i="1"/>
  <c r="NQ23" i="1"/>
  <c r="OC23" i="1"/>
  <c r="DE24" i="1"/>
  <c r="MS23" i="1"/>
  <c r="NE23" i="1"/>
  <c r="LJ24" i="1"/>
  <c r="QF27" i="1"/>
  <c r="DU26" i="1"/>
  <c r="DV26" i="1"/>
  <c r="DY26" i="1" s="1"/>
  <c r="EB26" i="1"/>
  <c r="EH26" i="1" s="1"/>
  <c r="DL26" i="1"/>
  <c r="DN26" i="1" s="1"/>
  <c r="EA26" i="1"/>
  <c r="JG27" i="1"/>
  <c r="JH27" i="1" s="1"/>
  <c r="OL27" i="1"/>
  <c r="DT28" i="1"/>
  <c r="DV28" i="1" s="1"/>
  <c r="DK29" i="1"/>
  <c r="DM29" i="1" s="1"/>
  <c r="DB28" i="1"/>
  <c r="DD28" i="1" s="1"/>
  <c r="CR28" i="1"/>
  <c r="LC28" i="1"/>
  <c r="LJ28" i="1"/>
  <c r="CR29" i="1"/>
  <c r="DB29" i="1"/>
  <c r="DD29" i="1" s="1"/>
  <c r="PO30" i="1"/>
  <c r="OO30" i="1"/>
  <c r="NW30" i="1"/>
  <c r="NE30" i="1"/>
  <c r="NK30" i="1"/>
  <c r="MS30" i="1"/>
  <c r="MI30" i="1"/>
  <c r="OI30" i="1"/>
  <c r="NQ30" i="1"/>
  <c r="MY30" i="1"/>
  <c r="PA30" i="1"/>
  <c r="OC30" i="1"/>
  <c r="MM30" i="1"/>
  <c r="OU30" i="1"/>
  <c r="ML27" i="1"/>
  <c r="PC27" i="1"/>
  <c r="PU27" i="1"/>
  <c r="PV27" i="1" s="1"/>
  <c r="EB28" i="1"/>
  <c r="EH28" i="1" s="1"/>
  <c r="NI28" i="1"/>
  <c r="NH28" i="1"/>
  <c r="OV29" i="1"/>
  <c r="OP29" i="1"/>
  <c r="NX29" i="1"/>
  <c r="MZ29" i="1"/>
  <c r="PS29" i="1"/>
  <c r="NF29" i="1"/>
  <c r="MT29" i="1"/>
  <c r="OD29" i="1"/>
  <c r="NR29" i="1"/>
  <c r="NS29" i="1" s="1"/>
  <c r="PB29" i="1"/>
  <c r="NL29" i="1"/>
  <c r="ML29" i="1"/>
  <c r="OJ29" i="1"/>
  <c r="EB30" i="1"/>
  <c r="DL30" i="1"/>
  <c r="DN30" i="1" s="1"/>
  <c r="MU28" i="1"/>
  <c r="DU29" i="1"/>
  <c r="DT29" i="1"/>
  <c r="DV29" i="1" s="1"/>
  <c r="DY29" i="1" s="1"/>
  <c r="EB27" i="1"/>
  <c r="EH27" i="1" s="1"/>
  <c r="DU27" i="1"/>
  <c r="IO27" i="1"/>
  <c r="JB27" i="1"/>
  <c r="JC27" i="1" s="1"/>
  <c r="JD27" i="1" s="1"/>
  <c r="JE27" i="1" s="1"/>
  <c r="IU27" i="1" s="1"/>
  <c r="DV27" i="1"/>
  <c r="DY27" i="1" s="1"/>
  <c r="OM27" i="1"/>
  <c r="OS27" i="1"/>
  <c r="OT27" i="1" s="1"/>
  <c r="LJ27" i="1"/>
  <c r="PU28" i="1"/>
  <c r="PV28" i="1" s="1"/>
  <c r="PT28" i="1"/>
  <c r="IO28" i="1"/>
  <c r="OM28" i="1"/>
  <c r="CL30" i="1"/>
  <c r="DB30" i="1"/>
  <c r="DD30" i="1" s="1"/>
  <c r="DK30" i="1"/>
  <c r="DM30" i="1" s="1"/>
  <c r="QF30" i="1"/>
  <c r="EA29" i="1"/>
  <c r="NK29" i="1"/>
  <c r="PA29" i="1"/>
  <c r="DV30" i="1"/>
  <c r="DY30" i="1" s="1"/>
  <c r="MM29" i="1"/>
  <c r="MO29" i="1" s="1"/>
  <c r="EB29" i="1"/>
  <c r="EH29" i="1" s="1"/>
  <c r="OJ30" i="1"/>
  <c r="NL30" i="1"/>
  <c r="MN30" i="1"/>
  <c r="ML30" i="1"/>
  <c r="MT30" i="1"/>
  <c r="OV30" i="1"/>
  <c r="OD30" i="1"/>
  <c r="NR30" i="1"/>
  <c r="MZ30" i="1"/>
  <c r="PS30" i="1"/>
  <c r="PB30" i="1"/>
  <c r="QR30" i="1"/>
  <c r="OR28" i="1"/>
  <c r="OT28" i="1" s="1"/>
  <c r="OU29" i="1"/>
  <c r="OC29" i="1"/>
  <c r="NE29" i="1"/>
  <c r="MI29" i="1"/>
  <c r="PO29" i="1"/>
  <c r="OO29" i="1"/>
  <c r="NW29" i="1"/>
  <c r="MY29" i="1"/>
  <c r="MS29" i="1"/>
  <c r="OI29" i="1"/>
  <c r="PA31" i="1"/>
  <c r="PC31" i="1" s="1"/>
  <c r="OC31" i="1"/>
  <c r="NE31" i="1"/>
  <c r="NQ31" i="1"/>
  <c r="MY31" i="1"/>
  <c r="PO31" i="1"/>
  <c r="OO31" i="1"/>
  <c r="NW31" i="1"/>
  <c r="OU31" i="1"/>
  <c r="NK31" i="1"/>
  <c r="OI31" i="1"/>
  <c r="MM31" i="1"/>
  <c r="MI31" i="1"/>
  <c r="PU33" i="1"/>
  <c r="PV33" i="1" s="1"/>
  <c r="QR29" i="1"/>
  <c r="DU30" i="1"/>
  <c r="OP31" i="1"/>
  <c r="NX31" i="1"/>
  <c r="NF31" i="1"/>
  <c r="MN31" i="1"/>
  <c r="OD31" i="1"/>
  <c r="NL31" i="1"/>
  <c r="ML31" i="1"/>
  <c r="PS31" i="1"/>
  <c r="MT31" i="1"/>
  <c r="MU31" i="1" s="1"/>
  <c r="DL32" i="1"/>
  <c r="DN32" i="1" s="1"/>
  <c r="OB31" i="1"/>
  <c r="EB31" i="1"/>
  <c r="EH31" i="1" s="1"/>
  <c r="RS31" i="1"/>
  <c r="RU31" i="1" s="1"/>
  <c r="OA32" i="1"/>
  <c r="OB32" i="1" s="1"/>
  <c r="CL31" i="1"/>
  <c r="DU31" i="1"/>
  <c r="DT31" i="1"/>
  <c r="DV31" i="1" s="1"/>
  <c r="DY31" i="1" s="1"/>
  <c r="DC34" i="1"/>
  <c r="DD34" i="1" s="1"/>
  <c r="CR32" i="1"/>
  <c r="DC32" i="1"/>
  <c r="DD32" i="1" s="1"/>
  <c r="OZ32" i="1"/>
  <c r="PQ32" i="1"/>
  <c r="PR32" i="1" s="1"/>
  <c r="DL33" i="1"/>
  <c r="DN33" i="1" s="1"/>
  <c r="ND32" i="1"/>
  <c r="OP33" i="1"/>
  <c r="NR33" i="1"/>
  <c r="MT33" i="1"/>
  <c r="ML33" i="1"/>
  <c r="MZ33" i="1"/>
  <c r="NX33" i="1"/>
  <c r="NY33" i="1" s="1"/>
  <c r="NF33" i="1"/>
  <c r="MN33" i="1"/>
  <c r="OI33" i="1"/>
  <c r="DT32" i="1"/>
  <c r="DV32" i="1" s="1"/>
  <c r="DY32" i="1" s="1"/>
  <c r="OJ33" i="1"/>
  <c r="QR33" i="1"/>
  <c r="QO31" i="1"/>
  <c r="DU32" i="1"/>
  <c r="NG32" i="1"/>
  <c r="NY32" i="1"/>
  <c r="EB32" i="1"/>
  <c r="EH32" i="1" s="1"/>
  <c r="EA33" i="1"/>
  <c r="PO34" i="1"/>
  <c r="OO34" i="1"/>
  <c r="OU34" i="1"/>
  <c r="OC34" i="1"/>
  <c r="NK34" i="1"/>
  <c r="MY34" i="1"/>
  <c r="PA34" i="1"/>
  <c r="NW34" i="1"/>
  <c r="NQ34" i="1"/>
  <c r="MS34" i="1"/>
  <c r="OI34" i="1"/>
  <c r="MM34" i="1"/>
  <c r="NE34" i="1"/>
  <c r="MI34" i="1"/>
  <c r="DB35" i="1"/>
  <c r="DD35" i="1" s="1"/>
  <c r="CR35" i="1"/>
  <c r="OR32" i="1"/>
  <c r="RT32" i="1"/>
  <c r="NK33" i="1"/>
  <c r="NM33" i="1" s="1"/>
  <c r="OC33" i="1"/>
  <c r="OU33" i="1"/>
  <c r="OV34" i="1"/>
  <c r="NX34" i="1"/>
  <c r="MZ34" i="1"/>
  <c r="NF34" i="1"/>
  <c r="MN34" i="1"/>
  <c r="OP34" i="1"/>
  <c r="ML34" i="1"/>
  <c r="OD34" i="1"/>
  <c r="NL34" i="1"/>
  <c r="MT34" i="1"/>
  <c r="PS34" i="1"/>
  <c r="PB34" i="1"/>
  <c r="OJ34" i="1"/>
  <c r="NR34" i="1"/>
  <c r="JO35" i="1"/>
  <c r="JG35" i="1"/>
  <c r="JH35" i="1" s="1"/>
  <c r="MH35" i="1" s="1"/>
  <c r="CL34" i="1"/>
  <c r="OV36" i="1"/>
  <c r="LF35" i="1"/>
  <c r="KZ35" i="1" s="1"/>
  <c r="LV35" i="1"/>
  <c r="DL37" i="1"/>
  <c r="DN37" i="1" s="1"/>
  <c r="QF35" i="1"/>
  <c r="QR34" i="1"/>
  <c r="LB35" i="1"/>
  <c r="KT35" i="1"/>
  <c r="KU35" i="1" s="1"/>
  <c r="MK35" i="1" s="1"/>
  <c r="CL35" i="1"/>
  <c r="DT35" i="1"/>
  <c r="DV35" i="1" s="1"/>
  <c r="DY35" i="1" s="1"/>
  <c r="JS35" i="1"/>
  <c r="JM35" i="1" s="1"/>
  <c r="KI35" i="1"/>
  <c r="DK35" i="1"/>
  <c r="DM35" i="1" s="1"/>
  <c r="DU35" i="1"/>
  <c r="ML37" i="1"/>
  <c r="PS37" i="1"/>
  <c r="OH37" i="1"/>
  <c r="EB36" i="1"/>
  <c r="OA37" i="1"/>
  <c r="NZ37" i="1"/>
  <c r="JO36" i="1"/>
  <c r="JG36" i="1"/>
  <c r="JH36" i="1" s="1"/>
  <c r="MH36" i="1" s="1"/>
  <c r="DC36" i="1"/>
  <c r="DD36" i="1" s="1"/>
  <c r="EB37" i="1"/>
  <c r="EH37" i="1" s="1"/>
  <c r="PF37" i="1"/>
  <c r="DU36" i="1"/>
  <c r="KI37" i="1"/>
  <c r="KT37" i="1"/>
  <c r="KU37" i="1" s="1"/>
  <c r="OR37" i="1"/>
  <c r="PP37" i="1"/>
  <c r="OS37" i="1"/>
  <c r="LV37" i="1"/>
  <c r="EA16" i="4" l="1"/>
  <c r="OM26" i="4"/>
  <c r="OL7" i="4"/>
  <c r="RD30" i="4"/>
  <c r="QV34" i="4"/>
  <c r="RA34" i="4" s="1"/>
  <c r="RC34" i="4" s="1"/>
  <c r="MQ26" i="4"/>
  <c r="QU12" i="4"/>
  <c r="QS15" i="4"/>
  <c r="QU15" i="4" s="1"/>
  <c r="NC26" i="4"/>
  <c r="QX24" i="4"/>
  <c r="MW26" i="4"/>
  <c r="NO26" i="4"/>
  <c r="QL30" i="4"/>
  <c r="NJ6" i="4"/>
  <c r="NL14" i="4"/>
  <c r="NM29" i="4"/>
  <c r="MT29" i="4"/>
  <c r="NZ23" i="4"/>
  <c r="DZ30" i="4"/>
  <c r="PB29" i="4"/>
  <c r="OV29" i="4"/>
  <c r="ON7" i="4"/>
  <c r="OX7" i="4"/>
  <c r="OZ7" i="4" s="1"/>
  <c r="NF29" i="4"/>
  <c r="ML29" i="4"/>
  <c r="NU26" i="4"/>
  <c r="RC23" i="4"/>
  <c r="QV33" i="4"/>
  <c r="OD29" i="4"/>
  <c r="OJ29" i="4"/>
  <c r="OK29" i="4" s="1"/>
  <c r="RC30" i="4"/>
  <c r="QJ13" i="4"/>
  <c r="PF33" i="4"/>
  <c r="PF36" i="4"/>
  <c r="MN29" i="4"/>
  <c r="PS29" i="4"/>
  <c r="RE38" i="4"/>
  <c r="RK38" i="4" s="1"/>
  <c r="QL24" i="4"/>
  <c r="NR29" i="4"/>
  <c r="MZ29" i="4"/>
  <c r="NA29" i="4" s="1"/>
  <c r="QM13" i="4"/>
  <c r="QU31" i="4"/>
  <c r="QX11" i="4"/>
  <c r="QC31" i="4"/>
  <c r="NS29" i="4"/>
  <c r="QA12" i="4"/>
  <c r="QG12" i="4" s="1"/>
  <c r="OP29" i="4"/>
  <c r="QV15" i="4"/>
  <c r="EA28" i="4"/>
  <c r="DK9" i="4"/>
  <c r="DM9" i="4" s="1"/>
  <c r="QX12" i="4"/>
  <c r="OF7" i="4"/>
  <c r="OH7" i="4" s="1"/>
  <c r="PD7" i="4"/>
  <c r="MP7" i="4"/>
  <c r="MR7" i="4" s="1"/>
  <c r="NT7" i="4"/>
  <c r="NV7" i="4" s="1"/>
  <c r="NN7" i="4"/>
  <c r="NP7" i="4" s="1"/>
  <c r="QS33" i="4"/>
  <c r="QA18" i="4"/>
  <c r="NJ27" i="4"/>
  <c r="QS32" i="4"/>
  <c r="QX23" i="4"/>
  <c r="OS26" i="4"/>
  <c r="QO18" i="4"/>
  <c r="QS27" i="4"/>
  <c r="RC31" i="4"/>
  <c r="PP38" i="4"/>
  <c r="NS38" i="4"/>
  <c r="QX30" i="4"/>
  <c r="PF13" i="4"/>
  <c r="QW13" i="4" s="1"/>
  <c r="RB13" i="4" s="1"/>
  <c r="RA12" i="4"/>
  <c r="RC12" i="4" s="1"/>
  <c r="QJ27" i="4"/>
  <c r="ND27" i="4"/>
  <c r="NP27" i="4"/>
  <c r="QR31" i="4"/>
  <c r="QA30" i="4"/>
  <c r="NZ24" i="4"/>
  <c r="QS13" i="4"/>
  <c r="NA38" i="4"/>
  <c r="OK38" i="4"/>
  <c r="QS38" i="4" s="1"/>
  <c r="QU38" i="4" s="1"/>
  <c r="QJ7" i="4"/>
  <c r="QA15" i="4"/>
  <c r="DI28" i="4"/>
  <c r="OZ32" i="4"/>
  <c r="NI26" i="4"/>
  <c r="MO38" i="4"/>
  <c r="QJ36" i="4"/>
  <c r="EA14" i="4"/>
  <c r="EC14" i="4" s="1"/>
  <c r="RD23" i="4"/>
  <c r="RJ23" i="4" s="1"/>
  <c r="PE26" i="4"/>
  <c r="QJ15" i="4"/>
  <c r="RE21" i="4"/>
  <c r="RK21" i="4" s="1"/>
  <c r="MX36" i="4"/>
  <c r="ND33" i="4"/>
  <c r="NJ32" i="4"/>
  <c r="NG38" i="4"/>
  <c r="DH28" i="4"/>
  <c r="DJ28" i="4" s="1"/>
  <c r="DL28" i="4" s="1"/>
  <c r="DN28" i="4" s="1"/>
  <c r="QG23" i="4"/>
  <c r="QC23" i="4"/>
  <c r="NB7" i="4"/>
  <c r="QM15" i="4"/>
  <c r="QO15" i="4" s="1"/>
  <c r="RE29" i="4"/>
  <c r="RK29" i="4" s="1"/>
  <c r="OA13" i="4"/>
  <c r="NE16" i="4"/>
  <c r="MV7" i="4"/>
  <c r="MX7" i="4" s="1"/>
  <c r="MX27" i="4"/>
  <c r="OR7" i="4"/>
  <c r="OT7" i="4" s="1"/>
  <c r="QB7" i="4"/>
  <c r="QH7" i="4" s="1"/>
  <c r="DK14" i="4"/>
  <c r="DM14" i="4" s="1"/>
  <c r="QX34" i="4"/>
  <c r="RE34" i="4"/>
  <c r="RK34" i="4" s="1"/>
  <c r="NM38" i="4"/>
  <c r="RE28" i="4"/>
  <c r="RK28" i="4" s="1"/>
  <c r="QV28" i="4"/>
  <c r="QG31" i="4"/>
  <c r="QI31" i="4" s="1"/>
  <c r="RE39" i="4"/>
  <c r="RK39" i="4" s="1"/>
  <c r="OQ29" i="4"/>
  <c r="NY29" i="4"/>
  <c r="QP29" i="4" s="1"/>
  <c r="QR29" i="4" s="1"/>
  <c r="OZ33" i="4"/>
  <c r="QW33" i="4" s="1"/>
  <c r="RB33" i="4" s="1"/>
  <c r="QT35" i="4"/>
  <c r="QU35" i="4" s="1"/>
  <c r="QS37" i="4"/>
  <c r="RD37" i="4" s="1"/>
  <c r="OG26" i="4"/>
  <c r="QJ34" i="4"/>
  <c r="QL34" i="4" s="1"/>
  <c r="QL11" i="4"/>
  <c r="QL40" i="4"/>
  <c r="MH10" i="4"/>
  <c r="MY10" i="4" s="1"/>
  <c r="NA10" i="4" s="1"/>
  <c r="EA9" i="4"/>
  <c r="EG9" i="4" s="1"/>
  <c r="EI9" i="4" s="1"/>
  <c r="MS16" i="4"/>
  <c r="MI16" i="4"/>
  <c r="PO16" i="4"/>
  <c r="OU16" i="4"/>
  <c r="NW16" i="4"/>
  <c r="RE11" i="4"/>
  <c r="RK11" i="4" s="1"/>
  <c r="QV27" i="4"/>
  <c r="RA27" i="4" s="1"/>
  <c r="NK16" i="4"/>
  <c r="OI16" i="4"/>
  <c r="MM16" i="4"/>
  <c r="RE10" i="4"/>
  <c r="RK10" i="4" s="1"/>
  <c r="NY28" i="4"/>
  <c r="QP28" i="4" s="1"/>
  <c r="QR28" i="4" s="1"/>
  <c r="RD40" i="4"/>
  <c r="RJ40" i="4" s="1"/>
  <c r="MS22" i="4"/>
  <c r="NE22" i="4"/>
  <c r="MM22" i="4"/>
  <c r="OU22" i="4"/>
  <c r="PO22" i="4"/>
  <c r="OI22" i="4"/>
  <c r="NK22" i="4"/>
  <c r="MI22" i="4"/>
  <c r="PA22" i="4"/>
  <c r="MY22" i="4"/>
  <c r="OO22" i="4"/>
  <c r="NQ22" i="4"/>
  <c r="OC22" i="4"/>
  <c r="NW22" i="4"/>
  <c r="NY22" i="4" s="1"/>
  <c r="MY16" i="4"/>
  <c r="PA16" i="4"/>
  <c r="OO16" i="4"/>
  <c r="NQ16" i="4"/>
  <c r="MU29" i="4"/>
  <c r="ON36" i="4"/>
  <c r="OT13" i="4"/>
  <c r="QH24" i="4"/>
  <c r="QC24" i="4"/>
  <c r="OB30" i="4"/>
  <c r="QQ30" i="4" s="1"/>
  <c r="QR30" i="4" s="1"/>
  <c r="OB33" i="4"/>
  <c r="PF7" i="4"/>
  <c r="NV13" i="4"/>
  <c r="OB32" i="4"/>
  <c r="NV36" i="4"/>
  <c r="QA32" i="4"/>
  <c r="NP13" i="4"/>
  <c r="QB32" i="4"/>
  <c r="QH32" i="4" s="1"/>
  <c r="OT27" i="4"/>
  <c r="ML20" i="4"/>
  <c r="OJ20" i="4"/>
  <c r="PS20" i="4"/>
  <c r="MN20" i="4"/>
  <c r="MT20" i="4"/>
  <c r="MZ20" i="4"/>
  <c r="NL20" i="4"/>
  <c r="OD20" i="4"/>
  <c r="OP20" i="4"/>
  <c r="NF20" i="4"/>
  <c r="PB20" i="4"/>
  <c r="NR20" i="4"/>
  <c r="OV20" i="4"/>
  <c r="OU20" i="4"/>
  <c r="PO20" i="4"/>
  <c r="OI20" i="4"/>
  <c r="MY20" i="4"/>
  <c r="NE20" i="4"/>
  <c r="NG20" i="4" s="1"/>
  <c r="PA20" i="4"/>
  <c r="PC20" i="4" s="1"/>
  <c r="MI20" i="4"/>
  <c r="NK20" i="4"/>
  <c r="MS20" i="4"/>
  <c r="OO20" i="4"/>
  <c r="NQ20" i="4"/>
  <c r="OC20" i="4"/>
  <c r="MM20" i="4"/>
  <c r="NG29" i="4"/>
  <c r="QJ33" i="4"/>
  <c r="NV33" i="4"/>
  <c r="OB36" i="4"/>
  <c r="NP36" i="4"/>
  <c r="ON33" i="4"/>
  <c r="MO29" i="4"/>
  <c r="OH27" i="4"/>
  <c r="OA27" i="4"/>
  <c r="QT30" i="4"/>
  <c r="QU30" i="4" s="1"/>
  <c r="QS39" i="4"/>
  <c r="QU39" i="4" s="1"/>
  <c r="QS28" i="4"/>
  <c r="QU28" i="4" s="1"/>
  <c r="NV27" i="4"/>
  <c r="QA36" i="4"/>
  <c r="QG36" i="4" s="1"/>
  <c r="OZ27" i="4"/>
  <c r="QW27" i="4" s="1"/>
  <c r="QU23" i="4"/>
  <c r="OE29" i="4"/>
  <c r="DJ22" i="4"/>
  <c r="RC40" i="4"/>
  <c r="QX40" i="4"/>
  <c r="QA27" i="4"/>
  <c r="QG27" i="4" s="1"/>
  <c r="NJ36" i="4"/>
  <c r="OH36" i="4"/>
  <c r="QA28" i="4"/>
  <c r="QG28" i="4" s="1"/>
  <c r="QV39" i="4"/>
  <c r="QX39" i="4" s="1"/>
  <c r="OA7" i="4"/>
  <c r="OT32" i="4"/>
  <c r="RB18" i="4"/>
  <c r="QX18" i="4"/>
  <c r="RD11" i="4"/>
  <c r="RG11" i="4" s="1"/>
  <c r="PA14" i="4"/>
  <c r="OU14" i="4"/>
  <c r="OC14" i="4"/>
  <c r="MY14" i="4"/>
  <c r="NE14" i="4"/>
  <c r="NQ14" i="4"/>
  <c r="PO14" i="4"/>
  <c r="OO14" i="4"/>
  <c r="OI14" i="4"/>
  <c r="MI14" i="4"/>
  <c r="NK14" i="4"/>
  <c r="MS14" i="4"/>
  <c r="MM14" i="4"/>
  <c r="NW14" i="4"/>
  <c r="OT37" i="4"/>
  <c r="MN19" i="4"/>
  <c r="PB19" i="4"/>
  <c r="OP19" i="4"/>
  <c r="OD19" i="4"/>
  <c r="NL19" i="4"/>
  <c r="NR19" i="4"/>
  <c r="NF19" i="4"/>
  <c r="MT19" i="4"/>
  <c r="ML19" i="4"/>
  <c r="OV19" i="4"/>
  <c r="PS19" i="4"/>
  <c r="OJ19" i="4"/>
  <c r="MZ19" i="4"/>
  <c r="OA26" i="4"/>
  <c r="QT40" i="4"/>
  <c r="QV21" i="4"/>
  <c r="RA21" i="4" s="1"/>
  <c r="RC21" i="4" s="1"/>
  <c r="QV38" i="4"/>
  <c r="QX38" i="4" s="1"/>
  <c r="QA13" i="4"/>
  <c r="QG13" i="4" s="1"/>
  <c r="OV25" i="4"/>
  <c r="ML25" i="4"/>
  <c r="OJ25" i="4"/>
  <c r="MZ25" i="4"/>
  <c r="NL25" i="4"/>
  <c r="PS25" i="4"/>
  <c r="MN25" i="4"/>
  <c r="PB25" i="4"/>
  <c r="OP25" i="4"/>
  <c r="OD25" i="4"/>
  <c r="NR25" i="4"/>
  <c r="NF25" i="4"/>
  <c r="MT25" i="4"/>
  <c r="DU9" i="4"/>
  <c r="DV9" i="4"/>
  <c r="DY9" i="4" s="1"/>
  <c r="EE9" i="4" s="1"/>
  <c r="FO16" i="4"/>
  <c r="QK16" i="4"/>
  <c r="RE16" i="4" s="1"/>
  <c r="RK16" i="4" s="1"/>
  <c r="QS36" i="4"/>
  <c r="QP7" i="4"/>
  <c r="QC11" i="4"/>
  <c r="NI7" i="4"/>
  <c r="OV9" i="4"/>
  <c r="OW9" i="4" s="1"/>
  <c r="PB9" i="4"/>
  <c r="PC9" i="4" s="1"/>
  <c r="NX9" i="4"/>
  <c r="NY9" i="4" s="1"/>
  <c r="NL9" i="4"/>
  <c r="NM9" i="4" s="1"/>
  <c r="MZ9" i="4"/>
  <c r="NA9" i="4" s="1"/>
  <c r="NR9" i="4"/>
  <c r="NS9" i="4" s="1"/>
  <c r="PS9" i="4"/>
  <c r="MT9" i="4"/>
  <c r="MU9" i="4" s="1"/>
  <c r="OD9" i="4"/>
  <c r="OE9" i="4" s="1"/>
  <c r="OJ9" i="4"/>
  <c r="OK9" i="4" s="1"/>
  <c r="MN9" i="4"/>
  <c r="MO9" i="4" s="1"/>
  <c r="NF9" i="4"/>
  <c r="NG9" i="4" s="1"/>
  <c r="ML9" i="4"/>
  <c r="OP9" i="4"/>
  <c r="OQ9" i="4" s="1"/>
  <c r="OT36" i="4"/>
  <c r="NV32" i="4"/>
  <c r="MZ22" i="4"/>
  <c r="NA22" i="4" s="1"/>
  <c r="NL22" i="4"/>
  <c r="MN22" i="4"/>
  <c r="OP22" i="4"/>
  <c r="OV22" i="4"/>
  <c r="NR22" i="4"/>
  <c r="PB22" i="4"/>
  <c r="PC22" i="4" s="1"/>
  <c r="MT22" i="4"/>
  <c r="MU22" i="4" s="1"/>
  <c r="OJ22" i="4"/>
  <c r="OK22" i="4" s="1"/>
  <c r="OD22" i="4"/>
  <c r="ML22" i="4"/>
  <c r="NF22" i="4"/>
  <c r="PS22" i="4"/>
  <c r="NL36" i="1"/>
  <c r="OJ36" i="1"/>
  <c r="OE33" i="1"/>
  <c r="QS21" i="1"/>
  <c r="OD36" i="1"/>
  <c r="HB18" i="1"/>
  <c r="NF36" i="1"/>
  <c r="EC35" i="1"/>
  <c r="PP27" i="1"/>
  <c r="QA27" i="1" s="1"/>
  <c r="QG27" i="1" s="1"/>
  <c r="QA33" i="1"/>
  <c r="EC36" i="1"/>
  <c r="MN36" i="1"/>
  <c r="QV8" i="1"/>
  <c r="RA8" i="1" s="1"/>
  <c r="QB36" i="4"/>
  <c r="QH36" i="4" s="1"/>
  <c r="QU34" i="4"/>
  <c r="RD34" i="4"/>
  <c r="QS21" i="4"/>
  <c r="QU21" i="4" s="1"/>
  <c r="QJ21" i="4"/>
  <c r="QP21" i="4"/>
  <c r="QR21" i="4" s="1"/>
  <c r="DU8" i="4"/>
  <c r="DV8" i="4"/>
  <c r="DY8" i="4" s="1"/>
  <c r="EE8" i="4" s="1"/>
  <c r="DU26" i="4"/>
  <c r="DT26" i="4"/>
  <c r="DV26" i="4" s="1"/>
  <c r="DY26" i="4" s="1"/>
  <c r="JI11" i="4"/>
  <c r="JG11" i="4"/>
  <c r="JH11" i="4" s="1"/>
  <c r="DK27" i="4"/>
  <c r="DM27" i="4" s="1"/>
  <c r="EA27" i="4"/>
  <c r="DU17" i="4"/>
  <c r="DV17" i="4"/>
  <c r="DY17" i="4" s="1"/>
  <c r="EE17" i="4" s="1"/>
  <c r="DV11" i="4"/>
  <c r="DY11" i="4" s="1"/>
  <c r="EE11" i="4" s="1"/>
  <c r="DU11" i="4"/>
  <c r="QX28" i="4"/>
  <c r="RA28" i="4"/>
  <c r="RC28" i="4" s="1"/>
  <c r="MX37" i="4"/>
  <c r="QV13" i="4"/>
  <c r="DK18" i="4"/>
  <c r="DM18" i="4" s="1"/>
  <c r="EA18" i="4"/>
  <c r="DI25" i="4"/>
  <c r="DH25" i="4"/>
  <c r="QB27" i="4"/>
  <c r="QH27" i="4" s="1"/>
  <c r="NP32" i="4"/>
  <c r="OZ36" i="4"/>
  <c r="QW36" i="4" s="1"/>
  <c r="RB36" i="4" s="1"/>
  <c r="QG32" i="4"/>
  <c r="MX32" i="4"/>
  <c r="DX16" i="4"/>
  <c r="DW16" i="4"/>
  <c r="QX15" i="4"/>
  <c r="RA15" i="4"/>
  <c r="RC15" i="4" s="1"/>
  <c r="ON13" i="4"/>
  <c r="QI11" i="4"/>
  <c r="RE31" i="4"/>
  <c r="QL31" i="4"/>
  <c r="RA36" i="4"/>
  <c r="PO19" i="4"/>
  <c r="OI19" i="4"/>
  <c r="NK19" i="4"/>
  <c r="NM19" i="4" s="1"/>
  <c r="MM19" i="4"/>
  <c r="OO19" i="4"/>
  <c r="NQ19" i="4"/>
  <c r="MS19" i="4"/>
  <c r="MI19" i="4"/>
  <c r="OU19" i="4"/>
  <c r="NW19" i="4"/>
  <c r="NY19" i="4" s="1"/>
  <c r="MY19" i="4"/>
  <c r="NA19" i="4" s="1"/>
  <c r="NE19" i="4"/>
  <c r="PA19" i="4"/>
  <c r="OC19" i="4"/>
  <c r="DZ37" i="4"/>
  <c r="ED37" i="4"/>
  <c r="EF37" i="4" s="1"/>
  <c r="NJ37" i="4"/>
  <c r="DK20" i="4"/>
  <c r="DM20" i="4" s="1"/>
  <c r="EA20" i="4"/>
  <c r="FO15" i="4"/>
  <c r="QK15" i="4"/>
  <c r="RE15" i="4" s="1"/>
  <c r="RK15" i="4" s="1"/>
  <c r="DX28" i="4"/>
  <c r="DW28" i="4"/>
  <c r="QS7" i="4"/>
  <c r="DU27" i="4"/>
  <c r="DT27" i="4"/>
  <c r="DV27" i="4" s="1"/>
  <c r="DY27" i="4" s="1"/>
  <c r="ND13" i="4"/>
  <c r="QK13" i="4" s="1"/>
  <c r="QG15" i="4"/>
  <c r="QC15" i="4"/>
  <c r="DI19" i="4"/>
  <c r="DH19" i="4"/>
  <c r="DZ34" i="4"/>
  <c r="ED34" i="4"/>
  <c r="EF34" i="4" s="1"/>
  <c r="EG16" i="4"/>
  <c r="EI16" i="4" s="1"/>
  <c r="EC16" i="4"/>
  <c r="EA23" i="4"/>
  <c r="DK23" i="4"/>
  <c r="DM23" i="4" s="1"/>
  <c r="ED29" i="4"/>
  <c r="EF29" i="4" s="1"/>
  <c r="DZ29" i="4"/>
  <c r="OH37" i="4"/>
  <c r="NW20" i="4"/>
  <c r="NX20" i="4"/>
  <c r="RA7" i="4"/>
  <c r="PR9" i="4"/>
  <c r="PP9" i="4"/>
  <c r="DX22" i="4"/>
  <c r="DW22" i="4"/>
  <c r="RA32" i="4"/>
  <c r="EG22" i="4"/>
  <c r="DU24" i="4"/>
  <c r="DT24" i="4"/>
  <c r="DV24" i="4" s="1"/>
  <c r="DY24" i="4" s="1"/>
  <c r="EA12" i="4"/>
  <c r="DK12" i="4"/>
  <c r="DM12" i="4" s="1"/>
  <c r="OU26" i="4"/>
  <c r="OW26" i="4" s="1"/>
  <c r="NW26" i="4"/>
  <c r="NY26" i="4" s="1"/>
  <c r="MY26" i="4"/>
  <c r="NA26" i="4" s="1"/>
  <c r="PA26" i="4"/>
  <c r="PC26" i="4" s="1"/>
  <c r="OI26" i="4"/>
  <c r="OK26" i="4" s="1"/>
  <c r="NQ26" i="4"/>
  <c r="NS26" i="4" s="1"/>
  <c r="NE26" i="4"/>
  <c r="NG26" i="4" s="1"/>
  <c r="MM26" i="4"/>
  <c r="MO26" i="4" s="1"/>
  <c r="PO26" i="4"/>
  <c r="OO26" i="4"/>
  <c r="OQ26" i="4" s="1"/>
  <c r="OC26" i="4"/>
  <c r="OE26" i="4" s="1"/>
  <c r="NK26" i="4"/>
  <c r="NM26" i="4" s="1"/>
  <c r="MS26" i="4"/>
  <c r="MU26" i="4" s="1"/>
  <c r="MI26" i="4"/>
  <c r="RJ24" i="4"/>
  <c r="RA33" i="4"/>
  <c r="ED35" i="4"/>
  <c r="EF35" i="4" s="1"/>
  <c r="DZ35" i="4"/>
  <c r="DU25" i="4"/>
  <c r="DT25" i="4"/>
  <c r="DV25" i="4" s="1"/>
  <c r="DY25" i="4" s="1"/>
  <c r="EG28" i="4"/>
  <c r="ND7" i="4"/>
  <c r="DV15" i="4"/>
  <c r="DY15" i="4" s="1"/>
  <c r="EE15" i="4" s="1"/>
  <c r="DU15" i="4"/>
  <c r="MR33" i="4"/>
  <c r="ND36" i="4"/>
  <c r="EA26" i="4"/>
  <c r="DK26" i="4"/>
  <c r="DM26" i="4" s="1"/>
  <c r="DH7" i="4"/>
  <c r="DI7" i="4"/>
  <c r="NZ27" i="4"/>
  <c r="OB27" i="4" s="1"/>
  <c r="DK11" i="4"/>
  <c r="DM11" i="4" s="1"/>
  <c r="EA11" i="4"/>
  <c r="QB13" i="4"/>
  <c r="QH13" i="4" s="1"/>
  <c r="PF37" i="4"/>
  <c r="QC12" i="4"/>
  <c r="DK21" i="4"/>
  <c r="DM21" i="4" s="1"/>
  <c r="EA21" i="4"/>
  <c r="EE32" i="4"/>
  <c r="EF32" i="4" s="1"/>
  <c r="DZ32" i="4"/>
  <c r="DV10" i="4"/>
  <c r="DY10" i="4" s="1"/>
  <c r="EE10" i="4" s="1"/>
  <c r="DU10" i="4"/>
  <c r="DI18" i="4"/>
  <c r="DH18" i="4"/>
  <c r="PF32" i="4"/>
  <c r="QW32" i="4" s="1"/>
  <c r="QC34" i="4"/>
  <c r="QG34" i="4"/>
  <c r="QG37" i="4"/>
  <c r="QC37" i="4"/>
  <c r="NZ7" i="4"/>
  <c r="QG17" i="4"/>
  <c r="QC17" i="4"/>
  <c r="NP33" i="4"/>
  <c r="FO17" i="4"/>
  <c r="QK17" i="4"/>
  <c r="RE17" i="4" s="1"/>
  <c r="RK17" i="4" s="1"/>
  <c r="QJ17" i="4"/>
  <c r="QC30" i="4"/>
  <c r="QG30" i="4"/>
  <c r="EG14" i="4"/>
  <c r="EI14" i="4" s="1"/>
  <c r="DV13" i="4"/>
  <c r="DY13" i="4" s="1"/>
  <c r="EE13" i="4" s="1"/>
  <c r="DU13" i="4"/>
  <c r="DU20" i="4"/>
  <c r="DT20" i="4"/>
  <c r="DV20" i="4" s="1"/>
  <c r="DY20" i="4" s="1"/>
  <c r="OP14" i="4"/>
  <c r="NR14" i="4"/>
  <c r="PS14" i="4"/>
  <c r="NX14" i="4"/>
  <c r="NY14" i="4" s="1"/>
  <c r="OV14" i="4"/>
  <c r="OW14" i="4" s="1"/>
  <c r="OJ14" i="4"/>
  <c r="MZ14" i="4"/>
  <c r="MN14" i="4"/>
  <c r="ML14" i="4"/>
  <c r="OD14" i="4"/>
  <c r="NF14" i="4"/>
  <c r="MT14" i="4"/>
  <c r="PB14" i="4"/>
  <c r="DI21" i="4"/>
  <c r="DH21" i="4"/>
  <c r="NZ13" i="4"/>
  <c r="QL18" i="4"/>
  <c r="RD18" i="4"/>
  <c r="DI27" i="4"/>
  <c r="DH27" i="4"/>
  <c r="ED31" i="4"/>
  <c r="EF31" i="4" s="1"/>
  <c r="DZ31" i="4"/>
  <c r="EA17" i="4"/>
  <c r="DK17" i="4"/>
  <c r="DM17" i="4" s="1"/>
  <c r="PS16" i="4"/>
  <c r="PB16" i="4"/>
  <c r="PC16" i="4" s="1"/>
  <c r="OD16" i="4"/>
  <c r="OE16" i="4" s="1"/>
  <c r="NF16" i="4"/>
  <c r="OJ16" i="4"/>
  <c r="NL16" i="4"/>
  <c r="MN16" i="4"/>
  <c r="MO16" i="4" s="1"/>
  <c r="OP16" i="4"/>
  <c r="OQ16" i="4" s="1"/>
  <c r="MZ16" i="4"/>
  <c r="NA16" i="4" s="1"/>
  <c r="NX16" i="4"/>
  <c r="NY16" i="4" s="1"/>
  <c r="ML16" i="4"/>
  <c r="OV16" i="4"/>
  <c r="OW16" i="4" s="1"/>
  <c r="MT16" i="4"/>
  <c r="NR16" i="4"/>
  <c r="DU19" i="4"/>
  <c r="DT19" i="4"/>
  <c r="DV19" i="4" s="1"/>
  <c r="DY19" i="4" s="1"/>
  <c r="QL35" i="4"/>
  <c r="DX14" i="4"/>
  <c r="DW14" i="4"/>
  <c r="QI23" i="4"/>
  <c r="ND37" i="4"/>
  <c r="QG7" i="4"/>
  <c r="QC7" i="4"/>
  <c r="EA8" i="4"/>
  <c r="DK8" i="4"/>
  <c r="DM8" i="4" s="1"/>
  <c r="DK10" i="4"/>
  <c r="DM10" i="4" s="1"/>
  <c r="EA10" i="4"/>
  <c r="DK24" i="4"/>
  <c r="DM24" i="4" s="1"/>
  <c r="EA24" i="4"/>
  <c r="PR29" i="4"/>
  <c r="PP29" i="4"/>
  <c r="NE8" i="4"/>
  <c r="NG8" i="4" s="1"/>
  <c r="MM8" i="4"/>
  <c r="MO8" i="4" s="1"/>
  <c r="OO8" i="4"/>
  <c r="OQ8" i="4" s="1"/>
  <c r="NW8" i="4"/>
  <c r="NY8" i="4" s="1"/>
  <c r="OC8" i="4"/>
  <c r="OE8" i="4" s="1"/>
  <c r="NK8" i="4"/>
  <c r="NM8" i="4" s="1"/>
  <c r="MS8" i="4"/>
  <c r="MU8" i="4" s="1"/>
  <c r="MI8" i="4"/>
  <c r="OU8" i="4"/>
  <c r="OW8" i="4" s="1"/>
  <c r="PA8" i="4"/>
  <c r="PC8" i="4" s="1"/>
  <c r="OI8" i="4"/>
  <c r="OK8" i="4" s="1"/>
  <c r="NQ8" i="4"/>
  <c r="NS8" i="4" s="1"/>
  <c r="MY8" i="4"/>
  <c r="NA8" i="4" s="1"/>
  <c r="RG24" i="4"/>
  <c r="QI24" i="4"/>
  <c r="RJ30" i="4"/>
  <c r="DU21" i="4"/>
  <c r="DT21" i="4"/>
  <c r="DV21" i="4" s="1"/>
  <c r="DY21" i="4" s="1"/>
  <c r="PO25" i="4"/>
  <c r="OI25" i="4"/>
  <c r="OK25" i="4" s="1"/>
  <c r="NK25" i="4"/>
  <c r="MM25" i="4"/>
  <c r="OO25" i="4"/>
  <c r="NQ25" i="4"/>
  <c r="NS25" i="4" s="1"/>
  <c r="MS25" i="4"/>
  <c r="MI25" i="4"/>
  <c r="OU25" i="4"/>
  <c r="NW25" i="4"/>
  <c r="NY25" i="4" s="1"/>
  <c r="MY25" i="4"/>
  <c r="OC25" i="4"/>
  <c r="NE25" i="4"/>
  <c r="PA25" i="4"/>
  <c r="DU7" i="4"/>
  <c r="DT7" i="4"/>
  <c r="DV7" i="4" s="1"/>
  <c r="DY7" i="4" s="1"/>
  <c r="PT29" i="4"/>
  <c r="PV29" i="4"/>
  <c r="DK19" i="4"/>
  <c r="DM19" i="4" s="1"/>
  <c r="EA19" i="4"/>
  <c r="MR32" i="4"/>
  <c r="RD35" i="4"/>
  <c r="DL22" i="4"/>
  <c r="DN22" i="4" s="1"/>
  <c r="EB22" i="4"/>
  <c r="EH22" i="4" s="1"/>
  <c r="DI23" i="4"/>
  <c r="DH23" i="4"/>
  <c r="MR37" i="4"/>
  <c r="OB37" i="4"/>
  <c r="DI20" i="4"/>
  <c r="DH20" i="4"/>
  <c r="DI26" i="4"/>
  <c r="DH26" i="4"/>
  <c r="PT8" i="4"/>
  <c r="PU8" i="4"/>
  <c r="PV8" i="4" s="1"/>
  <c r="OY8" i="4"/>
  <c r="OG8" i="4"/>
  <c r="NO8" i="4"/>
  <c r="NU8" i="4"/>
  <c r="NC8" i="4"/>
  <c r="OS8" i="4"/>
  <c r="MW8" i="4"/>
  <c r="PE8" i="4"/>
  <c r="OM8" i="4"/>
  <c r="OA8" i="4"/>
  <c r="MQ8" i="4"/>
  <c r="ON27" i="4"/>
  <c r="ON37" i="4"/>
  <c r="OZ37" i="4"/>
  <c r="RD31" i="4"/>
  <c r="FO9" i="4"/>
  <c r="QK9" i="4"/>
  <c r="RE9" i="4" s="1"/>
  <c r="RK9" i="4" s="1"/>
  <c r="DI24" i="4"/>
  <c r="DH24" i="4"/>
  <c r="QB33" i="4"/>
  <c r="QH33" i="4" s="1"/>
  <c r="QJ39" i="4"/>
  <c r="DU18" i="4"/>
  <c r="DT18" i="4"/>
  <c r="DV18" i="4" s="1"/>
  <c r="DY18" i="4" s="1"/>
  <c r="PT21" i="4"/>
  <c r="QA21" i="4" s="1"/>
  <c r="PV21" i="4"/>
  <c r="QB21" i="4" s="1"/>
  <c r="QH21" i="4" s="1"/>
  <c r="RH21" i="4" s="1"/>
  <c r="DK25" i="4"/>
  <c r="DM25" i="4" s="1"/>
  <c r="EA25" i="4"/>
  <c r="OW29" i="4"/>
  <c r="PV10" i="4"/>
  <c r="PT10" i="4"/>
  <c r="OT33" i="4"/>
  <c r="NJ33" i="4"/>
  <c r="DV12" i="4"/>
  <c r="DY12" i="4" s="1"/>
  <c r="EE12" i="4" s="1"/>
  <c r="DU12" i="4"/>
  <c r="RG40" i="4"/>
  <c r="QI40" i="4"/>
  <c r="RA39" i="4"/>
  <c r="RC39" i="4" s="1"/>
  <c r="QC18" i="4"/>
  <c r="QG18" i="4"/>
  <c r="PC29" i="4"/>
  <c r="ED40" i="4"/>
  <c r="EF40" i="4" s="1"/>
  <c r="DZ40" i="4"/>
  <c r="EA15" i="4"/>
  <c r="DK15" i="4"/>
  <c r="DM15" i="4" s="1"/>
  <c r="OH33" i="4"/>
  <c r="QC35" i="4"/>
  <c r="QG35" i="4"/>
  <c r="QC40" i="4"/>
  <c r="QB28" i="4"/>
  <c r="QH28" i="4" s="1"/>
  <c r="QA33" i="4"/>
  <c r="PR39" i="4"/>
  <c r="QB39" i="4" s="1"/>
  <c r="QH39" i="4" s="1"/>
  <c r="RH39" i="4" s="1"/>
  <c r="PP39" i="4"/>
  <c r="QA39" i="4" s="1"/>
  <c r="EA13" i="4"/>
  <c r="DK13" i="4"/>
  <c r="DM13" i="4" s="1"/>
  <c r="OB24" i="4"/>
  <c r="QQ24" i="4" s="1"/>
  <c r="DK7" i="4"/>
  <c r="DM7" i="4" s="1"/>
  <c r="EA7" i="4"/>
  <c r="OH32" i="4"/>
  <c r="PV38" i="4"/>
  <c r="QB38" i="4" s="1"/>
  <c r="QH38" i="4" s="1"/>
  <c r="RH38" i="4" s="1"/>
  <c r="PT38" i="4"/>
  <c r="QA38" i="4" s="1"/>
  <c r="OB23" i="4"/>
  <c r="QQ23" i="4" s="1"/>
  <c r="QR23" i="4" s="1"/>
  <c r="QJ28" i="4"/>
  <c r="QJ32" i="4"/>
  <c r="DZ36" i="4"/>
  <c r="ED36" i="4"/>
  <c r="EF36" i="4" s="1"/>
  <c r="DU23" i="4"/>
  <c r="DT23" i="4"/>
  <c r="DV23" i="4" s="1"/>
  <c r="DY23" i="4" s="1"/>
  <c r="NP37" i="4"/>
  <c r="NV37" i="4"/>
  <c r="FO12" i="4"/>
  <c r="QJ12" i="4"/>
  <c r="QK12" i="4"/>
  <c r="RE12" i="4" s="1"/>
  <c r="RK12" i="4" s="1"/>
  <c r="MU29" i="1"/>
  <c r="DG10" i="1"/>
  <c r="DV10" i="1"/>
  <c r="DY10" i="1" s="1"/>
  <c r="OK31" i="1"/>
  <c r="QW21" i="1"/>
  <c r="RB21" i="1" s="1"/>
  <c r="EE34" i="1"/>
  <c r="PS18" i="1"/>
  <c r="NX18" i="1"/>
  <c r="QW19" i="1"/>
  <c r="RB19" i="1" s="1"/>
  <c r="JG26" i="1"/>
  <c r="JH26" i="1" s="1"/>
  <c r="MH26" i="1" s="1"/>
  <c r="NE26" i="1" s="1"/>
  <c r="NL18" i="1"/>
  <c r="MZ18" i="1"/>
  <c r="OJ18" i="1"/>
  <c r="OV18" i="1"/>
  <c r="QP28" i="1"/>
  <c r="JG18" i="1"/>
  <c r="JH18" i="1" s="1"/>
  <c r="MH18" i="1" s="1"/>
  <c r="OI18" i="1" s="1"/>
  <c r="QN13" i="1"/>
  <c r="EI37" i="1"/>
  <c r="NZ27" i="1"/>
  <c r="OB27" i="1" s="1"/>
  <c r="QQ27" i="1" s="1"/>
  <c r="ML18" i="1"/>
  <c r="QV14" i="1"/>
  <c r="QV32" i="1"/>
  <c r="RA32" i="1" s="1"/>
  <c r="RD32" i="1" s="1"/>
  <c r="RG32" i="1" s="1"/>
  <c r="MT18" i="1"/>
  <c r="NR18" i="1"/>
  <c r="NA33" i="1"/>
  <c r="PB18" i="1"/>
  <c r="OP18" i="1"/>
  <c r="RS30" i="1"/>
  <c r="RU30" i="1" s="1"/>
  <c r="NF18" i="1"/>
  <c r="MN18" i="1"/>
  <c r="ON28" i="1"/>
  <c r="QJ32" i="1"/>
  <c r="QW18" i="1"/>
  <c r="RB18" i="1" s="1"/>
  <c r="QW9" i="1"/>
  <c r="RB9" i="1" s="1"/>
  <c r="MT36" i="1"/>
  <c r="PB36" i="1"/>
  <c r="QW32" i="1"/>
  <c r="RB32" i="1" s="1"/>
  <c r="PS13" i="1"/>
  <c r="PT13" i="1" s="1"/>
  <c r="QA13" i="1" s="1"/>
  <c r="NS31" i="1"/>
  <c r="MU33" i="1"/>
  <c r="QW37" i="1"/>
  <c r="RB37" i="1" s="1"/>
  <c r="NR36" i="1"/>
  <c r="QP20" i="1"/>
  <c r="OV13" i="1"/>
  <c r="OP36" i="1"/>
  <c r="KT23" i="1"/>
  <c r="KU23" i="1" s="1"/>
  <c r="MK23" i="1" s="1"/>
  <c r="MN23" i="1" s="1"/>
  <c r="MO23" i="1" s="1"/>
  <c r="QJ21" i="1"/>
  <c r="CL10" i="1"/>
  <c r="PO6" i="1"/>
  <c r="PP6" i="1" s="1"/>
  <c r="QT18" i="1"/>
  <c r="QS8" i="1"/>
  <c r="QW35" i="1"/>
  <c r="RB35" i="1" s="1"/>
  <c r="MZ36" i="1"/>
  <c r="QM14" i="1"/>
  <c r="KW15" i="1"/>
  <c r="DE10" i="1"/>
  <c r="OI4" i="1"/>
  <c r="QT6" i="1"/>
  <c r="OJ13" i="1"/>
  <c r="OC4" i="1"/>
  <c r="OE4" i="1" s="1"/>
  <c r="PS36" i="1"/>
  <c r="PT36" i="1" s="1"/>
  <c r="GZ16" i="1"/>
  <c r="QV9" i="1"/>
  <c r="RA9" i="1" s="1"/>
  <c r="ML36" i="1"/>
  <c r="EE33" i="1"/>
  <c r="DF10" i="1"/>
  <c r="MY4" i="1"/>
  <c r="QT35" i="1"/>
  <c r="PC29" i="1"/>
  <c r="OQ29" i="1"/>
  <c r="QQ19" i="1"/>
  <c r="JG28" i="1"/>
  <c r="JH28" i="1" s="1"/>
  <c r="QS9" i="1"/>
  <c r="QV37" i="1"/>
  <c r="QS32" i="1"/>
  <c r="QK19" i="1"/>
  <c r="QW36" i="1"/>
  <c r="RB36" i="1" s="1"/>
  <c r="QK36" i="1"/>
  <c r="HB20" i="1"/>
  <c r="OA20" i="1" s="1"/>
  <c r="KT11" i="1"/>
  <c r="KU11" i="1" s="1"/>
  <c r="MK11" i="1" s="1"/>
  <c r="NK4" i="1"/>
  <c r="OO4" i="1"/>
  <c r="QK35" i="1"/>
  <c r="QJ27" i="1"/>
  <c r="QS20" i="1"/>
  <c r="QT13" i="1"/>
  <c r="QW27" i="1"/>
  <c r="RB27" i="1" s="1"/>
  <c r="DW33" i="1"/>
  <c r="KT14" i="1"/>
  <c r="KU14" i="1" s="1"/>
  <c r="NW4" i="1"/>
  <c r="PA4" i="1"/>
  <c r="QT31" i="1"/>
  <c r="QT19" i="1"/>
  <c r="QK26" i="1"/>
  <c r="QP21" i="1"/>
  <c r="QW31" i="1"/>
  <c r="RB31" i="1" s="1"/>
  <c r="QW6" i="1"/>
  <c r="RB6" i="1" s="1"/>
  <c r="ON21" i="1"/>
  <c r="JK19" i="1"/>
  <c r="OU4" i="1"/>
  <c r="NE4" i="1"/>
  <c r="ED28" i="1"/>
  <c r="QK31" i="1"/>
  <c r="QW28" i="1"/>
  <c r="RB28" i="1" s="1"/>
  <c r="QV28" i="1"/>
  <c r="RA28" i="1" s="1"/>
  <c r="RC28" i="1" s="1"/>
  <c r="QW26" i="1"/>
  <c r="RB26" i="1" s="1"/>
  <c r="JJ14" i="1"/>
  <c r="MI4" i="1"/>
  <c r="QS15" i="1"/>
  <c r="QJ37" i="1"/>
  <c r="RC21" i="1"/>
  <c r="QW20" i="1"/>
  <c r="RB20" i="1" s="1"/>
  <c r="MO33" i="1"/>
  <c r="OQ30" i="1"/>
  <c r="GZ19" i="1"/>
  <c r="NA10" i="1"/>
  <c r="MM4" i="1"/>
  <c r="QK18" i="1"/>
  <c r="QM15" i="1"/>
  <c r="QB33" i="1"/>
  <c r="QH33" i="1" s="1"/>
  <c r="NM13" i="1"/>
  <c r="MY6" i="1"/>
  <c r="QT36" i="1"/>
  <c r="RS32" i="1"/>
  <c r="RU32" i="1" s="1"/>
  <c r="QQ25" i="1"/>
  <c r="EC34" i="1"/>
  <c r="MZ13" i="1"/>
  <c r="OW33" i="1"/>
  <c r="QV33" i="1" s="1"/>
  <c r="RA33" i="1" s="1"/>
  <c r="EI34" i="1"/>
  <c r="NA31" i="1"/>
  <c r="QJ20" i="1"/>
  <c r="NX13" i="1"/>
  <c r="NY13" i="1" s="1"/>
  <c r="OV4" i="1"/>
  <c r="QW13" i="1"/>
  <c r="RB13" i="1" s="1"/>
  <c r="MN13" i="1"/>
  <c r="MO13" i="1" s="1"/>
  <c r="NM34" i="1"/>
  <c r="NF13" i="1"/>
  <c r="NG13" i="1" s="1"/>
  <c r="MT13" i="1"/>
  <c r="MU13" i="1" s="1"/>
  <c r="NM10" i="1"/>
  <c r="OW10" i="1"/>
  <c r="DF12" i="1"/>
  <c r="JI6" i="1"/>
  <c r="QN12" i="1"/>
  <c r="QW25" i="1"/>
  <c r="RB25" i="1" s="1"/>
  <c r="KT5" i="1"/>
  <c r="KU5" i="1" s="1"/>
  <c r="MK5" i="1" s="1"/>
  <c r="QW15" i="1"/>
  <c r="RB15" i="1" s="1"/>
  <c r="OT32" i="1"/>
  <c r="QT32" i="1" s="1"/>
  <c r="OK33" i="1"/>
  <c r="OW31" i="1"/>
  <c r="QV31" i="1" s="1"/>
  <c r="QX31" i="1" s="1"/>
  <c r="EI27" i="1"/>
  <c r="QV27" i="1"/>
  <c r="RA27" i="1" s="1"/>
  <c r="NZ28" i="1"/>
  <c r="OB28" i="1" s="1"/>
  <c r="QQ28" i="1" s="1"/>
  <c r="QR28" i="1" s="1"/>
  <c r="QX21" i="1"/>
  <c r="OD13" i="1"/>
  <c r="OE13" i="1" s="1"/>
  <c r="NR13" i="1"/>
  <c r="NS13" i="1" s="1"/>
  <c r="QV20" i="1"/>
  <c r="QT25" i="1"/>
  <c r="QJ15" i="1"/>
  <c r="QW12" i="1"/>
  <c r="RB12" i="1" s="1"/>
  <c r="ML13" i="1"/>
  <c r="PB13" i="1"/>
  <c r="PC13" i="1" s="1"/>
  <c r="OP13" i="1"/>
  <c r="OQ13" i="1" s="1"/>
  <c r="OT8" i="1"/>
  <c r="QT8" i="1" s="1"/>
  <c r="QU8" i="1" s="1"/>
  <c r="ON15" i="1"/>
  <c r="QT15" i="1" s="1"/>
  <c r="QT28" i="1"/>
  <c r="NG30" i="1"/>
  <c r="CL11" i="1"/>
  <c r="JU8" i="1"/>
  <c r="JI8" i="1" s="1"/>
  <c r="OI6" i="1"/>
  <c r="OO6" i="1"/>
  <c r="QT12" i="1"/>
  <c r="OQ33" i="1"/>
  <c r="NE6" i="1"/>
  <c r="OK34" i="1"/>
  <c r="OW34" i="1"/>
  <c r="QA28" i="1"/>
  <c r="QG28" i="1" s="1"/>
  <c r="PQ15" i="1"/>
  <c r="PR15" i="1" s="1"/>
  <c r="QB15" i="1" s="1"/>
  <c r="QH15" i="1" s="1"/>
  <c r="MU10" i="1"/>
  <c r="OE10" i="1"/>
  <c r="OC6" i="1"/>
  <c r="DW37" i="1"/>
  <c r="NG33" i="1"/>
  <c r="DE11" i="1"/>
  <c r="NW6" i="1"/>
  <c r="PA6" i="1"/>
  <c r="QT7" i="1"/>
  <c r="DF11" i="1"/>
  <c r="OU6" i="1"/>
  <c r="MI6" i="1"/>
  <c r="OW30" i="1"/>
  <c r="QS14" i="1"/>
  <c r="DG11" i="1"/>
  <c r="NJ8" i="1"/>
  <c r="MM6" i="1"/>
  <c r="MS6" i="1"/>
  <c r="NJ32" i="1"/>
  <c r="QK32" i="1" s="1"/>
  <c r="NK6" i="1"/>
  <c r="FN11" i="1"/>
  <c r="FO11" i="1" s="1"/>
  <c r="QQ18" i="1"/>
  <c r="DE12" i="1"/>
  <c r="NY29" i="1"/>
  <c r="NY30" i="1"/>
  <c r="EE35" i="1"/>
  <c r="NG31" i="1"/>
  <c r="NK18" i="1"/>
  <c r="NM18" i="1" s="1"/>
  <c r="MS18" i="1"/>
  <c r="MU18" i="1" s="1"/>
  <c r="QS27" i="1"/>
  <c r="DF24" i="1"/>
  <c r="NJ37" i="1"/>
  <c r="QK37" i="1" s="1"/>
  <c r="OT37" i="1"/>
  <c r="QT37" i="1" s="1"/>
  <c r="OW29" i="1"/>
  <c r="CL24" i="1"/>
  <c r="DH24" i="1" s="1"/>
  <c r="NJ14" i="1"/>
  <c r="QK14" i="1" s="1"/>
  <c r="EE10" i="1"/>
  <c r="NS33" i="1"/>
  <c r="QS28" i="1"/>
  <c r="DG24" i="1"/>
  <c r="QK25" i="1"/>
  <c r="JK16" i="1"/>
  <c r="JG16" i="1"/>
  <c r="JH16" i="1" s="1"/>
  <c r="MH16" i="1" s="1"/>
  <c r="OU18" i="1"/>
  <c r="OW18" i="1" s="1"/>
  <c r="QX8" i="1"/>
  <c r="QS37" i="1"/>
  <c r="QJ28" i="1"/>
  <c r="OK18" i="1"/>
  <c r="ON14" i="1"/>
  <c r="QT14" i="1" s="1"/>
  <c r="RC8" i="1"/>
  <c r="EE31" i="1"/>
  <c r="OB15" i="1"/>
  <c r="QN15" i="1" s="1"/>
  <c r="DS12" i="1"/>
  <c r="DU12" i="1" s="1"/>
  <c r="DG12" i="1"/>
  <c r="EE32" i="1"/>
  <c r="EE29" i="1"/>
  <c r="QP27" i="1"/>
  <c r="FN13" i="1"/>
  <c r="FO13" i="1" s="1"/>
  <c r="FC13" i="1"/>
  <c r="QB28" i="1"/>
  <c r="QH28" i="1" s="1"/>
  <c r="NJ15" i="1"/>
  <c r="QK15" i="1" s="1"/>
  <c r="NX4" i="1"/>
  <c r="PB4" i="1"/>
  <c r="NH33" i="1"/>
  <c r="MP33" i="1"/>
  <c r="JK24" i="1"/>
  <c r="JG24" i="1"/>
  <c r="JH24" i="1" s="1"/>
  <c r="MH24" i="1" s="1"/>
  <c r="NT33" i="1"/>
  <c r="NS30" i="1"/>
  <c r="QB27" i="1"/>
  <c r="QH27" i="1" s="1"/>
  <c r="MT4" i="1"/>
  <c r="MU4" i="1" s="1"/>
  <c r="QV15" i="1"/>
  <c r="PD33" i="1"/>
  <c r="NG29" i="1"/>
  <c r="QJ14" i="1"/>
  <c r="QA14" i="1"/>
  <c r="QG14" i="1" s="1"/>
  <c r="OQ10" i="1"/>
  <c r="OP4" i="1"/>
  <c r="ML4" i="1"/>
  <c r="OG4" i="1" s="1"/>
  <c r="PU32" i="1"/>
  <c r="PV32" i="1" s="1"/>
  <c r="QB32" i="1" s="1"/>
  <c r="PT32" i="1"/>
  <c r="QA32" i="1" s="1"/>
  <c r="QG32" i="1" s="1"/>
  <c r="PQ8" i="1"/>
  <c r="PR8" i="1" s="1"/>
  <c r="PP8" i="1"/>
  <c r="QW7" i="1"/>
  <c r="RB7" i="1" s="1"/>
  <c r="OB8" i="1"/>
  <c r="DW34" i="1"/>
  <c r="NB33" i="1"/>
  <c r="OF33" i="1"/>
  <c r="OE29" i="1"/>
  <c r="EI28" i="1"/>
  <c r="PT15" i="1"/>
  <c r="QA15" i="1" s="1"/>
  <c r="QG15" i="1" s="1"/>
  <c r="MN4" i="1"/>
  <c r="NR4" i="1"/>
  <c r="NS4" i="1" s="1"/>
  <c r="KX17" i="1"/>
  <c r="KT17" i="1"/>
  <c r="KU17" i="1" s="1"/>
  <c r="MK17" i="1" s="1"/>
  <c r="NZ33" i="1"/>
  <c r="MV33" i="1"/>
  <c r="OQ31" i="1"/>
  <c r="NL4" i="1"/>
  <c r="OJ4" i="1"/>
  <c r="OK4" i="1" s="1"/>
  <c r="FN5" i="1"/>
  <c r="FO5" i="1" s="1"/>
  <c r="KX26" i="1"/>
  <c r="KT26" i="1"/>
  <c r="KU26" i="1" s="1"/>
  <c r="MK26" i="1" s="1"/>
  <c r="KX21" i="1"/>
  <c r="KT21" i="1"/>
  <c r="KU21" i="1" s="1"/>
  <c r="OR33" i="1"/>
  <c r="EC32" i="1"/>
  <c r="IV25" i="1"/>
  <c r="NJ20" i="1"/>
  <c r="QK20" i="1" s="1"/>
  <c r="PS4" i="1"/>
  <c r="PU4" i="1" s="1"/>
  <c r="PV4" i="1" s="1"/>
  <c r="NF4" i="1"/>
  <c r="JK25" i="1"/>
  <c r="JG25" i="1"/>
  <c r="JH25" i="1" s="1"/>
  <c r="MH25" i="1" s="1"/>
  <c r="OB14" i="1"/>
  <c r="QN14" i="1" s="1"/>
  <c r="OB37" i="1"/>
  <c r="NG34" i="1"/>
  <c r="ON9" i="1"/>
  <c r="QT9" i="1" s="1"/>
  <c r="MZ4" i="1"/>
  <c r="PA26" i="1"/>
  <c r="QG33" i="1"/>
  <c r="FC10" i="1"/>
  <c r="FN10" i="1"/>
  <c r="FO10" i="1" s="1"/>
  <c r="QB20" i="1"/>
  <c r="QH20" i="1" s="1"/>
  <c r="DY28" i="1"/>
  <c r="DW28" i="1"/>
  <c r="IU17" i="1"/>
  <c r="IV20" i="1"/>
  <c r="IV19" i="1"/>
  <c r="IV21" i="1"/>
  <c r="IV17" i="1"/>
  <c r="IV18" i="1"/>
  <c r="IV16" i="1"/>
  <c r="IU11" i="1"/>
  <c r="IV14" i="1"/>
  <c r="IV13" i="1"/>
  <c r="IV12" i="1"/>
  <c r="IV11" i="1"/>
  <c r="IV10" i="1"/>
  <c r="IV15" i="1"/>
  <c r="FN8" i="1"/>
  <c r="FC8" i="1"/>
  <c r="QB9" i="1"/>
  <c r="QH9" i="1" s="1"/>
  <c r="EH36" i="1"/>
  <c r="EI36" i="1" s="1"/>
  <c r="EE36" i="1"/>
  <c r="DZ37" i="1"/>
  <c r="ED37" i="1"/>
  <c r="NO34" i="1"/>
  <c r="MW34" i="1"/>
  <c r="OY34" i="1"/>
  <c r="OM34" i="1"/>
  <c r="NU34" i="1"/>
  <c r="NC34" i="1"/>
  <c r="PE34" i="1"/>
  <c r="OS34" i="1"/>
  <c r="OA34" i="1"/>
  <c r="NI34" i="1"/>
  <c r="MQ34" i="1"/>
  <c r="OG34" i="1"/>
  <c r="PD34" i="1"/>
  <c r="OF34" i="1"/>
  <c r="NH34" i="1"/>
  <c r="OX34" i="1"/>
  <c r="OL34" i="1"/>
  <c r="NT34" i="1"/>
  <c r="NB34" i="1"/>
  <c r="MP34" i="1"/>
  <c r="MV34" i="1"/>
  <c r="OR34" i="1"/>
  <c r="NN34" i="1"/>
  <c r="NZ34" i="1"/>
  <c r="NA34" i="1"/>
  <c r="OL33" i="1"/>
  <c r="DX32" i="1"/>
  <c r="DW32" i="1"/>
  <c r="MO31" i="1"/>
  <c r="OK29" i="1"/>
  <c r="PD29" i="1"/>
  <c r="OF29" i="1"/>
  <c r="OL29" i="1"/>
  <c r="NH29" i="1"/>
  <c r="OX29" i="1"/>
  <c r="NT29" i="1"/>
  <c r="OR29" i="1"/>
  <c r="MP29" i="1"/>
  <c r="NZ29" i="1"/>
  <c r="MV29" i="1"/>
  <c r="NN29" i="1"/>
  <c r="NB29" i="1"/>
  <c r="NC30" i="1"/>
  <c r="PE30" i="1"/>
  <c r="OM30" i="1"/>
  <c r="NU30" i="1"/>
  <c r="OA30" i="1"/>
  <c r="NI30" i="1"/>
  <c r="MQ30" i="1"/>
  <c r="OS30" i="1"/>
  <c r="OG30" i="1"/>
  <c r="MW30" i="1"/>
  <c r="OY30" i="1"/>
  <c r="NO30" i="1"/>
  <c r="EI31" i="1"/>
  <c r="PC30" i="1"/>
  <c r="KT28" i="1"/>
  <c r="KU28" i="1" s="1"/>
  <c r="KX28" i="1"/>
  <c r="EC28" i="1"/>
  <c r="OT21" i="1"/>
  <c r="QT21" i="1" s="1"/>
  <c r="QU21" i="1" s="1"/>
  <c r="JK20" i="1"/>
  <c r="JG20" i="1"/>
  <c r="JH20" i="1" s="1"/>
  <c r="RA20" i="1"/>
  <c r="RC20" i="1" s="1"/>
  <c r="QX20" i="1"/>
  <c r="OO19" i="1"/>
  <c r="NQ19" i="1"/>
  <c r="MS19" i="1"/>
  <c r="MI19" i="1"/>
  <c r="OU19" i="1"/>
  <c r="NW19" i="1"/>
  <c r="MY19" i="1"/>
  <c r="PA19" i="1"/>
  <c r="OC19" i="1"/>
  <c r="NE19" i="1"/>
  <c r="PO19" i="1"/>
  <c r="OI19" i="1"/>
  <c r="NK19" i="1"/>
  <c r="MM19" i="1"/>
  <c r="RA14" i="1"/>
  <c r="RC14" i="1" s="1"/>
  <c r="QX14" i="1"/>
  <c r="OL11" i="1"/>
  <c r="NN11" i="1"/>
  <c r="MP11" i="1"/>
  <c r="OX11" i="1"/>
  <c r="NB11" i="1"/>
  <c r="NT11" i="1"/>
  <c r="NH11" i="1"/>
  <c r="OR11" i="1"/>
  <c r="OF11" i="1"/>
  <c r="PD11" i="1"/>
  <c r="MV11" i="1"/>
  <c r="QA9" i="1"/>
  <c r="OL10" i="1"/>
  <c r="NN10" i="1"/>
  <c r="MP10" i="1"/>
  <c r="OR10" i="1"/>
  <c r="NT10" i="1"/>
  <c r="MV10" i="1"/>
  <c r="OX10" i="1"/>
  <c r="NB10" i="1"/>
  <c r="PD10" i="1"/>
  <c r="OF10" i="1"/>
  <c r="NH10" i="1"/>
  <c r="NG10" i="1"/>
  <c r="NJ9" i="1"/>
  <c r="QK9" i="1" s="1"/>
  <c r="JP7" i="1"/>
  <c r="JU7" i="1"/>
  <c r="DS8" i="1"/>
  <c r="DG8" i="1"/>
  <c r="DE8" i="1"/>
  <c r="DF8" i="1"/>
  <c r="RA37" i="1"/>
  <c r="EH30" i="1"/>
  <c r="EI30" i="1" s="1"/>
  <c r="EC30" i="1"/>
  <c r="NA30" i="1"/>
  <c r="DS25" i="1"/>
  <c r="DG25" i="1"/>
  <c r="CL25" i="1"/>
  <c r="DE25" i="1"/>
  <c r="DF25" i="1"/>
  <c r="PS25" i="1"/>
  <c r="PB25" i="1"/>
  <c r="OD25" i="1"/>
  <c r="NF25" i="1"/>
  <c r="OJ25" i="1"/>
  <c r="NL25" i="1"/>
  <c r="MN25" i="1"/>
  <c r="OP25" i="1"/>
  <c r="NR25" i="1"/>
  <c r="MT25" i="1"/>
  <c r="ML25" i="1"/>
  <c r="OV25" i="1"/>
  <c r="NX25" i="1"/>
  <c r="MZ25" i="1"/>
  <c r="IV28" i="1"/>
  <c r="DE15" i="1"/>
  <c r="DG15" i="1"/>
  <c r="DF15" i="1"/>
  <c r="CL15" i="1"/>
  <c r="DS15" i="1"/>
  <c r="NA13" i="1"/>
  <c r="PU8" i="1"/>
  <c r="PV8" i="1" s="1"/>
  <c r="PT8" i="1"/>
  <c r="QB14" i="1"/>
  <c r="QH14" i="1" s="1"/>
  <c r="PT37" i="1"/>
  <c r="QA37" i="1" s="1"/>
  <c r="PU37" i="1"/>
  <c r="PV37" i="1" s="1"/>
  <c r="QB37" i="1" s="1"/>
  <c r="QH37" i="1" s="1"/>
  <c r="MO34" i="1"/>
  <c r="OE34" i="1"/>
  <c r="EG33" i="1"/>
  <c r="EI33" i="1" s="1"/>
  <c r="EC33" i="1"/>
  <c r="DX31" i="1"/>
  <c r="DW31" i="1"/>
  <c r="NM31" i="1"/>
  <c r="OE31" i="1"/>
  <c r="PT30" i="1"/>
  <c r="PU30" i="1"/>
  <c r="PV30" i="1" s="1"/>
  <c r="NM29" i="1"/>
  <c r="EE27" i="1"/>
  <c r="PP30" i="1"/>
  <c r="PQ30" i="1"/>
  <c r="PR30" i="1" s="1"/>
  <c r="ON27" i="1"/>
  <c r="QT27" i="1" s="1"/>
  <c r="DU24" i="1"/>
  <c r="DT24" i="1"/>
  <c r="DV24" i="1" s="1"/>
  <c r="DY24" i="1" s="1"/>
  <c r="PP23" i="1"/>
  <c r="PQ23" i="1"/>
  <c r="PR23" i="1" s="1"/>
  <c r="NJ21" i="1"/>
  <c r="QK21" i="1" s="1"/>
  <c r="OK13" i="1"/>
  <c r="KW12" i="1"/>
  <c r="KT12" i="1"/>
  <c r="KU12" i="1" s="1"/>
  <c r="MK12" i="1" s="1"/>
  <c r="PQ11" i="1"/>
  <c r="PR11" i="1" s="1"/>
  <c r="PP11" i="1"/>
  <c r="DV11" i="1"/>
  <c r="DY11" i="1" s="1"/>
  <c r="EE11" i="1" s="1"/>
  <c r="DU11" i="1"/>
  <c r="NS10" i="1"/>
  <c r="PC10" i="1"/>
  <c r="QJ9" i="1"/>
  <c r="DS5" i="1"/>
  <c r="DG5" i="1"/>
  <c r="DE5" i="1"/>
  <c r="DF5" i="1"/>
  <c r="EE37" i="1"/>
  <c r="NI33" i="1"/>
  <c r="NJ33" i="1" s="1"/>
  <c r="MQ33" i="1"/>
  <c r="OG33" i="1"/>
  <c r="OH33" i="1" s="1"/>
  <c r="NO33" i="1"/>
  <c r="MW33" i="1"/>
  <c r="PE33" i="1"/>
  <c r="OM33" i="1"/>
  <c r="NU33" i="1"/>
  <c r="NC33" i="1"/>
  <c r="OY33" i="1"/>
  <c r="OS33" i="1"/>
  <c r="OA33" i="1"/>
  <c r="PV31" i="1"/>
  <c r="PT31" i="1"/>
  <c r="DX30" i="1"/>
  <c r="DW30" i="1"/>
  <c r="EC29" i="1"/>
  <c r="EG29" i="1"/>
  <c r="EI29" i="1" s="1"/>
  <c r="DX29" i="1"/>
  <c r="DW29" i="1"/>
  <c r="OK30" i="1"/>
  <c r="IU26" i="1"/>
  <c r="IV22" i="1"/>
  <c r="IV4" i="1"/>
  <c r="OR23" i="1"/>
  <c r="NT23" i="1"/>
  <c r="MV23" i="1"/>
  <c r="PD23" i="1"/>
  <c r="OF23" i="1"/>
  <c r="NH23" i="1"/>
  <c r="MP23" i="1"/>
  <c r="NN23" i="1"/>
  <c r="NB23" i="1"/>
  <c r="OL23" i="1"/>
  <c r="OX23" i="1"/>
  <c r="DE23" i="1"/>
  <c r="DS23" i="1"/>
  <c r="CL23" i="1"/>
  <c r="DG23" i="1"/>
  <c r="DF23" i="1"/>
  <c r="HB21" i="1"/>
  <c r="GZ21" i="1"/>
  <c r="IV24" i="1"/>
  <c r="KX16" i="1"/>
  <c r="KT16" i="1"/>
  <c r="KU16" i="1" s="1"/>
  <c r="MK16" i="1" s="1"/>
  <c r="KX19" i="1"/>
  <c r="KT19" i="1"/>
  <c r="KU19" i="1" s="1"/>
  <c r="MK19" i="1" s="1"/>
  <c r="JJ15" i="1"/>
  <c r="JG15" i="1"/>
  <c r="JH15" i="1" s="1"/>
  <c r="OW13" i="1"/>
  <c r="DX10" i="1"/>
  <c r="DW10" i="1"/>
  <c r="PP4" i="1"/>
  <c r="PQ4" i="1"/>
  <c r="PR4" i="1" s="1"/>
  <c r="DW36" i="1"/>
  <c r="DX36" i="1"/>
  <c r="PT34" i="1"/>
  <c r="PU34" i="1"/>
  <c r="PV34" i="1" s="1"/>
  <c r="MU34" i="1"/>
  <c r="OQ34" i="1"/>
  <c r="OX33" i="1"/>
  <c r="EI32" i="1"/>
  <c r="ED33" i="1"/>
  <c r="EF33" i="1" s="1"/>
  <c r="NY31" i="1"/>
  <c r="NA29" i="1"/>
  <c r="OR30" i="1"/>
  <c r="NT30" i="1"/>
  <c r="MV30" i="1"/>
  <c r="OX30" i="1"/>
  <c r="OF30" i="1"/>
  <c r="NN30" i="1"/>
  <c r="NB30" i="1"/>
  <c r="NZ30" i="1"/>
  <c r="NH30" i="1"/>
  <c r="MP30" i="1"/>
  <c r="OL30" i="1"/>
  <c r="PD30" i="1"/>
  <c r="EG26" i="1"/>
  <c r="EI26" i="1" s="1"/>
  <c r="EC26" i="1"/>
  <c r="EC27" i="1"/>
  <c r="EE26" i="1"/>
  <c r="DX26" i="1"/>
  <c r="DW26" i="1"/>
  <c r="KX24" i="1"/>
  <c r="KT24" i="1"/>
  <c r="KU24" i="1" s="1"/>
  <c r="MK24" i="1" s="1"/>
  <c r="KX22" i="1"/>
  <c r="KT22" i="1"/>
  <c r="KU22" i="1" s="1"/>
  <c r="MK22" i="1" s="1"/>
  <c r="NJ27" i="1"/>
  <c r="QK27" i="1" s="1"/>
  <c r="JK22" i="1"/>
  <c r="JG22" i="1"/>
  <c r="JH22" i="1" s="1"/>
  <c r="MH22" i="1" s="1"/>
  <c r="PQ21" i="1"/>
  <c r="PR21" i="1" s="1"/>
  <c r="QB21" i="1" s="1"/>
  <c r="QH21" i="1" s="1"/>
  <c r="PP21" i="1"/>
  <c r="QA21" i="1" s="1"/>
  <c r="JG21" i="1"/>
  <c r="JH21" i="1" s="1"/>
  <c r="JK21" i="1"/>
  <c r="OT20" i="1"/>
  <c r="QT20" i="1" s="1"/>
  <c r="DS14" i="1"/>
  <c r="DG14" i="1"/>
  <c r="DE14" i="1"/>
  <c r="DF14" i="1"/>
  <c r="DS16" i="1"/>
  <c r="DG16" i="1"/>
  <c r="CL16" i="1"/>
  <c r="DF16" i="1"/>
  <c r="DE16" i="1"/>
  <c r="FN12" i="1"/>
  <c r="FO12" i="1" s="1"/>
  <c r="FC12" i="1"/>
  <c r="MO10" i="1"/>
  <c r="NY10" i="1"/>
  <c r="DE4" i="1"/>
  <c r="DS4" i="1"/>
  <c r="DG4" i="1"/>
  <c r="CL4" i="1"/>
  <c r="DF4" i="1"/>
  <c r="LC7" i="1"/>
  <c r="LH7" i="1"/>
  <c r="NS34" i="1"/>
  <c r="PQ34" i="1"/>
  <c r="PR34" i="1" s="1"/>
  <c r="PP34" i="1"/>
  <c r="PT29" i="1"/>
  <c r="PU29" i="1"/>
  <c r="PV29" i="1" s="1"/>
  <c r="MU30" i="1"/>
  <c r="DS22" i="1"/>
  <c r="DG22" i="1"/>
  <c r="CL22" i="1"/>
  <c r="DF22" i="1"/>
  <c r="DE22" i="1"/>
  <c r="QG20" i="1"/>
  <c r="DS19" i="1"/>
  <c r="DG19" i="1"/>
  <c r="CL19" i="1"/>
  <c r="DF19" i="1"/>
  <c r="DE19" i="1"/>
  <c r="DS17" i="1"/>
  <c r="DG17" i="1"/>
  <c r="CL17" i="1"/>
  <c r="DF17" i="1"/>
  <c r="DE17" i="1"/>
  <c r="DS13" i="1"/>
  <c r="DG13" i="1"/>
  <c r="DF13" i="1"/>
  <c r="DE13" i="1"/>
  <c r="PB11" i="1"/>
  <c r="PC11" i="1" s="1"/>
  <c r="OD11" i="1"/>
  <c r="OE11" i="1" s="1"/>
  <c r="NF11" i="1"/>
  <c r="NG11" i="1" s="1"/>
  <c r="OP11" i="1"/>
  <c r="OQ11" i="1" s="1"/>
  <c r="NR11" i="1"/>
  <c r="NS11" i="1" s="1"/>
  <c r="MT11" i="1"/>
  <c r="MU11" i="1" s="1"/>
  <c r="ML11" i="1"/>
  <c r="MN11" i="1"/>
  <c r="MO11" i="1" s="1"/>
  <c r="NL11" i="1"/>
  <c r="NM11" i="1" s="1"/>
  <c r="MZ11" i="1"/>
  <c r="NA11" i="1" s="1"/>
  <c r="PS11" i="1"/>
  <c r="OJ11" i="1"/>
  <c r="OK11" i="1" s="1"/>
  <c r="NX11" i="1"/>
  <c r="NY11" i="1" s="1"/>
  <c r="OV11" i="1"/>
  <c r="OW11" i="1" s="1"/>
  <c r="OM10" i="1"/>
  <c r="NO10" i="1"/>
  <c r="MQ10" i="1"/>
  <c r="OS10" i="1"/>
  <c r="NU10" i="1"/>
  <c r="MW10" i="1"/>
  <c r="OY10" i="1"/>
  <c r="NC10" i="1"/>
  <c r="PE10" i="1"/>
  <c r="OG10" i="1"/>
  <c r="NI10" i="1"/>
  <c r="DS7" i="1"/>
  <c r="DG7" i="1"/>
  <c r="DF7" i="1"/>
  <c r="DE7" i="1"/>
  <c r="MI5" i="1"/>
  <c r="PA5" i="1"/>
  <c r="OC5" i="1"/>
  <c r="NE5" i="1"/>
  <c r="OU5" i="1"/>
  <c r="NW5" i="1"/>
  <c r="MY5" i="1"/>
  <c r="PO5" i="1"/>
  <c r="OI5" i="1"/>
  <c r="NK5" i="1"/>
  <c r="MM5" i="1"/>
  <c r="OO5" i="1"/>
  <c r="NQ5" i="1"/>
  <c r="MS5" i="1"/>
  <c r="OU36" i="1"/>
  <c r="OW36" i="1" s="1"/>
  <c r="NW36" i="1"/>
  <c r="NY36" i="1" s="1"/>
  <c r="MY36" i="1"/>
  <c r="OO36" i="1"/>
  <c r="OQ36" i="1" s="1"/>
  <c r="NQ36" i="1"/>
  <c r="MS36" i="1"/>
  <c r="MU36" i="1" s="1"/>
  <c r="MI36" i="1"/>
  <c r="PA36" i="1"/>
  <c r="PC36" i="1" s="1"/>
  <c r="OC36" i="1"/>
  <c r="OE36" i="1" s="1"/>
  <c r="NE36" i="1"/>
  <c r="NG36" i="1" s="1"/>
  <c r="PO36" i="1"/>
  <c r="OI36" i="1"/>
  <c r="OK36" i="1" s="1"/>
  <c r="NK36" i="1"/>
  <c r="MM36" i="1"/>
  <c r="MO36" i="1" s="1"/>
  <c r="OJ35" i="1"/>
  <c r="NL35" i="1"/>
  <c r="MN35" i="1"/>
  <c r="OP35" i="1"/>
  <c r="NR35" i="1"/>
  <c r="MT35" i="1"/>
  <c r="ML35" i="1"/>
  <c r="OV35" i="1"/>
  <c r="NX35" i="1"/>
  <c r="MZ35" i="1"/>
  <c r="PS35" i="1"/>
  <c r="PB35" i="1"/>
  <c r="NF35" i="1"/>
  <c r="OD35" i="1"/>
  <c r="PA35" i="1"/>
  <c r="OC35" i="1"/>
  <c r="NE35" i="1"/>
  <c r="OO35" i="1"/>
  <c r="NQ35" i="1"/>
  <c r="MS35" i="1"/>
  <c r="MI35" i="1"/>
  <c r="OU35" i="1"/>
  <c r="NW35" i="1"/>
  <c r="MY35" i="1"/>
  <c r="OI35" i="1"/>
  <c r="OK35" i="1" s="1"/>
  <c r="MM35" i="1"/>
  <c r="PO35" i="1"/>
  <c r="NK35" i="1"/>
  <c r="QS33" i="1"/>
  <c r="NY34" i="1"/>
  <c r="NN33" i="1"/>
  <c r="PP31" i="1"/>
  <c r="PR31" i="1"/>
  <c r="EE30" i="1"/>
  <c r="KX27" i="1"/>
  <c r="KT27" i="1"/>
  <c r="KU27" i="1" s="1"/>
  <c r="DX27" i="1"/>
  <c r="DW27" i="1"/>
  <c r="PE29" i="1"/>
  <c r="NU29" i="1"/>
  <c r="MW29" i="1"/>
  <c r="OY29" i="1"/>
  <c r="OG29" i="1"/>
  <c r="NO29" i="1"/>
  <c r="MQ29" i="1"/>
  <c r="NI29" i="1"/>
  <c r="OS29" i="1"/>
  <c r="NC29" i="1"/>
  <c r="OM29" i="1"/>
  <c r="OA29" i="1"/>
  <c r="NJ28" i="1"/>
  <c r="QK28" i="1" s="1"/>
  <c r="MO30" i="1"/>
  <c r="NM30" i="1"/>
  <c r="IV23" i="1"/>
  <c r="IV27" i="1"/>
  <c r="DS21" i="1"/>
  <c r="DG21" i="1"/>
  <c r="CL21" i="1"/>
  <c r="DF21" i="1"/>
  <c r="DE21" i="1"/>
  <c r="CL20" i="1"/>
  <c r="DG20" i="1"/>
  <c r="DF20" i="1"/>
  <c r="DS20" i="1"/>
  <c r="DE20" i="1"/>
  <c r="DF18" i="1"/>
  <c r="DE18" i="1"/>
  <c r="DG18" i="1"/>
  <c r="CL18" i="1"/>
  <c r="DS18" i="1"/>
  <c r="DF9" i="1"/>
  <c r="DE9" i="1"/>
  <c r="DS9" i="1"/>
  <c r="DG9" i="1"/>
  <c r="OK10" i="1"/>
  <c r="DS6" i="1"/>
  <c r="DG6" i="1"/>
  <c r="CL6" i="1"/>
  <c r="DF6" i="1"/>
  <c r="DE6" i="1"/>
  <c r="PT4" i="1"/>
  <c r="OP6" i="1"/>
  <c r="NR6" i="1"/>
  <c r="NS6" i="1" s="1"/>
  <c r="MT6" i="1"/>
  <c r="ML6" i="1"/>
  <c r="OV6" i="1"/>
  <c r="NX6" i="1"/>
  <c r="MZ6" i="1"/>
  <c r="PB6" i="1"/>
  <c r="OD6" i="1"/>
  <c r="OE6" i="1" s="1"/>
  <c r="NF6" i="1"/>
  <c r="OJ6" i="1"/>
  <c r="NL6" i="1"/>
  <c r="MN6" i="1"/>
  <c r="PS6" i="1"/>
  <c r="QK7" i="1"/>
  <c r="EC37" i="1"/>
  <c r="DW35" i="1"/>
  <c r="DX35" i="1"/>
  <c r="PC34" i="1"/>
  <c r="ED34" i="1"/>
  <c r="DZ34" i="1"/>
  <c r="PP29" i="1"/>
  <c r="PQ29" i="1"/>
  <c r="PR29" i="1" s="1"/>
  <c r="EC31" i="1"/>
  <c r="OE30" i="1"/>
  <c r="IV26" i="1"/>
  <c r="MI17" i="1"/>
  <c r="PA17" i="1"/>
  <c r="OC17" i="1"/>
  <c r="NE17" i="1"/>
  <c r="PO17" i="1"/>
  <c r="OI17" i="1"/>
  <c r="NK17" i="1"/>
  <c r="MM17" i="1"/>
  <c r="OU17" i="1"/>
  <c r="MY17" i="1"/>
  <c r="OO17" i="1"/>
  <c r="MS17" i="1"/>
  <c r="NW17" i="1"/>
  <c r="NQ17" i="1"/>
  <c r="PV18" i="1"/>
  <c r="PT18" i="1"/>
  <c r="MI12" i="1"/>
  <c r="OU12" i="1"/>
  <c r="NW12" i="1"/>
  <c r="MY12" i="1"/>
  <c r="PA12" i="1"/>
  <c r="OC12" i="1"/>
  <c r="NE12" i="1"/>
  <c r="OO12" i="1"/>
  <c r="MM12" i="1"/>
  <c r="NK12" i="1"/>
  <c r="OI12" i="1"/>
  <c r="PO12" i="1"/>
  <c r="MS12" i="1"/>
  <c r="NQ12" i="1"/>
  <c r="PU10" i="1"/>
  <c r="PV10" i="1" s="1"/>
  <c r="PT10" i="1"/>
  <c r="PQ10" i="1"/>
  <c r="PR10" i="1" s="1"/>
  <c r="PP10" i="1"/>
  <c r="KV8" i="1"/>
  <c r="KT8" i="1"/>
  <c r="KU8" i="1" s="1"/>
  <c r="FN6" i="1"/>
  <c r="FC6" i="1"/>
  <c r="OF4" i="1"/>
  <c r="QS29" i="4" l="1"/>
  <c r="QU29" i="4" s="1"/>
  <c r="QT7" i="4"/>
  <c r="QU7" i="4" s="1"/>
  <c r="QK36" i="4"/>
  <c r="NW10" i="4"/>
  <c r="NY10" i="4" s="1"/>
  <c r="OB13" i="4"/>
  <c r="QN13" i="4" s="1"/>
  <c r="QO13" i="4" s="1"/>
  <c r="OC10" i="4"/>
  <c r="OE10" i="4" s="1"/>
  <c r="DJ21" i="4"/>
  <c r="PO10" i="4"/>
  <c r="PP10" i="4" s="1"/>
  <c r="QA10" i="4" s="1"/>
  <c r="QK27" i="4"/>
  <c r="NS16" i="4"/>
  <c r="QJ38" i="4"/>
  <c r="RD27" i="4"/>
  <c r="RD15" i="4"/>
  <c r="PC14" i="4"/>
  <c r="QV14" i="4" s="1"/>
  <c r="OW19" i="4"/>
  <c r="RA38" i="4"/>
  <c r="RC38" i="4" s="1"/>
  <c r="QK32" i="4"/>
  <c r="QL32" i="4" s="1"/>
  <c r="PC25" i="4"/>
  <c r="RG23" i="4"/>
  <c r="DJ25" i="4"/>
  <c r="OK14" i="4"/>
  <c r="MO25" i="4"/>
  <c r="RF11" i="4"/>
  <c r="RL11" i="4" s="1"/>
  <c r="RC33" i="4"/>
  <c r="PC19" i="4"/>
  <c r="NG22" i="4"/>
  <c r="OQ14" i="4"/>
  <c r="RJ11" i="4"/>
  <c r="QV16" i="4"/>
  <c r="RA16" i="4" s="1"/>
  <c r="RC16" i="4" s="1"/>
  <c r="NG16" i="4"/>
  <c r="QJ16" i="4" s="1"/>
  <c r="QT33" i="4"/>
  <c r="QU33" i="4" s="1"/>
  <c r="NM25" i="4"/>
  <c r="NS14" i="4"/>
  <c r="MU19" i="4"/>
  <c r="NS22" i="4"/>
  <c r="OW22" i="4"/>
  <c r="MU20" i="4"/>
  <c r="OQ22" i="4"/>
  <c r="EC9" i="4"/>
  <c r="MU25" i="4"/>
  <c r="MU16" i="4"/>
  <c r="OK16" i="4"/>
  <c r="QS16" i="4" s="1"/>
  <c r="QU16" i="4" s="1"/>
  <c r="NM14" i="4"/>
  <c r="MO22" i="4"/>
  <c r="NH7" i="4"/>
  <c r="NJ7" i="4" s="1"/>
  <c r="QK7" i="4" s="1"/>
  <c r="QL7" i="4" s="1"/>
  <c r="RE35" i="4"/>
  <c r="RK35" i="4" s="1"/>
  <c r="QW7" i="4"/>
  <c r="RB7" i="4" s="1"/>
  <c r="RC7" i="4" s="1"/>
  <c r="NM20" i="4"/>
  <c r="OE14" i="4"/>
  <c r="RH34" i="4"/>
  <c r="QC32" i="4"/>
  <c r="RH28" i="4"/>
  <c r="NM16" i="4"/>
  <c r="QM16" i="4" s="1"/>
  <c r="QO16" i="4" s="1"/>
  <c r="NA20" i="4"/>
  <c r="QT13" i="4"/>
  <c r="QU13" i="4" s="1"/>
  <c r="NG25" i="4"/>
  <c r="OE22" i="4"/>
  <c r="NA25" i="4"/>
  <c r="QT32" i="4"/>
  <c r="QU32" i="4" s="1"/>
  <c r="QC36" i="4"/>
  <c r="QW37" i="4"/>
  <c r="QX37" i="4" s="1"/>
  <c r="DJ7" i="4"/>
  <c r="DL7" i="4" s="1"/>
  <c r="DN7" i="4" s="1"/>
  <c r="QJ29" i="4"/>
  <c r="QL29" i="4" s="1"/>
  <c r="OU10" i="4"/>
  <c r="OW10" i="4" s="1"/>
  <c r="MI10" i="4"/>
  <c r="MS10" i="4"/>
  <c r="MU10" i="4" s="1"/>
  <c r="MM10" i="4"/>
  <c r="MO10" i="4" s="1"/>
  <c r="NK10" i="4"/>
  <c r="NM10" i="4" s="1"/>
  <c r="NE10" i="4"/>
  <c r="NG10" i="4" s="1"/>
  <c r="NQ10" i="4"/>
  <c r="NS10" i="4" s="1"/>
  <c r="PA10" i="4"/>
  <c r="PC10" i="4" s="1"/>
  <c r="OO10" i="4"/>
  <c r="OQ10" i="4" s="1"/>
  <c r="OI10" i="4"/>
  <c r="OK10" i="4" s="1"/>
  <c r="RB27" i="4"/>
  <c r="RC27" i="4" s="1"/>
  <c r="QX27" i="4"/>
  <c r="OK20" i="4"/>
  <c r="PP22" i="4"/>
  <c r="PR22" i="4"/>
  <c r="PR16" i="4"/>
  <c r="PP16" i="4"/>
  <c r="NS19" i="4"/>
  <c r="QP19" i="4" s="1"/>
  <c r="NM22" i="4"/>
  <c r="QX21" i="4"/>
  <c r="RH11" i="4"/>
  <c r="RI11" i="4" s="1"/>
  <c r="RD36" i="4"/>
  <c r="RG36" i="4" s="1"/>
  <c r="OE25" i="4"/>
  <c r="QQ27" i="4"/>
  <c r="QR27" i="4" s="1"/>
  <c r="QS9" i="4"/>
  <c r="QU9" i="4" s="1"/>
  <c r="QP26" i="4"/>
  <c r="QT27" i="4"/>
  <c r="QU27" i="4" s="1"/>
  <c r="OK19" i="4"/>
  <c r="DJ19" i="4"/>
  <c r="OE20" i="4"/>
  <c r="OQ25" i="4"/>
  <c r="PT20" i="4"/>
  <c r="PU20" i="4"/>
  <c r="PV20" i="4" s="1"/>
  <c r="DJ24" i="4"/>
  <c r="EB24" i="4" s="1"/>
  <c r="EH24" i="4" s="1"/>
  <c r="DJ23" i="4"/>
  <c r="EB23" i="4" s="1"/>
  <c r="EH23" i="4" s="1"/>
  <c r="MO20" i="4"/>
  <c r="OE19" i="4"/>
  <c r="NS20" i="4"/>
  <c r="NG14" i="4"/>
  <c r="OW25" i="4"/>
  <c r="QV25" i="4" s="1"/>
  <c r="OQ19" i="4"/>
  <c r="OQ20" i="4"/>
  <c r="PQ20" i="4"/>
  <c r="PR20" i="4" s="1"/>
  <c r="PP20" i="4"/>
  <c r="MV20" i="4"/>
  <c r="NN20" i="4"/>
  <c r="NH20" i="4"/>
  <c r="OL20" i="4"/>
  <c r="OX20" i="4"/>
  <c r="PD20" i="4"/>
  <c r="NB20" i="4"/>
  <c r="OR20" i="4"/>
  <c r="OF20" i="4"/>
  <c r="MP20" i="4"/>
  <c r="NT20" i="4"/>
  <c r="NI20" i="4"/>
  <c r="MQ20" i="4"/>
  <c r="OY20" i="4"/>
  <c r="NC20" i="4"/>
  <c r="NU20" i="4"/>
  <c r="MW20" i="4"/>
  <c r="OG20" i="4"/>
  <c r="OM20" i="4"/>
  <c r="PE20" i="4"/>
  <c r="NO20" i="4"/>
  <c r="OS20" i="4"/>
  <c r="RE30" i="4"/>
  <c r="RK30" i="4" s="1"/>
  <c r="MO14" i="4"/>
  <c r="OB7" i="4"/>
  <c r="QQ7" i="4" s="1"/>
  <c r="QR7" i="4" s="1"/>
  <c r="QS22" i="4"/>
  <c r="QU22" i="4" s="1"/>
  <c r="OW20" i="4"/>
  <c r="QV20" i="4" s="1"/>
  <c r="RA20" i="4" s="1"/>
  <c r="QV9" i="4"/>
  <c r="RA9" i="4" s="1"/>
  <c r="NA14" i="4"/>
  <c r="QX33" i="4"/>
  <c r="QJ9" i="4"/>
  <c r="QL9" i="4" s="1"/>
  <c r="NI8" i="4"/>
  <c r="DJ20" i="4"/>
  <c r="MU14" i="4"/>
  <c r="NY20" i="4"/>
  <c r="PQ14" i="4"/>
  <c r="PR14" i="4" s="1"/>
  <c r="PP14" i="4"/>
  <c r="RD33" i="4"/>
  <c r="RJ33" i="4" s="1"/>
  <c r="PU19" i="4"/>
  <c r="PV19" i="4" s="1"/>
  <c r="PT19" i="4"/>
  <c r="QT36" i="4"/>
  <c r="PV22" i="4"/>
  <c r="PT22" i="4"/>
  <c r="QA22" i="4" s="1"/>
  <c r="QV22" i="4"/>
  <c r="PT9" i="4"/>
  <c r="QA9" i="4" s="1"/>
  <c r="PV9" i="4"/>
  <c r="QB9" i="4" s="1"/>
  <c r="QH9" i="4" s="1"/>
  <c r="RH9" i="4" s="1"/>
  <c r="NI25" i="4"/>
  <c r="OM25" i="4"/>
  <c r="NO25" i="4"/>
  <c r="MQ25" i="4"/>
  <c r="OY25" i="4"/>
  <c r="NU25" i="4"/>
  <c r="NC25" i="4"/>
  <c r="MW25" i="4"/>
  <c r="PE25" i="4"/>
  <c r="OS25" i="4"/>
  <c r="OG25" i="4"/>
  <c r="QU40" i="4"/>
  <c r="RE40" i="4"/>
  <c r="PE19" i="4"/>
  <c r="OS19" i="4"/>
  <c r="OG19" i="4"/>
  <c r="NI19" i="4"/>
  <c r="OM19" i="4"/>
  <c r="NO19" i="4"/>
  <c r="MQ19" i="4"/>
  <c r="OY19" i="4"/>
  <c r="NU19" i="4"/>
  <c r="NC19" i="4"/>
  <c r="MW19" i="4"/>
  <c r="RE18" i="4"/>
  <c r="RF18" i="4" s="1"/>
  <c r="RL18" i="4" s="1"/>
  <c r="RC18" i="4"/>
  <c r="QK37" i="4"/>
  <c r="QL37" i="4" s="1"/>
  <c r="QV8" i="4"/>
  <c r="QJ8" i="4"/>
  <c r="QL15" i="4"/>
  <c r="DJ18" i="4"/>
  <c r="DL18" i="4" s="1"/>
  <c r="DN18" i="4" s="1"/>
  <c r="QS26" i="4"/>
  <c r="NG19" i="4"/>
  <c r="MO19" i="4"/>
  <c r="QV29" i="4"/>
  <c r="RA29" i="4" s="1"/>
  <c r="RC29" i="4" s="1"/>
  <c r="RH17" i="4"/>
  <c r="OX14" i="4"/>
  <c r="PD14" i="4"/>
  <c r="NN14" i="4"/>
  <c r="OR14" i="4"/>
  <c r="NB14" i="4"/>
  <c r="MV14" i="4"/>
  <c r="OL14" i="4"/>
  <c r="MP14" i="4"/>
  <c r="OF14" i="4"/>
  <c r="NT14" i="4"/>
  <c r="NH14" i="4"/>
  <c r="DX9" i="4"/>
  <c r="DW9" i="4"/>
  <c r="PT25" i="4"/>
  <c r="PU25" i="4"/>
  <c r="PV25" i="4" s="1"/>
  <c r="EF34" i="1"/>
  <c r="OP23" i="1"/>
  <c r="OQ23" i="1" s="1"/>
  <c r="NM36" i="1"/>
  <c r="RC32" i="1"/>
  <c r="RA31" i="1"/>
  <c r="RC31" i="1" s="1"/>
  <c r="NL23" i="1"/>
  <c r="NM23" i="1" s="1"/>
  <c r="QX32" i="1"/>
  <c r="MI26" i="1"/>
  <c r="NG6" i="1"/>
  <c r="QG38" i="4"/>
  <c r="QC38" i="4"/>
  <c r="RB32" i="4"/>
  <c r="RC32" i="4" s="1"/>
  <c r="QX32" i="4"/>
  <c r="QL13" i="4"/>
  <c r="QC21" i="4"/>
  <c r="QG21" i="4"/>
  <c r="EG24" i="4"/>
  <c r="PT14" i="4"/>
  <c r="PU14" i="4"/>
  <c r="PV14" i="4" s="1"/>
  <c r="EG11" i="4"/>
  <c r="EI11" i="4" s="1"/>
  <c r="EC11" i="4"/>
  <c r="DW17" i="4"/>
  <c r="DX17" i="4"/>
  <c r="DX8" i="4"/>
  <c r="DW8" i="4"/>
  <c r="RJ27" i="4"/>
  <c r="RD28" i="4"/>
  <c r="RG28" i="4" s="1"/>
  <c r="RI28" i="4" s="1"/>
  <c r="QL28" i="4"/>
  <c r="QR24" i="4"/>
  <c r="RE24" i="4"/>
  <c r="QI36" i="4"/>
  <c r="QP25" i="4"/>
  <c r="OL8" i="4"/>
  <c r="ON8" i="4" s="1"/>
  <c r="NN8" i="4"/>
  <c r="NP8" i="4" s="1"/>
  <c r="MP8" i="4"/>
  <c r="MR8" i="4" s="1"/>
  <c r="MV8" i="4"/>
  <c r="MX8" i="4" s="1"/>
  <c r="OX8" i="4"/>
  <c r="OZ8" i="4" s="1"/>
  <c r="OF8" i="4"/>
  <c r="OH8" i="4" s="1"/>
  <c r="NT8" i="4"/>
  <c r="NV8" i="4" s="1"/>
  <c r="NB8" i="4"/>
  <c r="ND8" i="4" s="1"/>
  <c r="PD8" i="4"/>
  <c r="PF8" i="4" s="1"/>
  <c r="OR8" i="4"/>
  <c r="OT8" i="4" s="1"/>
  <c r="NZ8" i="4"/>
  <c r="OB8" i="4" s="1"/>
  <c r="EG8" i="4"/>
  <c r="EI8" i="4" s="1"/>
  <c r="EC8" i="4"/>
  <c r="EC17" i="4"/>
  <c r="EG17" i="4"/>
  <c r="EI17" i="4" s="1"/>
  <c r="OS14" i="4"/>
  <c r="NU14" i="4"/>
  <c r="MW14" i="4"/>
  <c r="OY14" i="4"/>
  <c r="NC14" i="4"/>
  <c r="ND14" i="4" s="1"/>
  <c r="OM14" i="4"/>
  <c r="MQ14" i="4"/>
  <c r="OG14" i="4"/>
  <c r="NI14" i="4"/>
  <c r="PE14" i="4"/>
  <c r="NO14" i="4"/>
  <c r="QI12" i="4"/>
  <c r="RC36" i="4"/>
  <c r="DZ16" i="4"/>
  <c r="ED16" i="4"/>
  <c r="EF16" i="4" s="1"/>
  <c r="EG18" i="4"/>
  <c r="RD7" i="4"/>
  <c r="RG7" i="4" s="1"/>
  <c r="RH12" i="4"/>
  <c r="RD32" i="4"/>
  <c r="DX12" i="4"/>
  <c r="DW12" i="4"/>
  <c r="QG33" i="4"/>
  <c r="QC33" i="4"/>
  <c r="EG25" i="4"/>
  <c r="EB21" i="4"/>
  <c r="EH21" i="4" s="1"/>
  <c r="DL21" i="4"/>
  <c r="DN21" i="4" s="1"/>
  <c r="QI17" i="4"/>
  <c r="EG26" i="4"/>
  <c r="PQ26" i="4"/>
  <c r="PR26" i="4" s="1"/>
  <c r="QB26" i="4" s="1"/>
  <c r="QH26" i="4" s="1"/>
  <c r="PP26" i="4"/>
  <c r="QA26" i="4" s="1"/>
  <c r="QV26" i="4"/>
  <c r="DW24" i="4"/>
  <c r="DX24" i="4"/>
  <c r="DZ22" i="4"/>
  <c r="ED22" i="4"/>
  <c r="RG15" i="4"/>
  <c r="QI15" i="4"/>
  <c r="EG20" i="4"/>
  <c r="QX36" i="4"/>
  <c r="RE23" i="4"/>
  <c r="EG27" i="4"/>
  <c r="RJ34" i="4"/>
  <c r="RF34" i="4"/>
  <c r="RL34" i="4" s="1"/>
  <c r="EG15" i="4"/>
  <c r="EI15" i="4" s="1"/>
  <c r="EC15" i="4"/>
  <c r="DX23" i="4"/>
  <c r="DW23" i="4"/>
  <c r="RJ37" i="4"/>
  <c r="RJ35" i="4"/>
  <c r="RF35" i="4"/>
  <c r="RL35" i="4" s="1"/>
  <c r="DX7" i="4"/>
  <c r="DW7" i="4"/>
  <c r="PP25" i="4"/>
  <c r="PQ25" i="4"/>
  <c r="PR25" i="4" s="1"/>
  <c r="DZ14" i="4"/>
  <c r="ED14" i="4"/>
  <c r="EF14" i="4" s="1"/>
  <c r="RG30" i="4"/>
  <c r="QI30" i="4"/>
  <c r="EB18" i="4"/>
  <c r="EH18" i="4" s="1"/>
  <c r="RH15" i="4"/>
  <c r="QJ26" i="4"/>
  <c r="QT37" i="4"/>
  <c r="QU37" i="4" s="1"/>
  <c r="QI32" i="4"/>
  <c r="QX13" i="4"/>
  <c r="RA13" i="4"/>
  <c r="RD39" i="4"/>
  <c r="QL39" i="4"/>
  <c r="RJ31" i="4"/>
  <c r="RF31" i="4"/>
  <c r="RL31" i="4" s="1"/>
  <c r="RG31" i="4"/>
  <c r="OR25" i="4"/>
  <c r="NT25" i="4"/>
  <c r="MV25" i="4"/>
  <c r="OX25" i="4"/>
  <c r="NB25" i="4"/>
  <c r="PD25" i="4"/>
  <c r="OF25" i="4"/>
  <c r="OH25" i="4" s="1"/>
  <c r="NH25" i="4"/>
  <c r="NJ25" i="4" s="1"/>
  <c r="OL25" i="4"/>
  <c r="NN25" i="4"/>
  <c r="MP25" i="4"/>
  <c r="QS8" i="4"/>
  <c r="QX16" i="4"/>
  <c r="DW20" i="4"/>
  <c r="DX20" i="4"/>
  <c r="EG12" i="4"/>
  <c r="EI12" i="4" s="1"/>
  <c r="EC12" i="4"/>
  <c r="EC22" i="4"/>
  <c r="PP19" i="4"/>
  <c r="PQ19" i="4"/>
  <c r="PR19" i="4" s="1"/>
  <c r="RK31" i="4"/>
  <c r="RH31" i="4"/>
  <c r="DX19" i="4"/>
  <c r="DW19" i="4"/>
  <c r="RD12" i="4"/>
  <c r="RG12" i="4" s="1"/>
  <c r="RI12" i="4" s="1"/>
  <c r="QL12" i="4"/>
  <c r="RB37" i="4"/>
  <c r="RC37" i="4" s="1"/>
  <c r="EG19" i="4"/>
  <c r="DX21" i="4"/>
  <c r="DW21" i="4"/>
  <c r="RF15" i="4"/>
  <c r="RL15" i="4" s="1"/>
  <c r="RJ15" i="4"/>
  <c r="QI7" i="4"/>
  <c r="RD17" i="4"/>
  <c r="RG17" i="4" s="1"/>
  <c r="QL17" i="4"/>
  <c r="QI37" i="4"/>
  <c r="RG37" i="4"/>
  <c r="QK33" i="4"/>
  <c r="DX25" i="4"/>
  <c r="DW25" i="4"/>
  <c r="PD26" i="4"/>
  <c r="PF26" i="4" s="1"/>
  <c r="MP26" i="4"/>
  <c r="MR26" i="4" s="1"/>
  <c r="OR26" i="4"/>
  <c r="OT26" i="4" s="1"/>
  <c r="NH26" i="4"/>
  <c r="NJ26" i="4" s="1"/>
  <c r="NN26" i="4"/>
  <c r="NP26" i="4" s="1"/>
  <c r="MV26" i="4"/>
  <c r="MX26" i="4" s="1"/>
  <c r="OX26" i="4"/>
  <c r="OZ26" i="4" s="1"/>
  <c r="OF26" i="4"/>
  <c r="OH26" i="4" s="1"/>
  <c r="OL26" i="4"/>
  <c r="ON26" i="4" s="1"/>
  <c r="NT26" i="4"/>
  <c r="NV26" i="4" s="1"/>
  <c r="NB26" i="4"/>
  <c r="ND26" i="4" s="1"/>
  <c r="EI22" i="4"/>
  <c r="QI28" i="4"/>
  <c r="OR19" i="4"/>
  <c r="NT19" i="4"/>
  <c r="MV19" i="4"/>
  <c r="OX19" i="4"/>
  <c r="NB19" i="4"/>
  <c r="PD19" i="4"/>
  <c r="OF19" i="4"/>
  <c r="NH19" i="4"/>
  <c r="OL19" i="4"/>
  <c r="NN19" i="4"/>
  <c r="MP19" i="4"/>
  <c r="QC13" i="4"/>
  <c r="EB28" i="4"/>
  <c r="EE22" i="4"/>
  <c r="DX11" i="4"/>
  <c r="DW11" i="4"/>
  <c r="RG27" i="4"/>
  <c r="QI27" i="4"/>
  <c r="RD21" i="4"/>
  <c r="QL21" i="4"/>
  <c r="EG7" i="4"/>
  <c r="EG13" i="4"/>
  <c r="EI13" i="4" s="1"/>
  <c r="EC13" i="4"/>
  <c r="QC39" i="4"/>
  <c r="QG39" i="4"/>
  <c r="RG35" i="4"/>
  <c r="QI35" i="4"/>
  <c r="RG18" i="4"/>
  <c r="QI18" i="4"/>
  <c r="QL36" i="4"/>
  <c r="DL24" i="4"/>
  <c r="DN24" i="4" s="1"/>
  <c r="DJ26" i="4"/>
  <c r="DL26" i="4" s="1"/>
  <c r="DN26" i="4" s="1"/>
  <c r="PP8" i="4"/>
  <c r="QA8" i="4" s="1"/>
  <c r="PQ8" i="4"/>
  <c r="PR8" i="4" s="1"/>
  <c r="QB8" i="4" s="1"/>
  <c r="QH8" i="4" s="1"/>
  <c r="QA29" i="4"/>
  <c r="EG10" i="4"/>
  <c r="EI10" i="4" s="1"/>
  <c r="EC10" i="4"/>
  <c r="DJ27" i="4"/>
  <c r="DL27" i="4" s="1"/>
  <c r="DN27" i="4" s="1"/>
  <c r="DX13" i="4"/>
  <c r="DW13" i="4"/>
  <c r="RG34" i="4"/>
  <c r="QI34" i="4"/>
  <c r="DW10" i="4"/>
  <c r="DX10" i="4"/>
  <c r="EG21" i="4"/>
  <c r="EC21" i="4"/>
  <c r="QC28" i="4"/>
  <c r="DL19" i="4"/>
  <c r="DN19" i="4" s="1"/>
  <c r="EB19" i="4"/>
  <c r="EH19" i="4" s="1"/>
  <c r="ED28" i="4"/>
  <c r="DZ28" i="4"/>
  <c r="QI13" i="4"/>
  <c r="DL25" i="4"/>
  <c r="DN25" i="4" s="1"/>
  <c r="EB25" i="4"/>
  <c r="EH25" i="4" s="1"/>
  <c r="QC27" i="4"/>
  <c r="DW18" i="4"/>
  <c r="DX18" i="4"/>
  <c r="DL20" i="4"/>
  <c r="DN20" i="4" s="1"/>
  <c r="EB20" i="4"/>
  <c r="EH20" i="4" s="1"/>
  <c r="QB29" i="4"/>
  <c r="QH29" i="4" s="1"/>
  <c r="RH29" i="4" s="1"/>
  <c r="PV16" i="4"/>
  <c r="PT16" i="4"/>
  <c r="RJ18" i="4"/>
  <c r="DX15" i="4"/>
  <c r="DW15" i="4"/>
  <c r="QL38" i="4"/>
  <c r="EG23" i="4"/>
  <c r="DX27" i="4"/>
  <c r="DW27" i="4"/>
  <c r="DX26" i="4"/>
  <c r="DW26" i="4"/>
  <c r="QL27" i="4"/>
  <c r="NM4" i="1"/>
  <c r="QC27" i="1"/>
  <c r="PR6" i="1"/>
  <c r="QC33" i="1"/>
  <c r="OR4" i="1"/>
  <c r="RE35" i="1"/>
  <c r="RK35" i="1" s="1"/>
  <c r="QU27" i="1"/>
  <c r="QU9" i="1"/>
  <c r="OC26" i="1"/>
  <c r="OO26" i="1"/>
  <c r="NQ26" i="1"/>
  <c r="NR23" i="1"/>
  <c r="NS23" i="1" s="1"/>
  <c r="PS23" i="1"/>
  <c r="PT23" i="1" s="1"/>
  <c r="QA23" i="1" s="1"/>
  <c r="NA4" i="1"/>
  <c r="QL32" i="1"/>
  <c r="MY26" i="1"/>
  <c r="MM26" i="1"/>
  <c r="MV4" i="1"/>
  <c r="NM6" i="1"/>
  <c r="PV13" i="1"/>
  <c r="QB13" i="1" s="1"/>
  <c r="QH13" i="1" s="1"/>
  <c r="OD23" i="1"/>
  <c r="OE23" i="1" s="1"/>
  <c r="QS23" i="1" s="1"/>
  <c r="NA36" i="1"/>
  <c r="QJ36" i="1" s="1"/>
  <c r="QL36" i="1" s="1"/>
  <c r="QV30" i="1"/>
  <c r="PC4" i="1"/>
  <c r="MI18" i="1"/>
  <c r="NW26" i="1"/>
  <c r="PO26" i="1"/>
  <c r="OJ23" i="1"/>
  <c r="OK23" i="1" s="1"/>
  <c r="MZ23" i="1"/>
  <c r="NA23" i="1" s="1"/>
  <c r="QJ23" i="1" s="1"/>
  <c r="PO18" i="1"/>
  <c r="MM18" i="1"/>
  <c r="MO18" i="1" s="1"/>
  <c r="NE18" i="1"/>
  <c r="NG18" i="1" s="1"/>
  <c r="OX4" i="1"/>
  <c r="NN4" i="1"/>
  <c r="MT23" i="1"/>
  <c r="MU23" i="1" s="1"/>
  <c r="NX23" i="1"/>
  <c r="NY23" i="1" s="1"/>
  <c r="PA18" i="1"/>
  <c r="PC18" i="1" s="1"/>
  <c r="QV18" i="1" s="1"/>
  <c r="OC18" i="1"/>
  <c r="OE18" i="1" s="1"/>
  <c r="OI26" i="1"/>
  <c r="OU26" i="1"/>
  <c r="QV34" i="1"/>
  <c r="RA34" i="1" s="1"/>
  <c r="OL4" i="1"/>
  <c r="NF23" i="1"/>
  <c r="NG23" i="1" s="1"/>
  <c r="PV36" i="1"/>
  <c r="OO18" i="1"/>
  <c r="OQ18" i="1" s="1"/>
  <c r="QS18" i="1" s="1"/>
  <c r="QU18" i="1" s="1"/>
  <c r="NW18" i="1"/>
  <c r="NY18" i="1" s="1"/>
  <c r="MY18" i="1"/>
  <c r="NA18" i="1" s="1"/>
  <c r="QU32" i="1"/>
  <c r="RE26" i="1"/>
  <c r="RK26" i="1" s="1"/>
  <c r="PD4" i="1"/>
  <c r="PB23" i="1"/>
  <c r="PC23" i="1" s="1"/>
  <c r="NT4" i="1"/>
  <c r="NB4" i="1"/>
  <c r="NH4" i="1" s="1"/>
  <c r="OV23" i="1"/>
  <c r="OW23" i="1" s="1"/>
  <c r="ML23" i="1"/>
  <c r="NQ18" i="1"/>
  <c r="NS18" i="1" s="1"/>
  <c r="QP18" i="1" s="1"/>
  <c r="QR18" i="1" s="1"/>
  <c r="NK26" i="1"/>
  <c r="MS26" i="1"/>
  <c r="QV29" i="1"/>
  <c r="RA29" i="1" s="1"/>
  <c r="QL21" i="1"/>
  <c r="QJ29" i="1"/>
  <c r="MO4" i="1"/>
  <c r="QO14" i="1"/>
  <c r="RE31" i="1"/>
  <c r="RK31" i="1" s="1"/>
  <c r="RD21" i="1"/>
  <c r="OZ30" i="1"/>
  <c r="RC9" i="1"/>
  <c r="MO6" i="1"/>
  <c r="ON30" i="1"/>
  <c r="NZ20" i="1"/>
  <c r="OQ6" i="1"/>
  <c r="RE18" i="1"/>
  <c r="RK18" i="1" s="1"/>
  <c r="RE36" i="1"/>
  <c r="RK36" i="1" s="1"/>
  <c r="QJ33" i="1"/>
  <c r="RD33" i="1" s="1"/>
  <c r="RJ33" i="1" s="1"/>
  <c r="QV10" i="1"/>
  <c r="RA10" i="1" s="1"/>
  <c r="EA10" i="1"/>
  <c r="NY6" i="1"/>
  <c r="QX27" i="1"/>
  <c r="OT34" i="1"/>
  <c r="DK10" i="1"/>
  <c r="DM10" i="1" s="1"/>
  <c r="OK6" i="1"/>
  <c r="RC37" i="1"/>
  <c r="NS36" i="1"/>
  <c r="JG8" i="1"/>
  <c r="JH8" i="1" s="1"/>
  <c r="QX37" i="1"/>
  <c r="QL37" i="1"/>
  <c r="QV13" i="1"/>
  <c r="RA13" i="1" s="1"/>
  <c r="RC13" i="1" s="1"/>
  <c r="RC27" i="1"/>
  <c r="OB30" i="1"/>
  <c r="QO15" i="1"/>
  <c r="QX9" i="1"/>
  <c r="MP4" i="1"/>
  <c r="OW4" i="1"/>
  <c r="RD28" i="1"/>
  <c r="RG28" i="1" s="1"/>
  <c r="NV33" i="1"/>
  <c r="QA34" i="1"/>
  <c r="QG34" i="1" s="1"/>
  <c r="OQ4" i="1"/>
  <c r="QS4" i="1" s="1"/>
  <c r="QU15" i="1"/>
  <c r="NG4" i="1"/>
  <c r="QJ4" i="1" s="1"/>
  <c r="RE19" i="1"/>
  <c r="RK19" i="1" s="1"/>
  <c r="RD20" i="1"/>
  <c r="RG20" i="1" s="1"/>
  <c r="QJ31" i="1"/>
  <c r="QL31" i="1" s="1"/>
  <c r="OS4" i="1"/>
  <c r="NY4" i="1"/>
  <c r="QP4" i="1" s="1"/>
  <c r="QL20" i="1"/>
  <c r="NA6" i="1"/>
  <c r="QM10" i="1"/>
  <c r="EA24" i="1"/>
  <c r="EA11" i="1"/>
  <c r="EC11" i="1" s="1"/>
  <c r="QJ13" i="1"/>
  <c r="QU20" i="1"/>
  <c r="NP33" i="1"/>
  <c r="DV12" i="1"/>
  <c r="DY12" i="1" s="1"/>
  <c r="EE12" i="1" s="1"/>
  <c r="NZ10" i="1"/>
  <c r="QU14" i="1"/>
  <c r="QX28" i="1"/>
  <c r="QS30" i="1"/>
  <c r="MU6" i="1"/>
  <c r="PC35" i="1"/>
  <c r="OT33" i="1"/>
  <c r="DK11" i="1"/>
  <c r="DM11" i="1" s="1"/>
  <c r="QU28" i="1"/>
  <c r="RE7" i="1"/>
  <c r="RK7" i="1" s="1"/>
  <c r="QS10" i="1"/>
  <c r="QS31" i="1"/>
  <c r="QU31" i="1" s="1"/>
  <c r="OZ34" i="1"/>
  <c r="QS29" i="1"/>
  <c r="RD27" i="1"/>
  <c r="RJ27" i="1" s="1"/>
  <c r="MR30" i="1"/>
  <c r="NJ34" i="1"/>
  <c r="OW6" i="1"/>
  <c r="OT30" i="1"/>
  <c r="DI24" i="1"/>
  <c r="DJ24" i="1" s="1"/>
  <c r="DL24" i="1" s="1"/>
  <c r="DN24" i="1" s="1"/>
  <c r="QM13" i="1"/>
  <c r="QO13" i="1" s="1"/>
  <c r="OJ5" i="1"/>
  <c r="OK5" i="1" s="1"/>
  <c r="MZ5" i="1"/>
  <c r="NA5" i="1" s="1"/>
  <c r="OV5" i="1"/>
  <c r="OW5" i="1" s="1"/>
  <c r="MN5" i="1"/>
  <c r="MO5" i="1" s="1"/>
  <c r="NR5" i="1"/>
  <c r="NS5" i="1" s="1"/>
  <c r="PS5" i="1"/>
  <c r="MT5" i="1"/>
  <c r="MU5" i="1" s="1"/>
  <c r="NX5" i="1"/>
  <c r="NY5" i="1" s="1"/>
  <c r="OP5" i="1"/>
  <c r="OQ5" i="1" s="1"/>
  <c r="PB5" i="1"/>
  <c r="PC5" i="1" s="1"/>
  <c r="ML5" i="1"/>
  <c r="NF5" i="1"/>
  <c r="NG5" i="1" s="1"/>
  <c r="OD5" i="1"/>
  <c r="OE5" i="1" s="1"/>
  <c r="NL5" i="1"/>
  <c r="NM5" i="1" s="1"/>
  <c r="RE32" i="1"/>
  <c r="RF32" i="1" s="1"/>
  <c r="RL32" i="1" s="1"/>
  <c r="MX34" i="1"/>
  <c r="RE25" i="1"/>
  <c r="RK25" i="1" s="1"/>
  <c r="QL14" i="1"/>
  <c r="PC6" i="1"/>
  <c r="ND30" i="1"/>
  <c r="OB33" i="1"/>
  <c r="OH30" i="1"/>
  <c r="DK12" i="1"/>
  <c r="DM12" i="1" s="1"/>
  <c r="RE15" i="1"/>
  <c r="RK15" i="1" s="1"/>
  <c r="RE9" i="1"/>
  <c r="RK9" i="1" s="1"/>
  <c r="QC28" i="1"/>
  <c r="QL15" i="1"/>
  <c r="DK24" i="1"/>
  <c r="DM24" i="1" s="1"/>
  <c r="QK13" i="1"/>
  <c r="RE13" i="1" s="1"/>
  <c r="RK13" i="1" s="1"/>
  <c r="EA12" i="1"/>
  <c r="EC12" i="1" s="1"/>
  <c r="RE28" i="1"/>
  <c r="RK28" i="1" s="1"/>
  <c r="QL28" i="1"/>
  <c r="QJ30" i="1"/>
  <c r="NP30" i="1"/>
  <c r="QR27" i="1"/>
  <c r="MR33" i="1"/>
  <c r="ND33" i="1"/>
  <c r="MY16" i="1"/>
  <c r="OO16" i="1"/>
  <c r="PA16" i="1"/>
  <c r="NQ16" i="1"/>
  <c r="OC16" i="1"/>
  <c r="MS16" i="1"/>
  <c r="NE16" i="1"/>
  <c r="PO16" i="1"/>
  <c r="OI16" i="1"/>
  <c r="MI16" i="1"/>
  <c r="NK16" i="1"/>
  <c r="OU16" i="1"/>
  <c r="MM16" i="1"/>
  <c r="QB31" i="1"/>
  <c r="QH31" i="1" s="1"/>
  <c r="OQ35" i="1"/>
  <c r="NV30" i="1"/>
  <c r="QB34" i="1"/>
  <c r="QH34" i="1" s="1"/>
  <c r="NZ11" i="1"/>
  <c r="MX33" i="1"/>
  <c r="QS13" i="1"/>
  <c r="QU13" i="1" s="1"/>
  <c r="NG35" i="1"/>
  <c r="QA29" i="1"/>
  <c r="QG29" i="1" s="1"/>
  <c r="NA35" i="1"/>
  <c r="OA10" i="1"/>
  <c r="QJ10" i="1"/>
  <c r="RD37" i="1"/>
  <c r="RJ37" i="1" s="1"/>
  <c r="NW16" i="1"/>
  <c r="RE14" i="1"/>
  <c r="RK14" i="1" s="1"/>
  <c r="NY35" i="1"/>
  <c r="RE27" i="1"/>
  <c r="RK27" i="1" s="1"/>
  <c r="OB34" i="1"/>
  <c r="QH32" i="1"/>
  <c r="QI32" i="1" s="1"/>
  <c r="QC32" i="1"/>
  <c r="QC14" i="1"/>
  <c r="QB29" i="1"/>
  <c r="QH29" i="1" s="1"/>
  <c r="OM4" i="1"/>
  <c r="PS26" i="1"/>
  <c r="OP26" i="1"/>
  <c r="OQ26" i="1" s="1"/>
  <c r="PB26" i="1"/>
  <c r="PC26" i="1" s="1"/>
  <c r="NR26" i="1"/>
  <c r="NS26" i="1" s="1"/>
  <c r="NL26" i="1"/>
  <c r="MT26" i="1"/>
  <c r="OJ26" i="1"/>
  <c r="ML26" i="1"/>
  <c r="NF26" i="1"/>
  <c r="NG26" i="1" s="1"/>
  <c r="OV26" i="1"/>
  <c r="OD26" i="1"/>
  <c r="NX26" i="1"/>
  <c r="NY26" i="1" s="1"/>
  <c r="MN26" i="1"/>
  <c r="MZ26" i="1"/>
  <c r="MS24" i="1"/>
  <c r="OO24" i="1"/>
  <c r="OU24" i="1"/>
  <c r="NW24" i="1"/>
  <c r="MY24" i="1"/>
  <c r="PO24" i="1"/>
  <c r="PA24" i="1"/>
  <c r="OI24" i="1"/>
  <c r="OC24" i="1"/>
  <c r="NK24" i="1"/>
  <c r="NE24" i="1"/>
  <c r="MM24" i="1"/>
  <c r="NQ24" i="1"/>
  <c r="MI24" i="1"/>
  <c r="PF30" i="1"/>
  <c r="PE4" i="1"/>
  <c r="PF4" i="1" s="1"/>
  <c r="QA8" i="1"/>
  <c r="QG8" i="1" s="1"/>
  <c r="OW35" i="1"/>
  <c r="MX30" i="1"/>
  <c r="NC4" i="1"/>
  <c r="OB20" i="1"/>
  <c r="QQ20" i="1" s="1"/>
  <c r="QB8" i="1"/>
  <c r="QH8" i="1" s="1"/>
  <c r="OD17" i="1"/>
  <c r="OE17" i="1" s="1"/>
  <c r="NR17" i="1"/>
  <c r="NS17" i="1" s="1"/>
  <c r="NF17" i="1"/>
  <c r="NG17" i="1" s="1"/>
  <c r="ML17" i="1"/>
  <c r="PS17" i="1"/>
  <c r="NL17" i="1"/>
  <c r="NM17" i="1" s="1"/>
  <c r="OV17" i="1"/>
  <c r="OW17" i="1" s="1"/>
  <c r="OP17" i="1"/>
  <c r="OQ17" i="1" s="1"/>
  <c r="NX17" i="1"/>
  <c r="NY17" i="1" s="1"/>
  <c r="MT17" i="1"/>
  <c r="MU17" i="1" s="1"/>
  <c r="MZ17" i="1"/>
  <c r="NA17" i="1" s="1"/>
  <c r="OJ17" i="1"/>
  <c r="OK17" i="1" s="1"/>
  <c r="PB17" i="1"/>
  <c r="PC17" i="1" s="1"/>
  <c r="MN17" i="1"/>
  <c r="MO17" i="1" s="1"/>
  <c r="RA15" i="1"/>
  <c r="QX15" i="1"/>
  <c r="OY4" i="1"/>
  <c r="ND34" i="1"/>
  <c r="NM35" i="1"/>
  <c r="MU35" i="1"/>
  <c r="MW4" i="1"/>
  <c r="MX4" i="1" s="1"/>
  <c r="PF33" i="1"/>
  <c r="OH29" i="1"/>
  <c r="NV34" i="1"/>
  <c r="NW25" i="1"/>
  <c r="NY25" i="1" s="1"/>
  <c r="MM25" i="1"/>
  <c r="MO25" i="1" s="1"/>
  <c r="MY25" i="1"/>
  <c r="NA25" i="1" s="1"/>
  <c r="OO25" i="1"/>
  <c r="OQ25" i="1" s="1"/>
  <c r="PA25" i="1"/>
  <c r="PC25" i="1" s="1"/>
  <c r="NQ25" i="1"/>
  <c r="NS25" i="1" s="1"/>
  <c r="OC25" i="1"/>
  <c r="OE25" i="1" s="1"/>
  <c r="MS25" i="1"/>
  <c r="MU25" i="1" s="1"/>
  <c r="NE25" i="1"/>
  <c r="NG25" i="1" s="1"/>
  <c r="MI25" i="1"/>
  <c r="PO25" i="1"/>
  <c r="OI25" i="1"/>
  <c r="OK25" i="1" s="1"/>
  <c r="OU25" i="1"/>
  <c r="OW25" i="1" s="1"/>
  <c r="NK25" i="1"/>
  <c r="NM25" i="1" s="1"/>
  <c r="QA10" i="1"/>
  <c r="QG10" i="1" s="1"/>
  <c r="NS35" i="1"/>
  <c r="QM11" i="1"/>
  <c r="MQ4" i="1"/>
  <c r="NU4" i="1"/>
  <c r="NV4" i="1" s="1"/>
  <c r="QJ34" i="1"/>
  <c r="NJ10" i="1"/>
  <c r="OT10" i="1"/>
  <c r="QL27" i="1"/>
  <c r="QS36" i="1"/>
  <c r="QU36" i="1" s="1"/>
  <c r="QV36" i="1"/>
  <c r="RA36" i="1" s="1"/>
  <c r="NO4" i="1"/>
  <c r="QB30" i="1"/>
  <c r="QH30" i="1" s="1"/>
  <c r="EF37" i="1"/>
  <c r="QV11" i="1"/>
  <c r="QC13" i="1"/>
  <c r="QG13" i="1"/>
  <c r="QV23" i="1"/>
  <c r="QG37" i="1"/>
  <c r="QC37" i="1"/>
  <c r="PD5" i="1"/>
  <c r="OF5" i="1"/>
  <c r="OL5" i="1"/>
  <c r="NN5" i="1"/>
  <c r="MP5" i="1"/>
  <c r="MV5" i="1"/>
  <c r="NT5" i="1"/>
  <c r="OX5" i="1"/>
  <c r="NZ5" i="1"/>
  <c r="NB5" i="1"/>
  <c r="OR5" i="1"/>
  <c r="DZ26" i="1"/>
  <c r="ED26" i="1"/>
  <c r="EF26" i="1" s="1"/>
  <c r="NZ4" i="1"/>
  <c r="PV6" i="1"/>
  <c r="QB6" i="1" s="1"/>
  <c r="QH6" i="1" s="1"/>
  <c r="PT6" i="1"/>
  <c r="QA6" i="1" s="1"/>
  <c r="DV6" i="1"/>
  <c r="DY6" i="1" s="1"/>
  <c r="EE6" i="1" s="1"/>
  <c r="DU6" i="1"/>
  <c r="DH18" i="1"/>
  <c r="DI18" i="1"/>
  <c r="DU20" i="1"/>
  <c r="DT20" i="1"/>
  <c r="DV20" i="1" s="1"/>
  <c r="DY20" i="1" s="1"/>
  <c r="DI21" i="1"/>
  <c r="DH21" i="1"/>
  <c r="ED27" i="1"/>
  <c r="EF27" i="1" s="1"/>
  <c r="DZ27" i="1"/>
  <c r="DV7" i="1"/>
  <c r="DY7" i="1" s="1"/>
  <c r="EE7" i="1" s="1"/>
  <c r="DU7" i="1"/>
  <c r="DV13" i="1"/>
  <c r="DY13" i="1" s="1"/>
  <c r="EE13" i="1" s="1"/>
  <c r="DU13" i="1"/>
  <c r="DU17" i="1"/>
  <c r="DT17" i="1"/>
  <c r="DV17" i="1" s="1"/>
  <c r="DY17" i="1" s="1"/>
  <c r="DU19" i="1"/>
  <c r="DT19" i="1"/>
  <c r="DV19" i="1" s="1"/>
  <c r="DY19" i="1" s="1"/>
  <c r="DU16" i="1"/>
  <c r="DT16" i="1"/>
  <c r="DV16" i="1" s="1"/>
  <c r="DY16" i="1" s="1"/>
  <c r="DV14" i="1"/>
  <c r="DY14" i="1" s="1"/>
  <c r="EE14" i="1" s="1"/>
  <c r="DU14" i="1"/>
  <c r="DZ30" i="1"/>
  <c r="ED30" i="1"/>
  <c r="EF30" i="1" s="1"/>
  <c r="EA5" i="1"/>
  <c r="DK5" i="1"/>
  <c r="DM5" i="1" s="1"/>
  <c r="QS34" i="1"/>
  <c r="NV10" i="1"/>
  <c r="NP29" i="1"/>
  <c r="ON29" i="1"/>
  <c r="ON34" i="1"/>
  <c r="QC15" i="1"/>
  <c r="PD17" i="1"/>
  <c r="OF17" i="1"/>
  <c r="NH17" i="1"/>
  <c r="OL17" i="1"/>
  <c r="NN17" i="1"/>
  <c r="MP17" i="1"/>
  <c r="OR17" i="1"/>
  <c r="MV17" i="1"/>
  <c r="NT17" i="1"/>
  <c r="OX17" i="1"/>
  <c r="NB17" i="1"/>
  <c r="DK18" i="1"/>
  <c r="DM18" i="1" s="1"/>
  <c r="EA18" i="1"/>
  <c r="DU21" i="1"/>
  <c r="DT21" i="1"/>
  <c r="DV21" i="1" s="1"/>
  <c r="DY21" i="1" s="1"/>
  <c r="PQ5" i="1"/>
  <c r="PR5" i="1" s="1"/>
  <c r="PP5" i="1"/>
  <c r="QJ11" i="1"/>
  <c r="EA22" i="1"/>
  <c r="DK22" i="1"/>
  <c r="DM22" i="1" s="1"/>
  <c r="DT23" i="1"/>
  <c r="DV23" i="1" s="1"/>
  <c r="DY23" i="1" s="1"/>
  <c r="DU23" i="1"/>
  <c r="DX24" i="1"/>
  <c r="DW24" i="1"/>
  <c r="DK15" i="1"/>
  <c r="DM15" i="1" s="1"/>
  <c r="EA15" i="1"/>
  <c r="PV25" i="1"/>
  <c r="PT25" i="1"/>
  <c r="RE37" i="1"/>
  <c r="RK37" i="1" s="1"/>
  <c r="QU37" i="1"/>
  <c r="OH10" i="1"/>
  <c r="MR10" i="1"/>
  <c r="OB29" i="1"/>
  <c r="PF29" i="1"/>
  <c r="NP34" i="1"/>
  <c r="QK12" i="1"/>
  <c r="RE12" i="1" s="1"/>
  <c r="RK12" i="1" s="1"/>
  <c r="DH23" i="1"/>
  <c r="DI23" i="1"/>
  <c r="RJ21" i="1"/>
  <c r="PR12" i="1"/>
  <c r="PP12" i="1"/>
  <c r="DK6" i="1"/>
  <c r="DM6" i="1" s="1"/>
  <c r="EA6" i="1"/>
  <c r="DI20" i="1"/>
  <c r="DH20" i="1"/>
  <c r="OS11" i="1"/>
  <c r="OT11" i="1" s="1"/>
  <c r="NU11" i="1"/>
  <c r="NV11" i="1" s="1"/>
  <c r="MW11" i="1"/>
  <c r="MX11" i="1" s="1"/>
  <c r="OG11" i="1"/>
  <c r="OH11" i="1" s="1"/>
  <c r="PE11" i="1"/>
  <c r="PF11" i="1" s="1"/>
  <c r="NC11" i="1"/>
  <c r="ND11" i="1" s="1"/>
  <c r="MQ11" i="1"/>
  <c r="MR11" i="1" s="1"/>
  <c r="NO11" i="1"/>
  <c r="OY11" i="1"/>
  <c r="OZ11" i="1" s="1"/>
  <c r="OM11" i="1"/>
  <c r="ON11" i="1" s="1"/>
  <c r="NI11" i="1"/>
  <c r="NJ11" i="1" s="1"/>
  <c r="EA17" i="1"/>
  <c r="DK17" i="1"/>
  <c r="DM17" i="1" s="1"/>
  <c r="EA19" i="1"/>
  <c r="DK19" i="1"/>
  <c r="DM19" i="1" s="1"/>
  <c r="QI27" i="1"/>
  <c r="DH4" i="1"/>
  <c r="DI4" i="1"/>
  <c r="EG10" i="1"/>
  <c r="EI10" i="1" s="1"/>
  <c r="EC10" i="1"/>
  <c r="EA16" i="1"/>
  <c r="DK16" i="1"/>
  <c r="DM16" i="1" s="1"/>
  <c r="MI22" i="1"/>
  <c r="OU22" i="1"/>
  <c r="NW22" i="1"/>
  <c r="MY22" i="1"/>
  <c r="PA22" i="1"/>
  <c r="OC22" i="1"/>
  <c r="NE22" i="1"/>
  <c r="OO22" i="1"/>
  <c r="NQ22" i="1"/>
  <c r="MS22" i="1"/>
  <c r="OI22" i="1"/>
  <c r="NK22" i="1"/>
  <c r="PO22" i="1"/>
  <c r="MM22" i="1"/>
  <c r="QA4" i="1"/>
  <c r="EA23" i="1"/>
  <c r="DK23" i="1"/>
  <c r="DM23" i="1" s="1"/>
  <c r="ED29" i="1"/>
  <c r="EF29" i="1" s="1"/>
  <c r="DZ29" i="1"/>
  <c r="DU5" i="1"/>
  <c r="DV5" i="1"/>
  <c r="DY5" i="1" s="1"/>
  <c r="EE5" i="1" s="1"/>
  <c r="OV12" i="1"/>
  <c r="OW12" i="1" s="1"/>
  <c r="NX12" i="1"/>
  <c r="NY12" i="1" s="1"/>
  <c r="MZ12" i="1"/>
  <c r="NA12" i="1" s="1"/>
  <c r="PS12" i="1"/>
  <c r="PB12" i="1"/>
  <c r="PC12" i="1" s="1"/>
  <c r="OD12" i="1"/>
  <c r="OE12" i="1" s="1"/>
  <c r="NF12" i="1"/>
  <c r="NG12" i="1" s="1"/>
  <c r="OJ12" i="1"/>
  <c r="OK12" i="1" s="1"/>
  <c r="NL12" i="1"/>
  <c r="NM12" i="1" s="1"/>
  <c r="MN12" i="1"/>
  <c r="MO12" i="1" s="1"/>
  <c r="ML12" i="1"/>
  <c r="MT12" i="1"/>
  <c r="MU12" i="1" s="1"/>
  <c r="NR12" i="1"/>
  <c r="NS12" i="1" s="1"/>
  <c r="OP12" i="1"/>
  <c r="OQ12" i="1" s="1"/>
  <c r="QA30" i="1"/>
  <c r="DT25" i="1"/>
  <c r="DV25" i="1" s="1"/>
  <c r="DY25" i="1" s="1"/>
  <c r="DU25" i="1"/>
  <c r="DK8" i="1"/>
  <c r="DM8" i="1" s="1"/>
  <c r="EA8" i="1"/>
  <c r="PF10" i="1"/>
  <c r="NP10" i="1"/>
  <c r="MR29" i="1"/>
  <c r="ED32" i="1"/>
  <c r="EF32" i="1" s="1"/>
  <c r="DZ32" i="1"/>
  <c r="OH34" i="1"/>
  <c r="MX29" i="1"/>
  <c r="RJ32" i="1"/>
  <c r="PP35" i="1"/>
  <c r="PR35" i="1"/>
  <c r="EA7" i="1"/>
  <c r="DK7" i="1"/>
  <c r="DM7" i="1" s="1"/>
  <c r="QC20" i="1"/>
  <c r="KV7" i="1"/>
  <c r="KT7" i="1"/>
  <c r="KU7" i="1" s="1"/>
  <c r="MK7" i="1" s="1"/>
  <c r="QS11" i="1"/>
  <c r="QC21" i="1"/>
  <c r="QG21" i="1"/>
  <c r="OZ33" i="1"/>
  <c r="QB4" i="1"/>
  <c r="QH4" i="1" s="1"/>
  <c r="OV16" i="1"/>
  <c r="OW16" i="1" s="1"/>
  <c r="NX16" i="1"/>
  <c r="NY16" i="1" s="1"/>
  <c r="MZ16" i="1"/>
  <c r="PS16" i="1"/>
  <c r="PB16" i="1"/>
  <c r="OD16" i="1"/>
  <c r="OE16" i="1" s="1"/>
  <c r="NF16" i="1"/>
  <c r="OJ16" i="1"/>
  <c r="NL16" i="1"/>
  <c r="MN16" i="1"/>
  <c r="MO16" i="1" s="1"/>
  <c r="OP16" i="1"/>
  <c r="NR16" i="1"/>
  <c r="NS16" i="1" s="1"/>
  <c r="MT16" i="1"/>
  <c r="ML16" i="1"/>
  <c r="DW11" i="1"/>
  <c r="DX11" i="1"/>
  <c r="ND10" i="1"/>
  <c r="ON10" i="1"/>
  <c r="OT29" i="1"/>
  <c r="ON33" i="1"/>
  <c r="PF34" i="1"/>
  <c r="QP23" i="1"/>
  <c r="DH25" i="1"/>
  <c r="DI25" i="1"/>
  <c r="FO8" i="1"/>
  <c r="QJ8" i="1"/>
  <c r="PU23" i="1"/>
  <c r="PV23" i="1" s="1"/>
  <c r="QB23" i="1" s="1"/>
  <c r="QH23" i="1" s="1"/>
  <c r="MO35" i="1"/>
  <c r="DK13" i="1"/>
  <c r="DM13" i="1" s="1"/>
  <c r="EA13" i="1"/>
  <c r="QI20" i="1"/>
  <c r="DH22" i="1"/>
  <c r="DI22" i="1"/>
  <c r="DT4" i="1"/>
  <c r="DV4" i="1" s="1"/>
  <c r="DY4" i="1" s="1"/>
  <c r="DU4" i="1"/>
  <c r="ED36" i="1"/>
  <c r="EF36" i="1" s="1"/>
  <c r="DZ36" i="1"/>
  <c r="OV19" i="1"/>
  <c r="OW19" i="1" s="1"/>
  <c r="NX19" i="1"/>
  <c r="NY19" i="1" s="1"/>
  <c r="MZ19" i="1"/>
  <c r="NA19" i="1" s="1"/>
  <c r="PS19" i="1"/>
  <c r="PB19" i="1"/>
  <c r="PC19" i="1" s="1"/>
  <c r="OD19" i="1"/>
  <c r="OE19" i="1" s="1"/>
  <c r="NF19" i="1"/>
  <c r="NG19" i="1" s="1"/>
  <c r="OJ19" i="1"/>
  <c r="OK19" i="1" s="1"/>
  <c r="NL19" i="1"/>
  <c r="NM19" i="1" s="1"/>
  <c r="MN19" i="1"/>
  <c r="MO19" i="1" s="1"/>
  <c r="MT19" i="1"/>
  <c r="MU19" i="1" s="1"/>
  <c r="ML19" i="1"/>
  <c r="OP19" i="1"/>
  <c r="OQ19" i="1" s="1"/>
  <c r="NR19" i="1"/>
  <c r="NS19" i="1" s="1"/>
  <c r="OA21" i="1"/>
  <c r="NZ21" i="1"/>
  <c r="RD9" i="1"/>
  <c r="QL9" i="1"/>
  <c r="NV29" i="1"/>
  <c r="MR34" i="1"/>
  <c r="EE28" i="1"/>
  <c r="EF28" i="1" s="1"/>
  <c r="DZ28" i="1"/>
  <c r="QI28" i="1"/>
  <c r="QI33" i="1"/>
  <c r="EG24" i="1"/>
  <c r="DX12" i="1"/>
  <c r="OH4" i="1"/>
  <c r="QB10" i="1"/>
  <c r="QH10" i="1" s="1"/>
  <c r="EG11" i="1"/>
  <c r="EI11" i="1" s="1"/>
  <c r="PQ17" i="1"/>
  <c r="PR17" i="1" s="1"/>
  <c r="PP17" i="1"/>
  <c r="DV9" i="1"/>
  <c r="DY9" i="1" s="1"/>
  <c r="EE9" i="1" s="1"/>
  <c r="DU9" i="1"/>
  <c r="RD14" i="1"/>
  <c r="RG14" i="1" s="1"/>
  <c r="DK21" i="1"/>
  <c r="DM21" i="1" s="1"/>
  <c r="EA21" i="1"/>
  <c r="PV35" i="1"/>
  <c r="PT35" i="1"/>
  <c r="DI17" i="1"/>
  <c r="DH17" i="1"/>
  <c r="DI19" i="1"/>
  <c r="DH19" i="1"/>
  <c r="DK4" i="1"/>
  <c r="DM4" i="1" s="1"/>
  <c r="EA4" i="1"/>
  <c r="DI16" i="1"/>
  <c r="DH16" i="1"/>
  <c r="EA14" i="1"/>
  <c r="DK14" i="1"/>
  <c r="DM14" i="1" s="1"/>
  <c r="OP24" i="1"/>
  <c r="NR24" i="1"/>
  <c r="MT24" i="1"/>
  <c r="MU24" i="1" s="1"/>
  <c r="ML24" i="1"/>
  <c r="OV24" i="1"/>
  <c r="NX24" i="1"/>
  <c r="MZ24" i="1"/>
  <c r="PS24" i="1"/>
  <c r="PB24" i="1"/>
  <c r="PC24" i="1" s="1"/>
  <c r="OD24" i="1"/>
  <c r="OE24" i="1" s="1"/>
  <c r="NF24" i="1"/>
  <c r="OJ24" i="1"/>
  <c r="NL24" i="1"/>
  <c r="MN24" i="1"/>
  <c r="NJ30" i="1"/>
  <c r="NZ23" i="1"/>
  <c r="DU15" i="1"/>
  <c r="DT15" i="1"/>
  <c r="DV15" i="1" s="1"/>
  <c r="DY15" i="1" s="1"/>
  <c r="DV8" i="1"/>
  <c r="DY8" i="1" s="1"/>
  <c r="EE8" i="1" s="1"/>
  <c r="DU8" i="1"/>
  <c r="OZ10" i="1"/>
  <c r="PR19" i="1"/>
  <c r="PP19" i="1"/>
  <c r="OZ29" i="1"/>
  <c r="QK8" i="1"/>
  <c r="RE8" i="1" s="1"/>
  <c r="RK8" i="1" s="1"/>
  <c r="FO6" i="1"/>
  <c r="QK6" i="1"/>
  <c r="RE6" i="1" s="1"/>
  <c r="RK6" i="1" s="1"/>
  <c r="QI14" i="1"/>
  <c r="ED35" i="1"/>
  <c r="EF35" i="1" s="1"/>
  <c r="DZ35" i="1"/>
  <c r="DK9" i="1"/>
  <c r="DM9" i="1" s="1"/>
  <c r="EA9" i="1"/>
  <c r="DT18" i="1"/>
  <c r="DV18" i="1" s="1"/>
  <c r="DY18" i="1" s="1"/>
  <c r="DU18" i="1"/>
  <c r="DK20" i="1"/>
  <c r="DM20" i="1" s="1"/>
  <c r="EA20" i="1"/>
  <c r="QA31" i="1"/>
  <c r="OE35" i="1"/>
  <c r="PR36" i="1"/>
  <c r="QB36" i="1" s="1"/>
  <c r="QH36" i="1" s="1"/>
  <c r="PP36" i="1"/>
  <c r="QA36" i="1" s="1"/>
  <c r="PU11" i="1"/>
  <c r="PV11" i="1" s="1"/>
  <c r="QB11" i="1" s="1"/>
  <c r="QH11" i="1" s="1"/>
  <c r="PT11" i="1"/>
  <c r="QA11" i="1" s="1"/>
  <c r="DT22" i="1"/>
  <c r="DV22" i="1" s="1"/>
  <c r="DY22" i="1" s="1"/>
  <c r="DU22" i="1"/>
  <c r="RA30" i="1"/>
  <c r="OV22" i="1"/>
  <c r="NX22" i="1"/>
  <c r="MZ22" i="1"/>
  <c r="PS22" i="1"/>
  <c r="PB22" i="1"/>
  <c r="OD22" i="1"/>
  <c r="NF22" i="1"/>
  <c r="OJ22" i="1"/>
  <c r="NL22" i="1"/>
  <c r="MN22" i="1"/>
  <c r="OP22" i="1"/>
  <c r="NR22" i="1"/>
  <c r="MT22" i="1"/>
  <c r="ML22" i="1"/>
  <c r="DZ10" i="1"/>
  <c r="ED10" i="1"/>
  <c r="EF10" i="1" s="1"/>
  <c r="ED31" i="1"/>
  <c r="EF31" i="1" s="1"/>
  <c r="DZ31" i="1"/>
  <c r="DI15" i="1"/>
  <c r="DH15" i="1"/>
  <c r="EA25" i="1"/>
  <c r="DK25" i="1"/>
  <c r="DM25" i="1" s="1"/>
  <c r="JG7" i="1"/>
  <c r="JH7" i="1" s="1"/>
  <c r="MH7" i="1" s="1"/>
  <c r="JI7" i="1"/>
  <c r="MX10" i="1"/>
  <c r="QG9" i="1"/>
  <c r="QC9" i="1"/>
  <c r="ND29" i="1"/>
  <c r="NJ29" i="1"/>
  <c r="QI15" i="1"/>
  <c r="RE36" i="4" l="1"/>
  <c r="RH36" i="4" s="1"/>
  <c r="RI36" i="4" s="1"/>
  <c r="RH35" i="4"/>
  <c r="MX19" i="4"/>
  <c r="QM14" i="4"/>
  <c r="QP20" i="4"/>
  <c r="RD38" i="4"/>
  <c r="RF38" i="4" s="1"/>
  <c r="RL38" i="4" s="1"/>
  <c r="PR10" i="4"/>
  <c r="QB10" i="4" s="1"/>
  <c r="QH10" i="4" s="1"/>
  <c r="RH10" i="4" s="1"/>
  <c r="RE13" i="4"/>
  <c r="RK13" i="4" s="1"/>
  <c r="QP22" i="4"/>
  <c r="QR22" i="4" s="1"/>
  <c r="QJ14" i="4"/>
  <c r="QS19" i="4"/>
  <c r="QJ25" i="4"/>
  <c r="QJ22" i="4"/>
  <c r="QL22" i="4" s="1"/>
  <c r="QB16" i="4"/>
  <c r="QH16" i="4" s="1"/>
  <c r="RH16" i="4" s="1"/>
  <c r="QS14" i="4"/>
  <c r="QV19" i="4"/>
  <c r="QX7" i="4"/>
  <c r="RI34" i="4"/>
  <c r="NV25" i="4"/>
  <c r="QA16" i="4"/>
  <c r="RJ36" i="4"/>
  <c r="DL23" i="4"/>
  <c r="DN23" i="4" s="1"/>
  <c r="NP19" i="4"/>
  <c r="PF14" i="4"/>
  <c r="OT20" i="4"/>
  <c r="QJ20" i="4"/>
  <c r="QA14" i="4"/>
  <c r="OH19" i="4"/>
  <c r="RF30" i="4"/>
  <c r="RL30" i="4" s="1"/>
  <c r="RE32" i="4"/>
  <c r="RF32" i="4" s="1"/>
  <c r="RL32" i="4" s="1"/>
  <c r="QA20" i="4"/>
  <c r="QV10" i="4"/>
  <c r="QJ10" i="4"/>
  <c r="RI35" i="4"/>
  <c r="OT19" i="4"/>
  <c r="QB22" i="4"/>
  <c r="QH22" i="4" s="1"/>
  <c r="RH22" i="4" s="1"/>
  <c r="EB7" i="4"/>
  <c r="EH7" i="4" s="1"/>
  <c r="ND19" i="4"/>
  <c r="RE27" i="4"/>
  <c r="RK27" i="4" s="1"/>
  <c r="OZ14" i="4"/>
  <c r="QW14" i="4" s="1"/>
  <c r="RB14" i="4" s="1"/>
  <c r="EE18" i="4"/>
  <c r="NP14" i="4"/>
  <c r="QS25" i="4"/>
  <c r="OZ25" i="4"/>
  <c r="QB14" i="4"/>
  <c r="QH14" i="4" s="1"/>
  <c r="OZ19" i="4"/>
  <c r="OH14" i="4"/>
  <c r="QS10" i="4"/>
  <c r="QU10" i="4" s="1"/>
  <c r="ON19" i="4"/>
  <c r="QT19" i="4" s="1"/>
  <c r="QB19" i="4"/>
  <c r="QH19" i="4" s="1"/>
  <c r="ON25" i="4"/>
  <c r="NJ14" i="4"/>
  <c r="ND25" i="4"/>
  <c r="OA20" i="4"/>
  <c r="OZ20" i="4"/>
  <c r="NZ20" i="4"/>
  <c r="RC9" i="4"/>
  <c r="RD9" i="4"/>
  <c r="RJ9" i="4" s="1"/>
  <c r="QJ19" i="4"/>
  <c r="QX9" i="4"/>
  <c r="EB27" i="4"/>
  <c r="EH27" i="4" s="1"/>
  <c r="QW8" i="4"/>
  <c r="RB8" i="4" s="1"/>
  <c r="QB20" i="4"/>
  <c r="QH20" i="4" s="1"/>
  <c r="QS20" i="4"/>
  <c r="RA8" i="4"/>
  <c r="RD8" i="4" s="1"/>
  <c r="RJ8" i="4" s="1"/>
  <c r="ND20" i="4"/>
  <c r="MR19" i="4"/>
  <c r="PF25" i="4"/>
  <c r="QX29" i="4"/>
  <c r="ON14" i="4"/>
  <c r="PF20" i="4"/>
  <c r="RI17" i="4"/>
  <c r="RE7" i="4"/>
  <c r="RF7" i="4" s="1"/>
  <c r="RL7" i="4" s="1"/>
  <c r="EC23" i="4"/>
  <c r="ON20" i="4"/>
  <c r="EI23" i="4"/>
  <c r="NJ19" i="4"/>
  <c r="MR25" i="4"/>
  <c r="NV20" i="4"/>
  <c r="NJ20" i="4"/>
  <c r="NP25" i="4"/>
  <c r="RH30" i="4"/>
  <c r="RI30" i="4" s="1"/>
  <c r="EI18" i="4"/>
  <c r="OA19" i="4"/>
  <c r="MR20" i="4"/>
  <c r="NP20" i="4"/>
  <c r="QG20" i="4"/>
  <c r="QA19" i="4"/>
  <c r="OH20" i="4"/>
  <c r="MX20" i="4"/>
  <c r="RK36" i="4"/>
  <c r="RF36" i="4"/>
  <c r="RL36" i="4" s="1"/>
  <c r="QC9" i="4"/>
  <c r="QG9" i="4"/>
  <c r="QI9" i="4" s="1"/>
  <c r="PF19" i="4"/>
  <c r="NZ25" i="4"/>
  <c r="RI31" i="4"/>
  <c r="NZ14" i="4"/>
  <c r="RK18" i="4"/>
  <c r="RH18" i="4"/>
  <c r="RI18" i="4" s="1"/>
  <c r="EI21" i="4"/>
  <c r="MX25" i="4"/>
  <c r="EC18" i="4"/>
  <c r="MX14" i="4"/>
  <c r="NH8" i="4"/>
  <c r="NJ8" i="4" s="1"/>
  <c r="QK8" i="4" s="1"/>
  <c r="NV14" i="4"/>
  <c r="EE21" i="4"/>
  <c r="EE24" i="4"/>
  <c r="QX22" i="4"/>
  <c r="RA22" i="4"/>
  <c r="NV19" i="4"/>
  <c r="QT26" i="4"/>
  <c r="QU26" i="4" s="1"/>
  <c r="OT25" i="4"/>
  <c r="QT25" i="4" s="1"/>
  <c r="QU25" i="4" s="1"/>
  <c r="EI20" i="4"/>
  <c r="OT14" i="4"/>
  <c r="RK40" i="4"/>
  <c r="RF40" i="4"/>
  <c r="RL40" i="4" s="1"/>
  <c r="RH40" i="4"/>
  <c r="RI40" i="4" s="1"/>
  <c r="QG22" i="4"/>
  <c r="QU36" i="4"/>
  <c r="QB25" i="4"/>
  <c r="QH25" i="4" s="1"/>
  <c r="ED9" i="4"/>
  <c r="EF9" i="4" s="1"/>
  <c r="DZ9" i="4"/>
  <c r="EB26" i="4"/>
  <c r="EH26" i="4" s="1"/>
  <c r="EI26" i="4" s="1"/>
  <c r="QA25" i="4"/>
  <c r="MR14" i="4"/>
  <c r="OA25" i="4"/>
  <c r="QX18" i="1"/>
  <c r="RA18" i="1"/>
  <c r="RC18" i="1" s="1"/>
  <c r="RJ20" i="1"/>
  <c r="ND4" i="1"/>
  <c r="QW29" i="1"/>
  <c r="RB29" i="1" s="1"/>
  <c r="ON4" i="1"/>
  <c r="NA26" i="1"/>
  <c r="MU26" i="1"/>
  <c r="OT4" i="1"/>
  <c r="NC23" i="1"/>
  <c r="ND23" i="1" s="1"/>
  <c r="QG8" i="4"/>
  <c r="QC8" i="4"/>
  <c r="QK26" i="4"/>
  <c r="QL26" i="4" s="1"/>
  <c r="RE37" i="4"/>
  <c r="RF39" i="4"/>
  <c r="RL39" i="4" s="1"/>
  <c r="RJ39" i="4"/>
  <c r="EC20" i="4"/>
  <c r="RA26" i="4"/>
  <c r="RD26" i="4" s="1"/>
  <c r="RJ32" i="4"/>
  <c r="DZ26" i="4"/>
  <c r="ED26" i="4"/>
  <c r="DZ13" i="4"/>
  <c r="ED13" i="4"/>
  <c r="EF13" i="4" s="1"/>
  <c r="QC26" i="4"/>
  <c r="QG26" i="4"/>
  <c r="QI33" i="4"/>
  <c r="RG33" i="4"/>
  <c r="DZ8" i="4"/>
  <c r="ED8" i="4"/>
  <c r="EF8" i="4" s="1"/>
  <c r="RG21" i="4"/>
  <c r="RI21" i="4" s="1"/>
  <c r="QI21" i="4"/>
  <c r="ED18" i="4"/>
  <c r="EF18" i="4" s="1"/>
  <c r="DZ18" i="4"/>
  <c r="DZ11" i="4"/>
  <c r="ED11" i="4"/>
  <c r="EF11" i="4" s="1"/>
  <c r="QW26" i="4"/>
  <c r="RB26" i="4" s="1"/>
  <c r="RF12" i="4"/>
  <c r="RL12" i="4" s="1"/>
  <c r="RJ12" i="4"/>
  <c r="RA10" i="4"/>
  <c r="RC10" i="4" s="1"/>
  <c r="QX10" i="4"/>
  <c r="RK24" i="4"/>
  <c r="RH24" i="4"/>
  <c r="RI24" i="4" s="1"/>
  <c r="RF24" i="4"/>
  <c r="RL24" i="4" s="1"/>
  <c r="EE25" i="4"/>
  <c r="DZ7" i="4"/>
  <c r="ED7" i="4"/>
  <c r="RJ38" i="4"/>
  <c r="QG16" i="4"/>
  <c r="QC16" i="4"/>
  <c r="ED25" i="4"/>
  <c r="DZ25" i="4"/>
  <c r="RF17" i="4"/>
  <c r="RL17" i="4" s="1"/>
  <c r="RJ17" i="4"/>
  <c r="RA19" i="4"/>
  <c r="ED20" i="4"/>
  <c r="DZ20" i="4"/>
  <c r="RI15" i="4"/>
  <c r="RJ7" i="4"/>
  <c r="QL10" i="4"/>
  <c r="DZ17" i="4"/>
  <c r="ED17" i="4"/>
  <c r="EF17" i="4" s="1"/>
  <c r="QG14" i="4"/>
  <c r="ED10" i="4"/>
  <c r="EF10" i="4" s="1"/>
  <c r="DZ10" i="4"/>
  <c r="RG39" i="4"/>
  <c r="RI39" i="4" s="1"/>
  <c r="QI39" i="4"/>
  <c r="EI7" i="4"/>
  <c r="RE33" i="4"/>
  <c r="QL33" i="4"/>
  <c r="EE20" i="4"/>
  <c r="ED21" i="4"/>
  <c r="DZ21" i="4"/>
  <c r="ED19" i="4"/>
  <c r="DZ19" i="4"/>
  <c r="RC13" i="4"/>
  <c r="RD13" i="4"/>
  <c r="EI27" i="4"/>
  <c r="EF22" i="4"/>
  <c r="EH28" i="4"/>
  <c r="EI28" i="4" s="1"/>
  <c r="EC28" i="4"/>
  <c r="EE28" i="4"/>
  <c r="EF28" i="4" s="1"/>
  <c r="RA14" i="4"/>
  <c r="EC19" i="4"/>
  <c r="RK23" i="4"/>
  <c r="RH23" i="4"/>
  <c r="RI23" i="4" s="1"/>
  <c r="RF23" i="4"/>
  <c r="RL23" i="4" s="1"/>
  <c r="RD16" i="4"/>
  <c r="QL16" i="4"/>
  <c r="RF28" i="4"/>
  <c r="RL28" i="4" s="1"/>
  <c r="RJ28" i="4"/>
  <c r="EE27" i="4"/>
  <c r="EI24" i="4"/>
  <c r="QC10" i="4"/>
  <c r="QG10" i="4"/>
  <c r="ED27" i="4"/>
  <c r="DZ27" i="4"/>
  <c r="DZ15" i="4"/>
  <c r="ED15" i="4"/>
  <c r="EF15" i="4" s="1"/>
  <c r="QC29" i="4"/>
  <c r="QG29" i="4"/>
  <c r="RJ21" i="4"/>
  <c r="RF21" i="4"/>
  <c r="RL21" i="4" s="1"/>
  <c r="NZ19" i="4"/>
  <c r="NZ26" i="4"/>
  <c r="OB26" i="4" s="1"/>
  <c r="QQ26" i="4" s="1"/>
  <c r="QR26" i="4" s="1"/>
  <c r="EI19" i="4"/>
  <c r="EE7" i="4"/>
  <c r="QG25" i="4"/>
  <c r="ED24" i="4"/>
  <c r="DZ24" i="4"/>
  <c r="EI25" i="4"/>
  <c r="RD29" i="4"/>
  <c r="OA14" i="4"/>
  <c r="EC24" i="4"/>
  <c r="RG38" i="4"/>
  <c r="RI38" i="4" s="1"/>
  <c r="QI38" i="4"/>
  <c r="QK19" i="4"/>
  <c r="QL19" i="4" s="1"/>
  <c r="RK32" i="4"/>
  <c r="RH32" i="4"/>
  <c r="RG32" i="4"/>
  <c r="RA25" i="4"/>
  <c r="DZ23" i="4"/>
  <c r="ED23" i="4"/>
  <c r="EC25" i="4"/>
  <c r="DZ12" i="4"/>
  <c r="ED12" i="4"/>
  <c r="EF12" i="4" s="1"/>
  <c r="QT8" i="4"/>
  <c r="QU8" i="4" s="1"/>
  <c r="EE19" i="4"/>
  <c r="EE23" i="4"/>
  <c r="NA24" i="1"/>
  <c r="QJ18" i="1"/>
  <c r="RD18" i="1" s="1"/>
  <c r="OS23" i="1"/>
  <c r="OT23" i="1" s="1"/>
  <c r="OW26" i="1"/>
  <c r="QV4" i="1"/>
  <c r="RA4" i="1" s="1"/>
  <c r="RD4" i="1" s="1"/>
  <c r="PE23" i="1"/>
  <c r="PF23" i="1" s="1"/>
  <c r="NO23" i="1"/>
  <c r="NP23" i="1" s="1"/>
  <c r="NS24" i="1"/>
  <c r="RD31" i="1"/>
  <c r="RF31" i="1" s="1"/>
  <c r="RL31" i="1" s="1"/>
  <c r="QS6" i="1"/>
  <c r="QU6" i="1" s="1"/>
  <c r="RJ28" i="1"/>
  <c r="OG23" i="1"/>
  <c r="OH23" i="1" s="1"/>
  <c r="MQ23" i="1"/>
  <c r="MR23" i="1" s="1"/>
  <c r="QK23" i="1" s="1"/>
  <c r="OE26" i="1"/>
  <c r="QX13" i="1"/>
  <c r="NI23" i="1"/>
  <c r="NJ23" i="1" s="1"/>
  <c r="OM23" i="1"/>
  <c r="ON23" i="1" s="1"/>
  <c r="PP18" i="1"/>
  <c r="QA18" i="1" s="1"/>
  <c r="PR18" i="1"/>
  <c r="QB18" i="1" s="1"/>
  <c r="QH18" i="1" s="1"/>
  <c r="RH18" i="1" s="1"/>
  <c r="NU23" i="1"/>
  <c r="NV23" i="1" s="1"/>
  <c r="MW23" i="1"/>
  <c r="MX23" i="1" s="1"/>
  <c r="OK26" i="1"/>
  <c r="OY23" i="1"/>
  <c r="OZ23" i="1" s="1"/>
  <c r="PP26" i="1"/>
  <c r="PR26" i="1"/>
  <c r="OZ4" i="1"/>
  <c r="MO26" i="1"/>
  <c r="NM26" i="1"/>
  <c r="QW30" i="1"/>
  <c r="RB30" i="1" s="1"/>
  <c r="RC30" i="1" s="1"/>
  <c r="DW12" i="1"/>
  <c r="RG27" i="1"/>
  <c r="QT30" i="1"/>
  <c r="QU30" i="1" s="1"/>
  <c r="RH31" i="1"/>
  <c r="OK24" i="1"/>
  <c r="PC16" i="1"/>
  <c r="OK16" i="1"/>
  <c r="RH36" i="1"/>
  <c r="NA16" i="1"/>
  <c r="QV35" i="1"/>
  <c r="RA35" i="1" s="1"/>
  <c r="RC35" i="1" s="1"/>
  <c r="QS35" i="1"/>
  <c r="QU35" i="1" s="1"/>
  <c r="OQ16" i="1"/>
  <c r="QS16" i="1" s="1"/>
  <c r="QC34" i="1"/>
  <c r="QW10" i="1"/>
  <c r="RB10" i="1" s="1"/>
  <c r="RC10" i="1" s="1"/>
  <c r="RK32" i="1"/>
  <c r="MR4" i="1"/>
  <c r="OB10" i="1"/>
  <c r="QN10" i="1" s="1"/>
  <c r="QO10" i="1" s="1"/>
  <c r="QJ6" i="1"/>
  <c r="QL6" i="1" s="1"/>
  <c r="QV17" i="1"/>
  <c r="OW24" i="1"/>
  <c r="QV24" i="1" s="1"/>
  <c r="QT29" i="1"/>
  <c r="MU16" i="1"/>
  <c r="RH37" i="1"/>
  <c r="QV25" i="1"/>
  <c r="QX25" i="1" s="1"/>
  <c r="EG12" i="1"/>
  <c r="EI12" i="1" s="1"/>
  <c r="QV6" i="1"/>
  <c r="RA6" i="1" s="1"/>
  <c r="RC6" i="1" s="1"/>
  <c r="NG16" i="1"/>
  <c r="QW33" i="1"/>
  <c r="QX33" i="1" s="1"/>
  <c r="QV5" i="1"/>
  <c r="QL13" i="1"/>
  <c r="QS5" i="1"/>
  <c r="QJ5" i="1"/>
  <c r="QT33" i="1"/>
  <c r="QU33" i="1" s="1"/>
  <c r="OY5" i="1"/>
  <c r="OZ5" i="1" s="1"/>
  <c r="OA5" i="1"/>
  <c r="OB5" i="1" s="1"/>
  <c r="OM5" i="1"/>
  <c r="ON5" i="1" s="1"/>
  <c r="NU5" i="1"/>
  <c r="NV5" i="1" s="1"/>
  <c r="NC5" i="1"/>
  <c r="ND5" i="1" s="1"/>
  <c r="PE5" i="1"/>
  <c r="OG5" i="1"/>
  <c r="OH5" i="1" s="1"/>
  <c r="OS5" i="1"/>
  <c r="OT5" i="1" s="1"/>
  <c r="MQ5" i="1"/>
  <c r="MW5" i="1"/>
  <c r="MX5" i="1" s="1"/>
  <c r="NO5" i="1"/>
  <c r="NP5" i="1" s="1"/>
  <c r="NG24" i="1"/>
  <c r="QU29" i="1"/>
  <c r="PF5" i="1"/>
  <c r="OA11" i="1"/>
  <c r="OB11" i="1" s="1"/>
  <c r="DJ23" i="1"/>
  <c r="EB23" i="1" s="1"/>
  <c r="EH23" i="1" s="1"/>
  <c r="QK34" i="1"/>
  <c r="QW34" i="1"/>
  <c r="QX34" i="1" s="1"/>
  <c r="PT5" i="1"/>
  <c r="QA5" i="1" s="1"/>
  <c r="QG5" i="1" s="1"/>
  <c r="PU5" i="1"/>
  <c r="PV5" i="1" s="1"/>
  <c r="QB5" i="1" s="1"/>
  <c r="RH9" i="1"/>
  <c r="NP11" i="1"/>
  <c r="QC29" i="1"/>
  <c r="OQ24" i="1"/>
  <c r="QS24" i="1" s="1"/>
  <c r="QT4" i="1"/>
  <c r="QU4" i="1" s="1"/>
  <c r="QK33" i="1"/>
  <c r="QL33" i="1" s="1"/>
  <c r="RF28" i="1"/>
  <c r="RL28" i="1" s="1"/>
  <c r="QT34" i="1"/>
  <c r="QU34" i="1" s="1"/>
  <c r="OA4" i="1"/>
  <c r="OB4" i="1" s="1"/>
  <c r="NM24" i="1"/>
  <c r="QJ35" i="1"/>
  <c r="DJ21" i="1"/>
  <c r="DL21" i="1" s="1"/>
  <c r="DN21" i="1" s="1"/>
  <c r="RH15" i="1"/>
  <c r="RG33" i="1"/>
  <c r="RH28" i="1"/>
  <c r="RI28" i="1" s="1"/>
  <c r="RF27" i="1"/>
  <c r="RL27" i="1" s="1"/>
  <c r="RH27" i="1"/>
  <c r="RI27" i="1" s="1"/>
  <c r="RH13" i="1"/>
  <c r="QK30" i="1"/>
  <c r="QL30" i="1" s="1"/>
  <c r="DJ22" i="1"/>
  <c r="DL22" i="1" s="1"/>
  <c r="DN22" i="1" s="1"/>
  <c r="QJ17" i="1"/>
  <c r="QP17" i="1"/>
  <c r="MO24" i="1"/>
  <c r="NY24" i="1"/>
  <c r="QS25" i="1"/>
  <c r="QU25" i="1" s="1"/>
  <c r="PQ16" i="1"/>
  <c r="PR16" i="1" s="1"/>
  <c r="PP16" i="1"/>
  <c r="QV16" i="1"/>
  <c r="RA16" i="1" s="1"/>
  <c r="NM16" i="1"/>
  <c r="RD10" i="1"/>
  <c r="RJ10" i="1" s="1"/>
  <c r="RF37" i="1"/>
  <c r="RL37" i="1" s="1"/>
  <c r="QC8" i="1"/>
  <c r="DJ18" i="1"/>
  <c r="EB18" i="1" s="1"/>
  <c r="EH18" i="1" s="1"/>
  <c r="QS26" i="1"/>
  <c r="QU26" i="1" s="1"/>
  <c r="RH32" i="1"/>
  <c r="RI32" i="1" s="1"/>
  <c r="QP25" i="1"/>
  <c r="QR25" i="1" s="1"/>
  <c r="MP16" i="1"/>
  <c r="PD16" i="1"/>
  <c r="MV16" i="1"/>
  <c r="OX16" i="1"/>
  <c r="NB16" i="1"/>
  <c r="OF16" i="1"/>
  <c r="NH16" i="1"/>
  <c r="NN16" i="1"/>
  <c r="OL16" i="1"/>
  <c r="OR16" i="1"/>
  <c r="NT16" i="1"/>
  <c r="RH14" i="1"/>
  <c r="RI14" i="1" s="1"/>
  <c r="QS17" i="1"/>
  <c r="RC36" i="1"/>
  <c r="RD36" i="1"/>
  <c r="RF36" i="1" s="1"/>
  <c r="RL36" i="1" s="1"/>
  <c r="QJ25" i="1"/>
  <c r="QL25" i="1" s="1"/>
  <c r="QX36" i="1"/>
  <c r="RC15" i="1"/>
  <c r="RD15" i="1"/>
  <c r="OX24" i="1"/>
  <c r="MP24" i="1"/>
  <c r="OR24" i="1"/>
  <c r="NB24" i="1"/>
  <c r="NT24" i="1"/>
  <c r="OL24" i="1"/>
  <c r="PD24" i="1"/>
  <c r="MV24" i="1"/>
  <c r="OF24" i="1"/>
  <c r="NH24" i="1"/>
  <c r="NN24" i="1"/>
  <c r="PP24" i="1"/>
  <c r="PQ24" i="1"/>
  <c r="PR24" i="1" s="1"/>
  <c r="QP26" i="1"/>
  <c r="QR26" i="1" s="1"/>
  <c r="DJ15" i="1"/>
  <c r="DL15" i="1" s="1"/>
  <c r="DN15" i="1" s="1"/>
  <c r="DJ16" i="1"/>
  <c r="DL16" i="1" s="1"/>
  <c r="DN16" i="1" s="1"/>
  <c r="RH6" i="1"/>
  <c r="PU17" i="1"/>
  <c r="PV17" i="1" s="1"/>
  <c r="QB17" i="1" s="1"/>
  <c r="PT17" i="1"/>
  <c r="QA17" i="1" s="1"/>
  <c r="QG17" i="1" s="1"/>
  <c r="RE20" i="1"/>
  <c r="QR20" i="1"/>
  <c r="QV26" i="1"/>
  <c r="QK10" i="1"/>
  <c r="QL10" i="1" s="1"/>
  <c r="OY17" i="1"/>
  <c r="OZ17" i="1" s="1"/>
  <c r="NC17" i="1"/>
  <c r="ND17" i="1" s="1"/>
  <c r="NO17" i="1"/>
  <c r="NP17" i="1" s="1"/>
  <c r="MQ17" i="1"/>
  <c r="MR17" i="1" s="1"/>
  <c r="PE17" i="1"/>
  <c r="PF17" i="1" s="1"/>
  <c r="NI17" i="1"/>
  <c r="NJ17" i="1" s="1"/>
  <c r="OS17" i="1"/>
  <c r="OT17" i="1" s="1"/>
  <c r="OM17" i="1"/>
  <c r="ON17" i="1" s="1"/>
  <c r="MW17" i="1"/>
  <c r="MX17" i="1" s="1"/>
  <c r="OG17" i="1"/>
  <c r="OH17" i="1" s="1"/>
  <c r="NU17" i="1"/>
  <c r="OA17" i="1" s="1"/>
  <c r="PT26" i="1"/>
  <c r="QA26" i="1" s="1"/>
  <c r="QG26" i="1" s="1"/>
  <c r="PV26" i="1"/>
  <c r="QW4" i="1"/>
  <c r="QJ19" i="1"/>
  <c r="QL19" i="1" s="1"/>
  <c r="NM22" i="1"/>
  <c r="NA22" i="1"/>
  <c r="NP4" i="1"/>
  <c r="EB24" i="1"/>
  <c r="QT11" i="1"/>
  <c r="QU11" i="1" s="1"/>
  <c r="PP25" i="1"/>
  <c r="QA25" i="1" s="1"/>
  <c r="QG25" i="1" s="1"/>
  <c r="PR25" i="1"/>
  <c r="QB25" i="1" s="1"/>
  <c r="QH25" i="1" s="1"/>
  <c r="RH25" i="1" s="1"/>
  <c r="NI4" i="1"/>
  <c r="NJ4" i="1" s="1"/>
  <c r="QP19" i="1"/>
  <c r="QR19" i="1" s="1"/>
  <c r="QV19" i="1"/>
  <c r="QK11" i="1"/>
  <c r="QL11" i="1" s="1"/>
  <c r="QS19" i="1"/>
  <c r="QU19" i="1" s="1"/>
  <c r="QS12" i="1"/>
  <c r="QU12" i="1" s="1"/>
  <c r="EG25" i="1"/>
  <c r="OM22" i="1"/>
  <c r="NO22" i="1"/>
  <c r="MQ22" i="1"/>
  <c r="OS22" i="1"/>
  <c r="NU22" i="1"/>
  <c r="MW22" i="1"/>
  <c r="PE22" i="1"/>
  <c r="OG22" i="1"/>
  <c r="NI22" i="1"/>
  <c r="NC22" i="1"/>
  <c r="OY22" i="1"/>
  <c r="DW22" i="1"/>
  <c r="DX22" i="1"/>
  <c r="QC36" i="1"/>
  <c r="QG36" i="1"/>
  <c r="EG9" i="1"/>
  <c r="EI9" i="1" s="1"/>
  <c r="EC9" i="1"/>
  <c r="EG21" i="1"/>
  <c r="DZ11" i="1"/>
  <c r="ED11" i="1"/>
  <c r="EF11" i="1" s="1"/>
  <c r="QK29" i="1"/>
  <c r="EC6" i="1"/>
  <c r="EG6" i="1"/>
  <c r="EI6" i="1" s="1"/>
  <c r="EG15" i="1"/>
  <c r="QC6" i="1"/>
  <c r="QG6" i="1"/>
  <c r="DX21" i="1"/>
  <c r="DW21" i="1"/>
  <c r="EG20" i="1"/>
  <c r="QG11" i="1"/>
  <c r="QC11" i="1"/>
  <c r="EC14" i="1"/>
  <c r="EG14" i="1"/>
  <c r="EI14" i="1" s="1"/>
  <c r="PT19" i="1"/>
  <c r="QA19" i="1" s="1"/>
  <c r="PV19" i="1"/>
  <c r="QB19" i="1" s="1"/>
  <c r="QH19" i="1" s="1"/>
  <c r="RH19" i="1" s="1"/>
  <c r="DX4" i="1"/>
  <c r="DW4" i="1"/>
  <c r="QL8" i="1"/>
  <c r="RD8" i="1"/>
  <c r="RG8" i="1" s="1"/>
  <c r="QP16" i="1"/>
  <c r="PB7" i="1"/>
  <c r="OD7" i="1"/>
  <c r="NF7" i="1"/>
  <c r="OP7" i="1"/>
  <c r="NR7" i="1"/>
  <c r="MT7" i="1"/>
  <c r="ML7" i="1"/>
  <c r="PS7" i="1"/>
  <c r="OV7" i="1"/>
  <c r="OJ7" i="1"/>
  <c r="NX7" i="1"/>
  <c r="NL7" i="1"/>
  <c r="MZ7" i="1"/>
  <c r="MN7" i="1"/>
  <c r="EC7" i="1"/>
  <c r="EG7" i="1"/>
  <c r="EI7" i="1" s="1"/>
  <c r="DX25" i="1"/>
  <c r="DW25" i="1"/>
  <c r="OK22" i="1"/>
  <c r="NY22" i="1"/>
  <c r="EG16" i="1"/>
  <c r="QI34" i="1"/>
  <c r="EG17" i="1"/>
  <c r="QT10" i="1"/>
  <c r="QU10" i="1" s="1"/>
  <c r="DW13" i="1"/>
  <c r="DX13" i="1"/>
  <c r="RG9" i="1"/>
  <c r="QI9" i="1"/>
  <c r="QG23" i="1"/>
  <c r="QC23" i="1"/>
  <c r="PT22" i="1"/>
  <c r="PU22" i="1"/>
  <c r="PV22" i="1" s="1"/>
  <c r="RF14" i="1"/>
  <c r="RL14" i="1" s="1"/>
  <c r="RJ14" i="1"/>
  <c r="OB21" i="1"/>
  <c r="QQ21" i="1" s="1"/>
  <c r="QV12" i="1"/>
  <c r="PT12" i="1"/>
  <c r="QA12" i="1" s="1"/>
  <c r="PV12" i="1"/>
  <c r="QB12" i="1" s="1"/>
  <c r="QH12" i="1" s="1"/>
  <c r="RH12" i="1" s="1"/>
  <c r="MU22" i="1"/>
  <c r="OW22" i="1"/>
  <c r="DX23" i="1"/>
  <c r="DW23" i="1"/>
  <c r="EG22" i="1"/>
  <c r="DX14" i="1"/>
  <c r="DW14" i="1"/>
  <c r="QI29" i="1"/>
  <c r="PT24" i="1"/>
  <c r="PU24" i="1"/>
  <c r="PV24" i="1" s="1"/>
  <c r="DJ19" i="1"/>
  <c r="EB19" i="1" s="1"/>
  <c r="DX9" i="1"/>
  <c r="DW9" i="1"/>
  <c r="QJ12" i="1"/>
  <c r="QM12" i="1"/>
  <c r="QO12" i="1" s="1"/>
  <c r="QC10" i="1"/>
  <c r="NS22" i="1"/>
  <c r="PD22" i="1"/>
  <c r="PF22" i="1" s="1"/>
  <c r="OF22" i="1"/>
  <c r="OH22" i="1" s="1"/>
  <c r="NH22" i="1"/>
  <c r="OL22" i="1"/>
  <c r="NN22" i="1"/>
  <c r="MP22" i="1"/>
  <c r="OR22" i="1"/>
  <c r="NT22" i="1"/>
  <c r="MV22" i="1"/>
  <c r="OX22" i="1"/>
  <c r="NB22" i="1"/>
  <c r="DJ20" i="1"/>
  <c r="EB20" i="1" s="1"/>
  <c r="EG18" i="1"/>
  <c r="NZ17" i="1"/>
  <c r="QI8" i="1"/>
  <c r="DX7" i="1"/>
  <c r="DW7" i="1"/>
  <c r="RD34" i="1"/>
  <c r="NH5" i="1"/>
  <c r="RG37" i="1"/>
  <c r="QI37" i="1"/>
  <c r="RH8" i="1"/>
  <c r="QG31" i="1"/>
  <c r="QC31" i="1"/>
  <c r="DX15" i="1"/>
  <c r="DW15" i="1"/>
  <c r="RD30" i="1"/>
  <c r="EC13" i="1"/>
  <c r="EG13" i="1"/>
  <c r="EI13" i="1" s="1"/>
  <c r="RJ31" i="1"/>
  <c r="OM16" i="1"/>
  <c r="NO16" i="1"/>
  <c r="MQ16" i="1"/>
  <c r="OS16" i="1"/>
  <c r="NU16" i="1"/>
  <c r="MW16" i="1"/>
  <c r="MX16" i="1" s="1"/>
  <c r="OY16" i="1"/>
  <c r="NC16" i="1"/>
  <c r="PE16" i="1"/>
  <c r="OG16" i="1"/>
  <c r="NI16" i="1"/>
  <c r="RG21" i="1"/>
  <c r="QI21" i="1"/>
  <c r="QB35" i="1"/>
  <c r="QH35" i="1" s="1"/>
  <c r="RH35" i="1" s="1"/>
  <c r="QI10" i="1"/>
  <c r="DX5" i="1"/>
  <c r="DW5" i="1"/>
  <c r="OQ22" i="1"/>
  <c r="RA17" i="1"/>
  <c r="EC5" i="1"/>
  <c r="EG5" i="1"/>
  <c r="EI5" i="1" s="1"/>
  <c r="DX19" i="1"/>
  <c r="DW19" i="1"/>
  <c r="QL34" i="1"/>
  <c r="RA11" i="1"/>
  <c r="RD11" i="1" s="1"/>
  <c r="OO7" i="1"/>
  <c r="NQ7" i="1"/>
  <c r="MS7" i="1"/>
  <c r="PA7" i="1"/>
  <c r="OC7" i="1"/>
  <c r="NE7" i="1"/>
  <c r="PO7" i="1"/>
  <c r="OU7" i="1"/>
  <c r="OI7" i="1"/>
  <c r="NW7" i="1"/>
  <c r="NK7" i="1"/>
  <c r="MY7" i="1"/>
  <c r="MM7" i="1"/>
  <c r="MI7" i="1"/>
  <c r="DW18" i="1"/>
  <c r="DX18" i="1"/>
  <c r="QG18" i="1"/>
  <c r="EG4" i="1"/>
  <c r="QW11" i="1"/>
  <c r="RB11" i="1" s="1"/>
  <c r="RA25" i="1"/>
  <c r="RC25" i="1" s="1"/>
  <c r="QX29" i="1"/>
  <c r="QA35" i="1"/>
  <c r="EG23" i="1"/>
  <c r="QG4" i="1"/>
  <c r="QC4" i="1"/>
  <c r="NG22" i="1"/>
  <c r="DW6" i="1"/>
  <c r="DX6" i="1"/>
  <c r="RA23" i="1"/>
  <c r="RD13" i="1"/>
  <c r="RG13" i="1" s="1"/>
  <c r="DJ17" i="1"/>
  <c r="DL17" i="1" s="1"/>
  <c r="DN17" i="1" s="1"/>
  <c r="DZ12" i="1"/>
  <c r="ED12" i="1"/>
  <c r="EF12" i="1" s="1"/>
  <c r="RJ9" i="1"/>
  <c r="RF9" i="1"/>
  <c r="RL9" i="1" s="1"/>
  <c r="RA5" i="1"/>
  <c r="RC29" i="1"/>
  <c r="PT16" i="1"/>
  <c r="PU16" i="1"/>
  <c r="PV16" i="1" s="1"/>
  <c r="QB16" i="1" s="1"/>
  <c r="QH16" i="1" s="1"/>
  <c r="RD29" i="1"/>
  <c r="RG29" i="1" s="1"/>
  <c r="MO22" i="1"/>
  <c r="OE22" i="1"/>
  <c r="DJ4" i="1"/>
  <c r="DL4" i="1" s="1"/>
  <c r="DN4" i="1" s="1"/>
  <c r="DX16" i="1"/>
  <c r="DW16" i="1"/>
  <c r="QI13" i="1"/>
  <c r="DX8" i="1"/>
  <c r="DW8" i="1"/>
  <c r="OY24" i="1"/>
  <c r="NC24" i="1"/>
  <c r="OM24" i="1"/>
  <c r="NO24" i="1"/>
  <c r="MQ24" i="1"/>
  <c r="OS24" i="1"/>
  <c r="NU24" i="1"/>
  <c r="MW24" i="1"/>
  <c r="OG24" i="1"/>
  <c r="NI24" i="1"/>
  <c r="PE24" i="1"/>
  <c r="DJ25" i="1"/>
  <c r="DL25" i="1" s="1"/>
  <c r="DN25" i="1" s="1"/>
  <c r="EC8" i="1"/>
  <c r="EG8" i="1"/>
  <c r="EI8" i="1" s="1"/>
  <c r="QG30" i="1"/>
  <c r="QC30" i="1"/>
  <c r="PQ22" i="1"/>
  <c r="PR22" i="1" s="1"/>
  <c r="PP22" i="1"/>
  <c r="PC22" i="1"/>
  <c r="EG19" i="1"/>
  <c r="DZ24" i="1"/>
  <c r="ED24" i="1"/>
  <c r="DX17" i="1"/>
  <c r="DW17" i="1"/>
  <c r="DW20" i="1"/>
  <c r="DX20" i="1"/>
  <c r="RF9" i="4" l="1"/>
  <c r="RL9" i="4" s="1"/>
  <c r="EF24" i="4"/>
  <c r="RD20" i="4"/>
  <c r="RJ20" i="4" s="1"/>
  <c r="EC27" i="4"/>
  <c r="EC7" i="4"/>
  <c r="QC14" i="4"/>
  <c r="RD14" i="4"/>
  <c r="RG14" i="4" s="1"/>
  <c r="RH13" i="4"/>
  <c r="QU19" i="4"/>
  <c r="QC19" i="4"/>
  <c r="RG9" i="4"/>
  <c r="RI9" i="4" s="1"/>
  <c r="QC22" i="4"/>
  <c r="QW25" i="4"/>
  <c r="RB25" i="4" s="1"/>
  <c r="OB19" i="4"/>
  <c r="QQ19" i="4" s="1"/>
  <c r="QR19" i="4" s="1"/>
  <c r="QK25" i="4"/>
  <c r="QL25" i="4" s="1"/>
  <c r="RC8" i="4"/>
  <c r="QT14" i="4"/>
  <c r="QU14" i="4" s="1"/>
  <c r="OB20" i="4"/>
  <c r="QQ20" i="4" s="1"/>
  <c r="QR20" i="4" s="1"/>
  <c r="RF27" i="4"/>
  <c r="RL27" i="4" s="1"/>
  <c r="RH27" i="4"/>
  <c r="RI27" i="4" s="1"/>
  <c r="QW19" i="4"/>
  <c r="RB19" i="4" s="1"/>
  <c r="RH7" i="4"/>
  <c r="RI7" i="4" s="1"/>
  <c r="QW20" i="4"/>
  <c r="RB20" i="4" s="1"/>
  <c r="RC20" i="4" s="1"/>
  <c r="RK7" i="4"/>
  <c r="OB14" i="4"/>
  <c r="QN14" i="4" s="1"/>
  <c r="QO14" i="4" s="1"/>
  <c r="QT20" i="4"/>
  <c r="QU20" i="4" s="1"/>
  <c r="QC20" i="4"/>
  <c r="QX8" i="4"/>
  <c r="RI32" i="4"/>
  <c r="EE26" i="4"/>
  <c r="EF26" i="4" s="1"/>
  <c r="RG20" i="4"/>
  <c r="QI20" i="4"/>
  <c r="QK20" i="4"/>
  <c r="QL20" i="4" s="1"/>
  <c r="EC26" i="4"/>
  <c r="QG19" i="4"/>
  <c r="QI19" i="4" s="1"/>
  <c r="EF25" i="4"/>
  <c r="QC25" i="4"/>
  <c r="QK14" i="4"/>
  <c r="QL14" i="4" s="1"/>
  <c r="OB25" i="4"/>
  <c r="QQ25" i="4" s="1"/>
  <c r="RC22" i="4"/>
  <c r="RD22" i="4"/>
  <c r="RG22" i="4" s="1"/>
  <c r="RI22" i="4" s="1"/>
  <c r="EF19" i="4"/>
  <c r="EF7" i="4"/>
  <c r="EF21" i="4"/>
  <c r="RD10" i="4"/>
  <c r="RJ10" i="4" s="1"/>
  <c r="QI22" i="4"/>
  <c r="EF20" i="4"/>
  <c r="RF18" i="1"/>
  <c r="RL18" i="1" s="1"/>
  <c r="RJ18" i="1"/>
  <c r="NA7" i="1"/>
  <c r="QL18" i="1"/>
  <c r="QJ26" i="1"/>
  <c r="QL26" i="1" s="1"/>
  <c r="RE30" i="1"/>
  <c r="NS7" i="1"/>
  <c r="NP16" i="1"/>
  <c r="QT23" i="1"/>
  <c r="QU23" i="1" s="1"/>
  <c r="QW23" i="1"/>
  <c r="RB23" i="1" s="1"/>
  <c r="RC25" i="4"/>
  <c r="RD25" i="4"/>
  <c r="RG25" i="4" s="1"/>
  <c r="RE8" i="4"/>
  <c r="QL8" i="4"/>
  <c r="QX14" i="4"/>
  <c r="RJ14" i="4"/>
  <c r="RG26" i="4"/>
  <c r="QI26" i="4"/>
  <c r="QX26" i="4"/>
  <c r="RE26" i="4"/>
  <c r="RF26" i="4" s="1"/>
  <c r="RL26" i="4" s="1"/>
  <c r="QI25" i="4"/>
  <c r="EF27" i="4"/>
  <c r="RC14" i="4"/>
  <c r="QI14" i="4"/>
  <c r="QX19" i="4"/>
  <c r="RC26" i="4"/>
  <c r="RF16" i="4"/>
  <c r="RL16" i="4" s="1"/>
  <c r="RJ16" i="4"/>
  <c r="QI10" i="4"/>
  <c r="RC19" i="4"/>
  <c r="RG16" i="4"/>
  <c r="RI16" i="4" s="1"/>
  <c r="QI16" i="4"/>
  <c r="EF23" i="4"/>
  <c r="RE19" i="4"/>
  <c r="QI8" i="4"/>
  <c r="RG8" i="4"/>
  <c r="RF29" i="4"/>
  <c r="RL29" i="4" s="1"/>
  <c r="RJ29" i="4"/>
  <c r="RG29" i="4"/>
  <c r="RI29" i="4" s="1"/>
  <c r="QI29" i="4"/>
  <c r="QX25" i="4"/>
  <c r="RF13" i="4"/>
  <c r="RL13" i="4" s="1"/>
  <c r="RJ13" i="4"/>
  <c r="RG13" i="4"/>
  <c r="RK33" i="4"/>
  <c r="RH33" i="4"/>
  <c r="RI33" i="4" s="1"/>
  <c r="RF33" i="4"/>
  <c r="RL33" i="4" s="1"/>
  <c r="RJ26" i="4"/>
  <c r="RD19" i="4"/>
  <c r="RK37" i="4"/>
  <c r="RH37" i="4"/>
  <c r="RI37" i="4" s="1"/>
  <c r="RF37" i="4"/>
  <c r="RL37" i="4" s="1"/>
  <c r="NJ24" i="1"/>
  <c r="QX35" i="1"/>
  <c r="NV16" i="1"/>
  <c r="QX30" i="1"/>
  <c r="RD35" i="1"/>
  <c r="EB15" i="1"/>
  <c r="EH15" i="1" s="1"/>
  <c r="EI15" i="1" s="1"/>
  <c r="MR24" i="1"/>
  <c r="EB21" i="1"/>
  <c r="EH21" i="1" s="1"/>
  <c r="EI21" i="1" s="1"/>
  <c r="OA23" i="1"/>
  <c r="OB23" i="1" s="1"/>
  <c r="QQ23" i="1" s="1"/>
  <c r="QR23" i="1" s="1"/>
  <c r="QJ24" i="1"/>
  <c r="RB33" i="1"/>
  <c r="RC33" i="1" s="1"/>
  <c r="QC18" i="1"/>
  <c r="NJ16" i="1"/>
  <c r="QB26" i="1"/>
  <c r="QH26" i="1" s="1"/>
  <c r="RH26" i="1" s="1"/>
  <c r="MX22" i="1"/>
  <c r="QL35" i="1"/>
  <c r="RI13" i="1"/>
  <c r="OT16" i="1"/>
  <c r="ON24" i="1"/>
  <c r="MR16" i="1"/>
  <c r="DL23" i="1"/>
  <c r="DN23" i="1" s="1"/>
  <c r="QK4" i="1"/>
  <c r="QL4" i="1" s="1"/>
  <c r="PF16" i="1"/>
  <c r="OT24" i="1"/>
  <c r="RJ36" i="1"/>
  <c r="NP24" i="1"/>
  <c r="QX10" i="1"/>
  <c r="QP24" i="1"/>
  <c r="QJ16" i="1"/>
  <c r="RD16" i="1" s="1"/>
  <c r="ND24" i="1"/>
  <c r="OH24" i="1"/>
  <c r="OZ24" i="1"/>
  <c r="QS22" i="1"/>
  <c r="RI37" i="1"/>
  <c r="OT22" i="1"/>
  <c r="RB34" i="1"/>
  <c r="RC34" i="1" s="1"/>
  <c r="QB22" i="1"/>
  <c r="QH22" i="1" s="1"/>
  <c r="RG10" i="1"/>
  <c r="ND16" i="1"/>
  <c r="NJ22" i="1"/>
  <c r="QW5" i="1"/>
  <c r="RB5" i="1" s="1"/>
  <c r="RC5" i="1" s="1"/>
  <c r="QT5" i="1"/>
  <c r="QU5" i="1" s="1"/>
  <c r="NZ24" i="1"/>
  <c r="QN11" i="1"/>
  <c r="QO11" i="1" s="1"/>
  <c r="EB22" i="1"/>
  <c r="EH22" i="1" s="1"/>
  <c r="EI22" i="1" s="1"/>
  <c r="QC26" i="1"/>
  <c r="OZ22" i="1"/>
  <c r="QW22" i="1" s="1"/>
  <c r="RB22" i="1" s="1"/>
  <c r="NZ16" i="1"/>
  <c r="QX6" i="1"/>
  <c r="QA16" i="1"/>
  <c r="QG16" i="1" s="1"/>
  <c r="QA22" i="1"/>
  <c r="QG22" i="1" s="1"/>
  <c r="DL18" i="1"/>
  <c r="DN18" i="1" s="1"/>
  <c r="QA24" i="1"/>
  <c r="QG24" i="1" s="1"/>
  <c r="RD6" i="1"/>
  <c r="RJ6" i="1" s="1"/>
  <c r="QH5" i="1"/>
  <c r="QI5" i="1" s="1"/>
  <c r="QC5" i="1"/>
  <c r="PF24" i="1"/>
  <c r="OQ7" i="1"/>
  <c r="NI5" i="1"/>
  <c r="NJ5" i="1" s="1"/>
  <c r="MX24" i="1"/>
  <c r="QX23" i="1"/>
  <c r="ON16" i="1"/>
  <c r="EB16" i="1"/>
  <c r="EH16" i="1" s="1"/>
  <c r="EI16" i="1" s="1"/>
  <c r="RI9" i="1"/>
  <c r="MR5" i="1"/>
  <c r="PC7" i="1"/>
  <c r="OZ16" i="1"/>
  <c r="QQ4" i="1"/>
  <c r="QR4" i="1" s="1"/>
  <c r="RC23" i="1"/>
  <c r="NM7" i="1"/>
  <c r="OA22" i="1"/>
  <c r="QK17" i="1"/>
  <c r="QL17" i="1" s="1"/>
  <c r="QC25" i="1"/>
  <c r="RD5" i="1"/>
  <c r="RJ5" i="1" s="1"/>
  <c r="EB4" i="1"/>
  <c r="EH4" i="1" s="1"/>
  <c r="EI4" i="1" s="1"/>
  <c r="RD23" i="1"/>
  <c r="RG23" i="1" s="1"/>
  <c r="OW7" i="1"/>
  <c r="ND22" i="1"/>
  <c r="QT17" i="1"/>
  <c r="QU17" i="1" s="1"/>
  <c r="OH16" i="1"/>
  <c r="OB17" i="1"/>
  <c r="EC23" i="1"/>
  <c r="MO7" i="1"/>
  <c r="QP22" i="1"/>
  <c r="EI23" i="1"/>
  <c r="QJ22" i="1"/>
  <c r="MU7" i="1"/>
  <c r="MR22" i="1"/>
  <c r="QB24" i="1"/>
  <c r="QH24" i="1" s="1"/>
  <c r="QH17" i="1"/>
  <c r="QI17" i="1" s="1"/>
  <c r="QC17" i="1"/>
  <c r="EH19" i="1"/>
  <c r="EI19" i="1" s="1"/>
  <c r="EE19" i="1"/>
  <c r="EC19" i="1"/>
  <c r="QW17" i="1"/>
  <c r="OK7" i="1"/>
  <c r="RI8" i="1"/>
  <c r="DL19" i="1"/>
  <c r="DN19" i="1" s="1"/>
  <c r="NV17" i="1"/>
  <c r="NV24" i="1"/>
  <c r="RC11" i="1"/>
  <c r="DL20" i="1"/>
  <c r="DN20" i="1" s="1"/>
  <c r="RB4" i="1"/>
  <c r="RC4" i="1" s="1"/>
  <c r="QX4" i="1"/>
  <c r="RA26" i="1"/>
  <c r="RC26" i="1" s="1"/>
  <c r="QX26" i="1"/>
  <c r="RK20" i="1"/>
  <c r="RF20" i="1"/>
  <c r="RL20" i="1" s="1"/>
  <c r="RH20" i="1"/>
  <c r="RI20" i="1" s="1"/>
  <c r="OE7" i="1"/>
  <c r="NP22" i="1"/>
  <c r="RG15" i="1"/>
  <c r="RI15" i="1" s="1"/>
  <c r="RJ15" i="1"/>
  <c r="RF15" i="1"/>
  <c r="RL15" i="1" s="1"/>
  <c r="EC18" i="1"/>
  <c r="NZ22" i="1"/>
  <c r="EH24" i="1"/>
  <c r="EI24" i="1" s="1"/>
  <c r="EE24" i="1"/>
  <c r="EF24" i="1" s="1"/>
  <c r="EC24" i="1"/>
  <c r="EH20" i="1"/>
  <c r="EI20" i="1" s="1"/>
  <c r="EE20" i="1"/>
  <c r="EC20" i="1"/>
  <c r="RA24" i="1"/>
  <c r="NG7" i="1"/>
  <c r="ED15" i="1"/>
  <c r="DZ15" i="1"/>
  <c r="NV22" i="1"/>
  <c r="QL12" i="1"/>
  <c r="RJ4" i="1"/>
  <c r="PV7" i="1"/>
  <c r="PT7" i="1"/>
  <c r="EB25" i="1"/>
  <c r="EE18" i="1"/>
  <c r="RG30" i="1"/>
  <c r="QI30" i="1"/>
  <c r="ED13" i="1"/>
  <c r="EF13" i="1" s="1"/>
  <c r="DZ13" i="1"/>
  <c r="QI25" i="1"/>
  <c r="RJ8" i="1"/>
  <c r="RF8" i="1"/>
  <c r="RL8" i="1" s="1"/>
  <c r="ED4" i="1"/>
  <c r="DZ4" i="1"/>
  <c r="RE29" i="1"/>
  <c r="RF29" i="1" s="1"/>
  <c r="RL29" i="1" s="1"/>
  <c r="QL29" i="1"/>
  <c r="DZ22" i="1"/>
  <c r="ED22" i="1"/>
  <c r="RK30" i="1"/>
  <c r="RH30" i="1"/>
  <c r="ED20" i="1"/>
  <c r="DZ20" i="1"/>
  <c r="DZ16" i="1"/>
  <c r="ED16" i="1"/>
  <c r="DZ18" i="1"/>
  <c r="ED18" i="1"/>
  <c r="RF30" i="1"/>
  <c r="RL30" i="1" s="1"/>
  <c r="RJ30" i="1"/>
  <c r="ED14" i="1"/>
  <c r="EF14" i="1" s="1"/>
  <c r="DZ14" i="1"/>
  <c r="ED21" i="1"/>
  <c r="DZ21" i="1"/>
  <c r="RJ35" i="1"/>
  <c r="RF35" i="1"/>
  <c r="RL35" i="1" s="1"/>
  <c r="EB17" i="1"/>
  <c r="DZ9" i="1"/>
  <c r="ED9" i="1"/>
  <c r="EF9" i="1" s="1"/>
  <c r="QI23" i="1"/>
  <c r="QL23" i="1"/>
  <c r="QI6" i="1"/>
  <c r="RE10" i="1"/>
  <c r="RA19" i="1"/>
  <c r="QX19" i="1"/>
  <c r="OA24" i="1"/>
  <c r="RG4" i="1"/>
  <c r="QI4" i="1"/>
  <c r="NY7" i="1"/>
  <c r="RG31" i="1"/>
  <c r="RI31" i="1" s="1"/>
  <c r="QI31" i="1"/>
  <c r="RJ34" i="1"/>
  <c r="ED7" i="1"/>
  <c r="EF7" i="1" s="1"/>
  <c r="DZ7" i="1"/>
  <c r="EI18" i="1"/>
  <c r="ON22" i="1"/>
  <c r="QX12" i="1"/>
  <c r="RA12" i="1"/>
  <c r="RC12" i="1" s="1"/>
  <c r="RG34" i="1"/>
  <c r="RG11" i="1"/>
  <c r="QI11" i="1"/>
  <c r="DZ17" i="1"/>
  <c r="ED17" i="1"/>
  <c r="QG12" i="1"/>
  <c r="QC12" i="1"/>
  <c r="QG35" i="1"/>
  <c r="QC35" i="1"/>
  <c r="RG18" i="1"/>
  <c r="RI18" i="1" s="1"/>
  <c r="QI18" i="1"/>
  <c r="RD25" i="1"/>
  <c r="ED23" i="1"/>
  <c r="DZ23" i="1"/>
  <c r="QV22" i="1"/>
  <c r="QR21" i="1"/>
  <c r="RE21" i="1"/>
  <c r="RJ11" i="1"/>
  <c r="RJ13" i="1"/>
  <c r="RF13" i="1"/>
  <c r="RL13" i="1" s="1"/>
  <c r="ED19" i="1"/>
  <c r="DZ19" i="1"/>
  <c r="QC19" i="1"/>
  <c r="QG19" i="1"/>
  <c r="EE23" i="1"/>
  <c r="ED8" i="1"/>
  <c r="EF8" i="1" s="1"/>
  <c r="DZ8" i="1"/>
  <c r="RJ29" i="1"/>
  <c r="ED6" i="1"/>
  <c r="EF6" i="1" s="1"/>
  <c r="DZ6" i="1"/>
  <c r="EE15" i="1"/>
  <c r="PR7" i="1"/>
  <c r="PP7" i="1"/>
  <c r="QX11" i="1"/>
  <c r="ED5" i="1"/>
  <c r="EF5" i="1" s="1"/>
  <c r="DZ5" i="1"/>
  <c r="OA16" i="1"/>
  <c r="OB16" i="1" s="1"/>
  <c r="QQ16" i="1" s="1"/>
  <c r="QR16" i="1" s="1"/>
  <c r="RD17" i="1"/>
  <c r="RG17" i="1" s="1"/>
  <c r="ED25" i="1"/>
  <c r="DZ25" i="1"/>
  <c r="RG36" i="1"/>
  <c r="RI36" i="1" s="1"/>
  <c r="QI36" i="1"/>
  <c r="RI13" i="4" l="1"/>
  <c r="QX20" i="4"/>
  <c r="RG10" i="4"/>
  <c r="RI10" i="4" s="1"/>
  <c r="RF10" i="4"/>
  <c r="RL10" i="4" s="1"/>
  <c r="QR25" i="4"/>
  <c r="RE25" i="4"/>
  <c r="RF25" i="4" s="1"/>
  <c r="RL25" i="4" s="1"/>
  <c r="RE20" i="4"/>
  <c r="RK20" i="4" s="1"/>
  <c r="RE14" i="4"/>
  <c r="RK14" i="4" s="1"/>
  <c r="RF22" i="4"/>
  <c r="RL22" i="4" s="1"/>
  <c r="RJ22" i="4"/>
  <c r="QI26" i="1"/>
  <c r="EC15" i="1"/>
  <c r="RE33" i="1"/>
  <c r="RK33" i="1" s="1"/>
  <c r="RK19" i="4"/>
  <c r="RH19" i="4"/>
  <c r="RK26" i="4"/>
  <c r="RH26" i="4"/>
  <c r="RI26" i="4" s="1"/>
  <c r="RJ19" i="4"/>
  <c r="RF19" i="4"/>
  <c r="RL19" i="4" s="1"/>
  <c r="RG19" i="4"/>
  <c r="RK8" i="4"/>
  <c r="RF8" i="4"/>
  <c r="RL8" i="4" s="1"/>
  <c r="RH8" i="4"/>
  <c r="RI8" i="4" s="1"/>
  <c r="RJ25" i="4"/>
  <c r="RE23" i="1"/>
  <c r="EE21" i="1"/>
  <c r="EF21" i="1" s="1"/>
  <c r="EC21" i="1"/>
  <c r="QW24" i="1"/>
  <c r="RB24" i="1" s="1"/>
  <c r="QX5" i="1"/>
  <c r="RE11" i="1"/>
  <c r="RF11" i="1" s="1"/>
  <c r="RL11" i="1" s="1"/>
  <c r="RD24" i="1"/>
  <c r="RG24" i="1" s="1"/>
  <c r="QK16" i="1"/>
  <c r="QT24" i="1"/>
  <c r="QU24" i="1" s="1"/>
  <c r="QT22" i="1"/>
  <c r="QU22" i="1" s="1"/>
  <c r="QK22" i="1"/>
  <c r="QL22" i="1" s="1"/>
  <c r="QW16" i="1"/>
  <c r="QX16" i="1" s="1"/>
  <c r="QK24" i="1"/>
  <c r="QL24" i="1" s="1"/>
  <c r="RF33" i="1"/>
  <c r="RL33" i="1" s="1"/>
  <c r="RH33" i="1"/>
  <c r="RI33" i="1" s="1"/>
  <c r="RG6" i="1"/>
  <c r="RI6" i="1" s="1"/>
  <c r="RF6" i="1"/>
  <c r="RL6" i="1" s="1"/>
  <c r="EC16" i="1"/>
  <c r="EC4" i="1"/>
  <c r="EC22" i="1"/>
  <c r="EE16" i="1"/>
  <c r="EF16" i="1" s="1"/>
  <c r="RE34" i="1"/>
  <c r="RF34" i="1" s="1"/>
  <c r="RL34" i="1" s="1"/>
  <c r="EE22" i="1"/>
  <c r="EF22" i="1" s="1"/>
  <c r="QC16" i="1"/>
  <c r="EE4" i="1"/>
  <c r="OB24" i="1"/>
  <c r="QQ24" i="1" s="1"/>
  <c r="QR24" i="1" s="1"/>
  <c r="QV7" i="1"/>
  <c r="QX7" i="1" s="1"/>
  <c r="QC22" i="1"/>
  <c r="QT16" i="1"/>
  <c r="QU16" i="1" s="1"/>
  <c r="QK5" i="1"/>
  <c r="QS7" i="1"/>
  <c r="QU7" i="1" s="1"/>
  <c r="OB22" i="1"/>
  <c r="QQ22" i="1" s="1"/>
  <c r="RG5" i="1"/>
  <c r="QJ7" i="1"/>
  <c r="QL7" i="1" s="1"/>
  <c r="QC24" i="1"/>
  <c r="EF20" i="1"/>
  <c r="RF23" i="1"/>
  <c r="RL23" i="1" s="1"/>
  <c r="RJ23" i="1"/>
  <c r="QA7" i="1"/>
  <c r="QQ17" i="1"/>
  <c r="QR17" i="1" s="1"/>
  <c r="EF18" i="1"/>
  <c r="EF19" i="1"/>
  <c r="RD26" i="1"/>
  <c r="QB7" i="1"/>
  <c r="QH7" i="1" s="1"/>
  <c r="RH7" i="1" s="1"/>
  <c r="RB17" i="1"/>
  <c r="RC17" i="1" s="1"/>
  <c r="QX17" i="1"/>
  <c r="RE4" i="1"/>
  <c r="QL16" i="1"/>
  <c r="EH25" i="1"/>
  <c r="EI25" i="1" s="1"/>
  <c r="EE25" i="1"/>
  <c r="EF25" i="1" s="1"/>
  <c r="EC25" i="1"/>
  <c r="EH17" i="1"/>
  <c r="EI17" i="1" s="1"/>
  <c r="EE17" i="1"/>
  <c r="EF17" i="1" s="1"/>
  <c r="EC17" i="1"/>
  <c r="RJ17" i="1"/>
  <c r="RK10" i="1"/>
  <c r="RH10" i="1"/>
  <c r="RI10" i="1" s="1"/>
  <c r="RF10" i="1"/>
  <c r="RL10" i="1" s="1"/>
  <c r="RK21" i="1"/>
  <c r="RF21" i="1"/>
  <c r="RL21" i="1" s="1"/>
  <c r="RH21" i="1"/>
  <c r="RI21" i="1" s="1"/>
  <c r="RK23" i="1"/>
  <c r="RH23" i="1"/>
  <c r="RI23" i="1" s="1"/>
  <c r="QI22" i="1"/>
  <c r="EF4" i="1"/>
  <c r="RJ24" i="1"/>
  <c r="RI30" i="1"/>
  <c r="EF15" i="1"/>
  <c r="RC24" i="1"/>
  <c r="RJ16" i="1"/>
  <c r="QX22" i="1"/>
  <c r="RA22" i="1"/>
  <c r="RG35" i="1"/>
  <c r="RI35" i="1" s="1"/>
  <c r="QI35" i="1"/>
  <c r="QI12" i="1"/>
  <c r="RC19" i="1"/>
  <c r="RD19" i="1"/>
  <c r="RG19" i="1" s="1"/>
  <c r="RI19" i="1" s="1"/>
  <c r="QI24" i="1"/>
  <c r="QX24" i="1"/>
  <c r="QI19" i="1"/>
  <c r="RF25" i="1"/>
  <c r="RL25" i="1" s="1"/>
  <c r="RJ25" i="1"/>
  <c r="RG16" i="1"/>
  <c r="QI16" i="1"/>
  <c r="EF23" i="1"/>
  <c r="RK29" i="1"/>
  <c r="RH29" i="1"/>
  <c r="RI29" i="1" s="1"/>
  <c r="RG25" i="1"/>
  <c r="RI25" i="1" s="1"/>
  <c r="RD12" i="1"/>
  <c r="RG12" i="1" s="1"/>
  <c r="RI12" i="1" s="1"/>
  <c r="RH25" i="4" l="1"/>
  <c r="RI25" i="4" s="1"/>
  <c r="RF14" i="4"/>
  <c r="RL14" i="4" s="1"/>
  <c r="RK25" i="4"/>
  <c r="RF20" i="4"/>
  <c r="RL20" i="4" s="1"/>
  <c r="RH20" i="4"/>
  <c r="RI20" i="4" s="1"/>
  <c r="RI19" i="4"/>
  <c r="RH14" i="4"/>
  <c r="RI14" i="4" s="1"/>
  <c r="RB16" i="1"/>
  <c r="RC16" i="1" s="1"/>
  <c r="RH11" i="1"/>
  <c r="RI11" i="1" s="1"/>
  <c r="RK11" i="1"/>
  <c r="RE22" i="1"/>
  <c r="RK22" i="1" s="1"/>
  <c r="RA7" i="1"/>
  <c r="RC7" i="1" s="1"/>
  <c r="RH34" i="1"/>
  <c r="RI34" i="1" s="1"/>
  <c r="RK34" i="1"/>
  <c r="RE5" i="1"/>
  <c r="QL5" i="1"/>
  <c r="QC7" i="1"/>
  <c r="RE24" i="1"/>
  <c r="RF24" i="1" s="1"/>
  <c r="RL24" i="1" s="1"/>
  <c r="QG7" i="1"/>
  <c r="QI7" i="1" s="1"/>
  <c r="QR22" i="1"/>
  <c r="RJ26" i="1"/>
  <c r="RF26" i="1"/>
  <c r="RL26" i="1" s="1"/>
  <c r="RG26" i="1"/>
  <c r="RI26" i="1" s="1"/>
  <c r="RK4" i="1"/>
  <c r="RH4" i="1"/>
  <c r="RI4" i="1" s="1"/>
  <c r="RF4" i="1"/>
  <c r="RL4" i="1" s="1"/>
  <c r="RE17" i="1"/>
  <c r="RD7" i="1"/>
  <c r="RC22" i="1"/>
  <c r="RD22" i="1"/>
  <c r="RF19" i="1"/>
  <c r="RL19" i="1" s="1"/>
  <c r="RJ19" i="1"/>
  <c r="RE16" i="1"/>
  <c r="RF12" i="1"/>
  <c r="RL12" i="1" s="1"/>
  <c r="RJ12" i="1"/>
  <c r="RH22" i="1" l="1"/>
  <c r="RH5" i="1"/>
  <c r="RI5" i="1" s="1"/>
  <c r="RF5" i="1"/>
  <c r="RL5" i="1" s="1"/>
  <c r="RK5" i="1"/>
  <c r="RK24" i="1"/>
  <c r="RH24" i="1"/>
  <c r="RI24" i="1" s="1"/>
  <c r="RF17" i="1"/>
  <c r="RL17" i="1" s="1"/>
  <c r="RK17" i="1"/>
  <c r="RH17" i="1"/>
  <c r="RI17" i="1" s="1"/>
  <c r="RK16" i="1"/>
  <c r="RH16" i="1"/>
  <c r="RI16" i="1" s="1"/>
  <c r="RF16" i="1"/>
  <c r="RL16" i="1" s="1"/>
  <c r="RF22" i="1"/>
  <c r="RL22" i="1" s="1"/>
  <c r="RJ22" i="1"/>
  <c r="RG22" i="1"/>
  <c r="RF7" i="1"/>
  <c r="RL7" i="1" s="1"/>
  <c r="RJ7" i="1"/>
  <c r="RG7" i="1"/>
  <c r="RI7" i="1" s="1"/>
  <c r="RI22" i="1" l="1"/>
  <c r="CA35" i="1"/>
  <c r="CA27" i="1"/>
  <c r="CA12" i="1"/>
  <c r="CA16" i="1"/>
  <c r="CA8" i="1"/>
  <c r="CA29" i="1"/>
  <c r="CA18" i="1"/>
  <c r="CA25" i="1"/>
  <c r="CA30" i="1"/>
  <c r="CA5" i="1"/>
  <c r="CA26" i="1"/>
  <c r="CA20" i="1"/>
  <c r="CA9" i="1"/>
  <c r="CA33" i="1"/>
  <c r="CA22" i="1"/>
  <c r="CA11" i="1"/>
  <c r="CA32" i="1"/>
  <c r="CA23" i="1"/>
  <c r="CA14" i="1"/>
  <c r="CA31" i="1"/>
  <c r="CA6" i="1"/>
  <c r="CA10" i="1"/>
  <c r="CA17" i="1"/>
  <c r="CA7" i="1"/>
  <c r="CA15" i="1"/>
  <c r="CA34" i="1"/>
  <c r="CA13" i="1"/>
  <c r="CA37" i="1"/>
  <c r="CA4" i="1"/>
  <c r="CA36" i="1"/>
  <c r="CA19" i="1"/>
  <c r="CA24" i="1"/>
  <c r="CA21" i="1"/>
  <c r="CA28" i="1"/>
  <c r="GT36" i="1"/>
  <c r="GT28" i="1"/>
  <c r="GT34" i="1"/>
  <c r="GT10" i="1"/>
  <c r="GT26" i="1"/>
  <c r="GT29" i="1"/>
  <c r="GT20" i="1"/>
  <c r="GT24" i="1"/>
  <c r="GT23" i="1"/>
  <c r="GT31" i="1"/>
  <c r="GT22" i="1"/>
  <c r="GT14" i="1"/>
  <c r="GT16" i="1"/>
  <c r="GT15" i="1"/>
  <c r="GT6" i="1"/>
  <c r="GT30" i="1"/>
  <c r="GT13" i="1"/>
  <c r="GT4" i="1"/>
  <c r="GT8" i="1"/>
  <c r="GT5" i="1"/>
  <c r="GT21" i="1"/>
  <c r="GT7" i="1"/>
  <c r="GT35" i="1"/>
  <c r="GT18" i="1"/>
  <c r="GT25" i="1"/>
  <c r="GT12" i="1"/>
  <c r="GT19" i="1"/>
  <c r="GT11" i="1"/>
  <c r="GT32" i="1"/>
  <c r="GT33" i="1"/>
  <c r="GT27" i="1"/>
  <c r="GT37" i="1"/>
  <c r="GT9" i="1"/>
  <c r="GT17" i="1"/>
  <c r="FG36" i="1"/>
  <c r="FG28" i="1"/>
  <c r="FG22" i="1"/>
  <c r="FG11" i="1"/>
  <c r="FG14" i="1"/>
  <c r="FG13" i="1"/>
  <c r="FG4" i="1"/>
  <c r="FG17" i="1"/>
  <c r="FG34" i="1"/>
  <c r="FG37" i="1"/>
  <c r="FG27" i="1"/>
  <c r="FG19" i="1"/>
  <c r="FG26" i="1"/>
  <c r="FG15" i="1"/>
  <c r="FG8" i="1"/>
  <c r="FG25" i="1"/>
  <c r="FG35" i="1"/>
  <c r="FG18" i="1"/>
  <c r="FG33" i="1"/>
  <c r="FG31" i="1"/>
  <c r="FG29" i="1"/>
  <c r="FG30" i="1"/>
  <c r="FG12" i="1"/>
  <c r="FG23" i="1"/>
  <c r="FG21" i="1"/>
  <c r="FG24" i="1"/>
  <c r="FG20" i="1"/>
  <c r="FG32" i="1"/>
  <c r="FG7" i="1"/>
  <c r="FG9" i="1"/>
  <c r="FG10" i="1"/>
  <c r="FG6" i="1"/>
  <c r="FG5" i="1"/>
  <c r="FG16" i="1"/>
  <c r="FD6" i="1" l="1" a="1"/>
  <c r="FD6" i="1" s="1"/>
  <c r="FD9" i="1" a="1"/>
  <c r="FD9" i="1" s="1"/>
  <c r="FD8" i="1" a="1"/>
  <c r="FD8" i="1" s="1"/>
  <c r="FD5" i="1" a="1"/>
  <c r="FD5" i="1" s="1"/>
  <c r="FD7" i="1" a="1"/>
  <c r="FD7" i="1" s="1"/>
  <c r="ER27" i="1" l="1"/>
  <c r="ER16" i="1"/>
  <c r="ER20" i="1"/>
  <c r="ER23" i="1"/>
  <c r="ER28" i="1"/>
  <c r="ER17" i="1"/>
  <c r="ER19" i="1"/>
  <c r="ER24" i="1"/>
  <c r="ER26" i="1"/>
  <c r="ER4" i="1"/>
  <c r="ER18" i="1"/>
  <c r="ER21" i="1"/>
  <c r="ER22" i="1"/>
  <c r="ER25" i="1"/>
  <c r="ER29" i="1"/>
  <c r="ER14" i="1"/>
  <c r="ER9" i="1"/>
  <c r="ER10" i="1"/>
  <c r="ER13" i="1"/>
  <c r="ER15" i="1"/>
  <c r="ER31" i="1"/>
  <c r="ER5" i="1"/>
  <c r="ER11" i="1"/>
  <c r="ER6" i="1"/>
  <c r="ER12" i="1"/>
  <c r="ER30" i="1"/>
  <c r="ER7" i="1"/>
  <c r="ER8" i="1"/>
  <c r="ER32" i="1"/>
  <c r="D36" i="1" l="1"/>
  <c r="D13" i="1"/>
  <c r="D24" i="1"/>
  <c r="D32" i="1"/>
  <c r="D6" i="1"/>
  <c r="D25" i="1"/>
  <c r="D30" i="1"/>
  <c r="D19" i="1"/>
  <c r="D35" i="1"/>
  <c r="D8" i="1"/>
  <c r="D15" i="1"/>
  <c r="D16" i="1"/>
  <c r="D12" i="1"/>
  <c r="D27" i="1"/>
  <c r="D33" i="1"/>
  <c r="D9" i="1"/>
  <c r="D11" i="1"/>
  <c r="D29" i="1"/>
  <c r="D4" i="1"/>
  <c r="D20" i="1"/>
  <c r="D26" i="1"/>
  <c r="D21" i="1"/>
  <c r="D23" i="1"/>
  <c r="D37" i="1"/>
  <c r="D10" i="1"/>
  <c r="D18" i="1"/>
  <c r="D31" i="1"/>
  <c r="D14" i="1"/>
  <c r="D28" i="1"/>
  <c r="D22" i="1"/>
  <c r="D34" i="1"/>
  <c r="D5" i="1"/>
  <c r="D17"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tc={8C8C0E3C-7B78-4447-A1F0-011687697CE0}</author>
    <author>tc={7BF15056-5B95-433D-9FBD-F9B6EE4C41C0}</author>
    <author>tc={1DEBFC79-1BAF-4C6D-9593-37933D6A5BBC}</author>
    <author>tc={0227177E-B085-4C7D-91B0-F2403F8DD8A4}</author>
    <author>tc={0EEE2D75-35F7-4D08-876D-40152DCCDE4E}</author>
    <author>tc={958D2FDF-70B5-41DB-B2FE-CC36E99CE5A9}</author>
    <author>tc={A076A7E6-258D-4D89-B9E1-49283DC10D98}</author>
    <author>tc={76915455-55D8-4944-B82A-0B4BAFFC30EC}</author>
    <author>tc={1834C7FB-3AE8-4F65-BB42-E9EA8B27856B}</author>
    <author>tc={764644B4-5854-463B-A9C1-53488D11BCF9}</author>
    <author>tc={9A18D280-E2A2-4AA6-B3EE-C0A9CFC685AE}</author>
    <author>tc={6DD52A58-0A2E-4CDB-9BF6-E1E2186E4103}</author>
    <author>tc={C29D08F1-4AE2-46B4-BF31-7FA9160CC12D}</author>
    <author>tc={BF32737B-8AE1-4278-846C-4F2F40BE9159}</author>
    <author>tc={CA64BC04-04F0-41F4-AA13-C60108CA034C}</author>
    <author>tc={1B26809A-6F1F-4E2D-B178-2C3AD3FC15C2}</author>
    <author>tc={85886314-26E9-42D2-8DA1-DDC2CF584689}</author>
    <author>tc={25524EBF-F8C2-43DB-8DDB-5558475FF1F1}</author>
    <author>tc={5C833448-229E-4962-A59E-66E79D11FA28}</author>
    <author>tc={B55BD0F4-7837-43C8-880E-C93BB92F44D1}</author>
    <author>tc={3EE925B6-9D3D-42B6-A494-95656E3787AF}</author>
    <author>tc={0101959B-C0F5-4119-A0C0-FEB6CA1067BD}</author>
    <author>tc={B26673C6-5484-49A9-B83E-8F83F89C7692}</author>
    <author>tc={C557A93F-7FFC-45C1-9604-CD14210AB47D}</author>
    <author>tc={35C959C1-1EA7-4EE7-ADAF-33EA5E8D51C8}</author>
    <author>tc={156D8390-D9E0-4AF1-A029-163E9E7EC11E}</author>
    <author>tc={021F6498-F108-43D5-9E61-B5B792101E08}</author>
    <author>tc={5353E45A-3185-495E-A386-EC99621B8754}</author>
    <author>tc={1BD91ACB-5AE9-491C-9BBD-9D69D16868DB}</author>
    <author>tc={D42DAC4E-6D9D-478F-9FD8-B5FBE1B71CE3}</author>
    <author>tc={390B6E1E-7A5C-4C8C-8BD6-11FAA51AA1D5}</author>
    <author>tc={7856A52B-08AA-415A-9635-CA79CF67CA2E}</author>
    <author>tc={41D6BC15-732A-438D-8A04-A46944FEDD70}</author>
    <author>tc={6225A045-7C70-47BB-950E-429AF9F7A424}</author>
    <author>tc={99F67DB2-5C70-4AC4-856E-0100D8D05E0C}</author>
    <author>tc={B458C6F5-C136-4C44-A5D0-D984DF1630B4}</author>
    <author>tc={7005A598-222B-42B3-9097-DC801CA1740D}</author>
    <author>tc={7710B57D-F088-4FD7-B660-CC4FC25C76AC}</author>
    <author>tc={88B1F6B2-986C-4581-BAE0-051775E8CBE2}</author>
    <author>tc={4BB2FE93-0DDB-4B8F-A061-B6A8D7DC8BA3}</author>
    <author>tc={4F17F877-1C26-4540-BAB9-9E542EC39710}</author>
    <author>tc={7FB56CD8-F7C5-46F6-A337-31E9BF59BE54}</author>
    <author>tc={7C6F856F-547C-4079-AC54-30F71705FFF3}</author>
    <author>tc={2351BE9F-3636-4294-B3BB-D4662F99B8E6}</author>
    <author>tc={4CA93D5D-EF75-42D2-935B-8B2E998C0996}</author>
    <author>tc={4AFA2092-0F36-4E31-82F3-48D32864738F}</author>
    <author>tc={20197C25-2EB3-4E85-A459-5D7F0A62A72B}</author>
    <author>tc={DA794C3D-A030-4731-BB8B-07A7D821B2E1}</author>
    <author>tc={D697AF65-5B3C-4E81-8F44-ED29F93AFE6D}</author>
  </authors>
  <commentList>
    <comment ref="B1" authorId="0" shapeId="0" xr:uid="{8C8C0E3C-7B78-4447-A1F0-011687697CE0}">
      <text>
        <t>[Threaded comment]
Your version of Excel allows you to read this threaded comment; however, any edits to it will get removed if the file is opened in a newer version of Excel. Learn more: https://go.microsoft.com/fwlink/?linkid=870924
Comment:
    Theo thiết kế</t>
      </text>
    </comment>
    <comment ref="D1" authorId="1" shapeId="0" xr:uid="{7BF15056-5B95-433D-9FBD-F9B6EE4C41C0}">
      <text>
        <t>[Threaded comment]
Your version of Excel allows you to read this threaded comment; however, any edits to it will get removed if the file is opened in a newer version of Excel. Learn more: https://go.microsoft.com/fwlink/?linkid=870924
Comment:
    Theo thiết kế</t>
      </text>
    </comment>
    <comment ref="M1" authorId="2" shapeId="0" xr:uid="{1DEBFC79-1BAF-4C6D-9593-37933D6A5BBC}">
      <text>
        <t>[Threaded comment]
Your version of Excel allows you to read this threaded comment; however, any edits to it will get removed if the file is opened in a newer version of Excel. Learn more: https://go.microsoft.com/fwlink/?linkid=870924
Comment:
    Theo thiết kế</t>
      </text>
    </comment>
    <comment ref="AU1" authorId="3" shapeId="0" xr:uid="{0227177E-B085-4C7D-91B0-F2403F8DD8A4}">
      <text>
        <t>[Threaded comment]
Your version of Excel allows you to read this threaded comment; however, any edits to it will get removed if the file is opened in a newer version of Excel. Learn more: https://go.microsoft.com/fwlink/?linkid=870924
Comment:
    Theo thiết kế.</t>
      </text>
    </comment>
    <comment ref="CA1" authorId="4" shapeId="0" xr:uid="{0EEE2D75-35F7-4D08-876D-40152DCCDE4E}">
      <text>
        <t>[Threaded comment]
Your version of Excel allows you to read this threaded comment; however, any edits to it will get removed if the file is opened in a newer version of Excel. Learn more: https://go.microsoft.com/fwlink/?linkid=870924
Comment:
    Theo thiết kế</t>
      </text>
    </comment>
    <comment ref="CI1" authorId="5" shapeId="0" xr:uid="{958D2FDF-70B5-41DB-B2FE-CC36E99CE5A9}">
      <text>
        <t>[Threaded comment]
Your version of Excel allows you to read this threaded comment; however, any edits to it will get removed if the file is opened in a newer version of Excel. Learn more: https://go.microsoft.com/fwlink/?linkid=870924
Comment:
    Theo thiết kế.</t>
      </text>
    </comment>
    <comment ref="DO1" authorId="6" shapeId="0" xr:uid="{A076A7E6-258D-4D89-B9E1-49283DC10D98}">
      <text>
        <t>[Threaded comment]
Your version of Excel allows you to read this threaded comment; however, any edits to it will get removed if the file is opened in a newer version of Excel. Learn more: https://go.microsoft.com/fwlink/?linkid=870924
Comment:
    Theo thiết kế.</t>
      </text>
    </comment>
    <comment ref="EJ1" authorId="7" shapeId="0" xr:uid="{76915455-55D8-4944-B82A-0B4BAFFC30EC}">
      <text>
        <t>[Threaded comment]
Your version of Excel allows you to read this threaded comment; however, any edits to it will get removed if the file is opened in a newer version of Excel. Learn more: https://go.microsoft.com/fwlink/?linkid=870924
Comment:
    Theo thiết kế.</t>
      </text>
    </comment>
    <comment ref="EL1" authorId="8" shapeId="0" xr:uid="{1834C7FB-3AE8-4F65-BB42-E9EA8B27856B}">
      <text>
        <t>[Threaded comment]
Your version of Excel allows you to read this threaded comment; however, any edits to it will get removed if the file is opened in a newer version of Excel. Learn more: https://go.microsoft.com/fwlink/?linkid=870924
Comment:
    Theo thiết kế</t>
      </text>
    </comment>
    <comment ref="EP1" authorId="9" shapeId="0" xr:uid="{764644B4-5854-463B-A9C1-53488D11BCF9}">
      <text>
        <t>[Threaded comment]
Your version of Excel allows you to read this threaded comment; however, any edits to it will get removed if the file is opened in a newer version of Excel. Learn more: https://go.microsoft.com/fwlink/?linkid=870924
Comment:
    Theo thiết kế</t>
      </text>
    </comment>
    <comment ref="ES1" authorId="10" shapeId="0" xr:uid="{9A18D280-E2A2-4AA6-B3EE-C0A9CFC685AE}">
      <text>
        <t>[Threaded comment]
Your version of Excel allows you to read this threaded comment; however, any edits to it will get removed if the file is opened in a newer version of Excel. Learn more: https://go.microsoft.com/fwlink/?linkid=870924
Comment:
    Theo thiết kế</t>
      </text>
    </comment>
    <comment ref="FD1" authorId="11" shapeId="0" xr:uid="{6DD52A58-0A2E-4CDB-9BF6-E1E2186E4103}">
      <text>
        <t>[Threaded comment]
Your version of Excel allows you to read this threaded comment; however, any edits to it will get removed if the file is opened in a newer version of Excel. Learn more: https://go.microsoft.com/fwlink/?linkid=870924
Comment:
    Theo thiết kế</t>
      </text>
    </comment>
    <comment ref="FG1" authorId="12" shapeId="0" xr:uid="{C29D08F1-4AE2-46B4-BF31-7FA9160CC12D}">
      <text>
        <t>[Threaded comment]
Your version of Excel allows you to read this threaded comment; however, any edits to it will get removed if the file is opened in a newer version of Excel. Learn more: https://go.microsoft.com/fwlink/?linkid=870924
Comment:
    Theo thiết kế</t>
      </text>
    </comment>
    <comment ref="FP1" authorId="13" shapeId="0" xr:uid="{BF32737B-8AE1-4278-846C-4F2F40BE9159}">
      <text>
        <t>[Threaded comment]
Your version of Excel allows you to read this threaded comment; however, any edits to it will get removed if the file is opened in a newer version of Excel. Learn more: https://go.microsoft.com/fwlink/?linkid=870924
Comment:
    Theo thiết kế</t>
      </text>
    </comment>
    <comment ref="FZ1" authorId="14" shapeId="0" xr:uid="{CA64BC04-04F0-41F4-AA13-C60108CA034C}">
      <text>
        <t>[Threaded comment]
Your version of Excel allows you to read this threaded comment; however, any edits to it will get removed if the file is opened in a newer version of Excel. Learn more: https://go.microsoft.com/fwlink/?linkid=870924
Comment:
    Theo thiết kế</t>
      </text>
    </comment>
    <comment ref="HC1" authorId="15" shapeId="0" xr:uid="{1B26809A-6F1F-4E2D-B178-2C3AD3FC15C2}">
      <text>
        <t>[Threaded comment]
Your version of Excel allows you to read this threaded comment; however, any edits to it will get removed if the file is opened in a newer version of Excel. Learn more: https://go.microsoft.com/fwlink/?linkid=870924
Comment:
    Theo thiết kế</t>
      </text>
    </comment>
    <comment ref="HI1" authorId="16" shapeId="0" xr:uid="{85886314-26E9-42D2-8DA1-DDC2CF584689}">
      <text>
        <t>[Threaded comment]
Your version of Excel allows you to read this threaded comment; however, any edits to it will get removed if the file is opened in a newer version of Excel. Learn more: https://go.microsoft.com/fwlink/?linkid=870924
Comment:
    Theo thiết kế</t>
      </text>
    </comment>
    <comment ref="IM1" authorId="17" shapeId="0" xr:uid="{25524EBF-F8C2-43DB-8DDB-5558475FF1F1}">
      <text>
        <t>[Threaded comment]
Your version of Excel allows you to read this threaded comment; however, any edits to it will get removed if the file is opened in a newer version of Excel. Learn more: https://go.microsoft.com/fwlink/?linkid=870924
Comment:
    Theo thiết kế</t>
      </text>
    </comment>
    <comment ref="JF1" authorId="18" shapeId="0" xr:uid="{5C833448-229E-4962-A59E-66E79D11FA28}">
      <text>
        <t>[Threaded comment]
Your version of Excel allows you to read this threaded comment; however, any edits to it will get removed if the file is opened in a newer version of Excel. Learn more: https://go.microsoft.com/fwlink/?linkid=870924
Comment:
    Theo thiết kế</t>
      </text>
    </comment>
    <comment ref="RV1" authorId="19" shapeId="0" xr:uid="{B55BD0F4-7837-43C8-880E-C93BB92F44D1}">
      <text>
        <t>[Threaded comment]
Your version of Excel allows you to read this threaded comment; however, any edits to it will get removed if the file is opened in a newer version of Excel. Learn more: https://go.microsoft.com/fwlink/?linkid=870924
Comment:
    Theo thiết kế</t>
      </text>
    </comment>
    <comment ref="X2" authorId="20" shapeId="0" xr:uid="{3EE925B6-9D3D-42B6-A494-95656E3787AF}">
      <text>
        <t>[Threaded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t>
      </text>
    </comment>
    <comment ref="AB2" authorId="21" shapeId="0" xr:uid="{0101959B-C0F5-4119-A0C0-FEB6CA1067BD}">
      <text>
        <t>[Threaded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t>
      </text>
    </comment>
    <comment ref="AM2" authorId="22" shapeId="0" xr:uid="{B26673C6-5484-49A9-B83E-8F83F89C7692}">
      <text>
        <t xml:space="preserve">[Threaded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
</t>
      </text>
    </comment>
    <comment ref="AQ2" authorId="23" shapeId="0" xr:uid="{C557A93F-7FFC-45C1-9604-CD14210AB47D}">
      <text>
        <t xml:space="preserve">[Threaded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
</t>
      </text>
    </comment>
    <comment ref="CA2" authorId="24" shapeId="0" xr:uid="{35C959C1-1EA7-4EE7-ADAF-33EA5E8D51C8}">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thông tin theo tên hố ga bản vẽ tại bảng phân loại tấm đan hố ga</t>
      </text>
    </comment>
    <comment ref="FG2" authorId="25" shapeId="0" xr:uid="{156D8390-D9E0-4AF1-A029-163E9E7EC11E}">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đế cống.</t>
      </text>
    </comment>
    <comment ref="JF2" authorId="26" shapeId="0" xr:uid="{021F6498-F108-43D5-9E61-B5B792101E08}">
      <text>
        <t xml:space="preserve">[Threaded comment]
Your version of Excel allows you to read this threaded comment; however, any edits to it will get removed if the file is opened in a newer version of Excel. Learn more: https://go.microsoft.com/fwlink/?linkid=870924
Comment:
    Cao độ hiện trạng trước khi đào phụ thuộc vào biện pháp thi công theo từng hạng mục của công trình hoặc dự án. </t>
      </text>
    </comment>
    <comment ref="KS2" authorId="27" shapeId="0" xr:uid="{5353E45A-3185-495E-A386-EC99621B8754}">
      <text>
        <t xml:space="preserve">[Threaded comment]
Your version of Excel allows you to read this threaded comment; however, any edits to it will get removed if the file is opened in a newer version of Excel. Learn more: https://go.microsoft.com/fwlink/?linkid=870924
Comment:
    Cao độ hiện trạng trước khi đào phụ thuộc vào biện pháp thi công theo từng hạng mục của công trình hoặc dự án. </t>
      </text>
    </comment>
    <comment ref="PG2" authorId="28" shapeId="0" xr:uid="{1BD91ACB-5AE9-491C-9BBD-9D69D16868DB}">
      <text>
        <t>[Threaded comment]
Your version of Excel allows you to read this threaded comment; however, any edits to it will get removed if the file is opened in a newer version of Excel. Learn more: https://go.microsoft.com/fwlink/?linkid=870924
Comment:
    Theo thiết kế</t>
      </text>
    </comment>
    <comment ref="PK2" authorId="29" shapeId="0" xr:uid="{D42DAC4E-6D9D-478F-9FD8-B5FBE1B71CE3}">
      <text>
        <t>[Threaded comment]
Your version of Excel allows you to read this threaded comment; however, any edits to it will get removed if the file is opened in a newer version of Excel. Learn more: https://go.microsoft.com/fwlink/?linkid=870924
Comment:
    Theo thiết kế</t>
      </text>
    </comment>
    <comment ref="D3" authorId="30" shapeId="0" xr:uid="{390B6E1E-7A5C-4C8C-8BD6-11FAA51AA1D5}">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đẻ lấy dữ liệu theo tên hố ga bản vẽ tại bảng phân loại hố ga.</t>
      </text>
    </comment>
    <comment ref="AI3" authorId="31" shapeId="0" xr:uid="{7856A52B-08AA-415A-9635-CA79CF67CA2E}">
      <text>
        <t xml:space="preserve">[Threaded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
</t>
      </text>
    </comment>
    <comment ref="AL3" authorId="32" shapeId="0" xr:uid="{41D6BC15-732A-438D-8A04-A46944FEDD70}">
      <text>
        <t xml:space="preserve">[Threaded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
</t>
      </text>
    </comment>
    <comment ref="CJ3" authorId="33" shapeId="0" xr:uid="{6225A045-7C70-47BB-950E-429AF9F7A424}">
      <text>
        <t>[Threaded comment]
Your version of Excel allows you to read this threaded comment; however, any edits to it will get removed if the file is opened in a newer version of Excel. Learn more: https://go.microsoft.com/fwlink/?linkid=870924
Comment:
    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
      </text>
    </comment>
    <comment ref="CO3" authorId="34" shapeId="0" xr:uid="{99F67DB2-5C70-4AC4-856E-0100D8D05E0C}">
      <text>
        <t>[Threaded comment]
Your version of Excel allows you to read this threaded comment; however, any edits to it will get removed if the file is opened in a newer version of Excel. Learn more: https://go.microsoft.com/fwlink/?linkid=870924
Comment:
    1. Thông tin này có thể thay đổi theo biện pháp thi công của hạng mục dự án.
2. Tại bảng này đang thể hiện thi công đến đỉnh K98 thì tiến hành đào.</t>
      </text>
    </comment>
    <comment ref="CP3" authorId="35" shapeId="0" xr:uid="{B458C6F5-C136-4C44-A5D0-D984DF1630B4}">
      <text>
        <t xml:space="preserve">[Threaded comment]
Your version of Excel allows you to read this threaded comment; however, any edits to it will get removed if the file is opened in a newer version of Excel. Learn more: https://go.microsoft.com/fwlink/?linkid=870924
Comment:
    Cao độ hiện trạng trước khi đào phụ thuộc vào biện pháp thi công theo từng hạng mục của công trình hoặc dự án. </t>
      </text>
    </comment>
    <comment ref="ER3" authorId="36" shapeId="0" xr:uid="{7005A598-222B-42B3-9097-DC801CA1740D}">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đẻ lấy dữ liệu theo tên hố ga bản vẽ tại bảng phân loại cống tròn + cống hộp + ống nhựa và bảng phân loại rãnh xây + rãnh bê tông.</t>
      </text>
    </comment>
    <comment ref="FD3" authorId="37" shapeId="0" xr:uid="{7710B57D-F088-4FD7-B660-CC4FC25C76AC}">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móng cống tròn, cống hộp</t>
      </text>
    </comment>
    <comment ref="GT3" authorId="38" shapeId="0" xr:uid="{88B1F6B2-986C-4581-BAE0-051775E8CBE2}">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thanh chống.</t>
      </text>
    </comment>
    <comment ref="GZ3" authorId="39" shapeId="0" xr:uid="{4BB2FE93-0DDB-4B8F-A061-B6A8D7DC8BA3}">
      <text>
        <t>[Threaded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t>
      </text>
    </comment>
    <comment ref="HA3" authorId="40" shapeId="0" xr:uid="{4F17F877-1C26-4540-BAB9-9E542EC39710}">
      <text>
        <t>[Threaded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t>
      </text>
    </comment>
    <comment ref="HM3" authorId="41" shapeId="0" xr:uid="{7FB56CD8-F7C5-46F6-A337-31E9BF59BE54}">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chân khay rãnh thang.</t>
      </text>
    </comment>
    <comment ref="HX3" authorId="42" shapeId="0" xr:uid="{7C6F856F-547C-4079-AC54-30F71705FFF3}">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mái rãnh thang.</t>
      </text>
    </comment>
    <comment ref="IB3" authorId="43" shapeId="0" xr:uid="{2351BE9F-3636-4294-B3BB-D4662F99B8E6}">
      <text>
        <t xml:space="preserve">[Threaded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giằng đỉnh rãnh thang.
</t>
      </text>
    </comment>
    <comment ref="II3" authorId="44" shapeId="0" xr:uid="{4CA93D5D-EF75-42D2-935B-8B2E998C0996}">
      <text>
        <t xml:space="preserve">[Threaded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hàng lang bảo vệ rãnh thang.
</t>
      </text>
    </comment>
    <comment ref="IM3" authorId="45" shapeId="0" xr:uid="{4AFA2092-0F36-4E31-82F3-48D32864738F}">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thông tin theo từ lý trình đến lý trình tại bảng phân loại tấm đan truyền dẫn.</t>
      </text>
    </comment>
    <comment ref="IS3" authorId="46" shapeId="0" xr:uid="{20197C25-2EB3-4E85-A459-5D7F0A62A72B}">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thông tin theo từ lý trình đến lý trình tại bảng phân loại tấm đan truyền dẫn.</t>
      </text>
    </comment>
    <comment ref="MG3" authorId="47" shapeId="0" xr:uid="{DA794C3D-A030-4731-BB8B-07A7D821B2E1}">
      <text>
        <t>[Threaded comment]
Your version of Excel allows you to read this threaded comment; however, any edits to it will get removed if the file is opened in a newer version of Excel. Learn more: https://go.microsoft.com/fwlink/?linkid=870924
Comment:
    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
      </text>
    </comment>
    <comment ref="MJ3" authorId="48" shapeId="0" xr:uid="{D697AF65-5B3C-4E81-8F44-ED29F93AFE6D}">
      <text>
        <t>[Threaded comment]
Your version of Excel allows you to read this threaded comment; however, any edits to it will get removed if the file is opened in a newer version of Excel. Learn more: https://go.microsoft.com/fwlink/?linkid=870924
Comment:
    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tc={1CFADFC0-2426-4293-BB67-30A196F77608}</author>
    <author>tc={2B506D29-B40F-4AC5-B33F-1DCBF6FFEC84}</author>
    <author>tc={9D1CD0ED-5854-4F42-947A-E9CF19CCD239}</author>
    <author>tc={A0314F96-6C57-4493-9631-0D1C1312A7BB}</author>
    <author>tc={2ADD6E3C-767A-446E-99DF-BC1B2530224C}</author>
    <author>tc={8575CFFE-72EF-420C-BDF5-6247AF90968F}</author>
    <author>tc={100DF70C-EF2B-4168-8E30-B937C5F8EADB}</author>
    <author>tc={0143E1DB-3AAB-49AB-9CE6-544E53560CA2}</author>
    <author>tc={77EBE333-8E47-4439-A337-27E30335ED54}</author>
    <author>tc={6F871996-2246-48C2-BF82-A7FAE83DCFB1}</author>
    <author>tc={956FBCA8-5AA1-406C-BCB2-196A456E4F3A}</author>
    <author>tc={12FC71E2-A4D4-4CCD-8C59-FBF0E7D22D2C}</author>
    <author>tc={020C3FAD-9189-42DE-B096-D001811FDD57}</author>
    <author>tc={3E8B1AF8-706F-4A52-AE55-542C6350A0D0}</author>
    <author>tc={378FED62-760B-43EA-AC8D-2D27F90E45AE}</author>
    <author>tc={2C906755-E973-4FB5-B342-60295E6222D8}</author>
    <author>tc={BADDFB8C-D771-4E64-849A-7DE7B7DE5E40}</author>
    <author>tc={E8E17B52-4618-49D7-8EB3-78EC191BF02C}</author>
    <author>tc={4E5F72C9-2C0A-40DF-A246-A618C458D683}</author>
    <author>tc={1CC49A3B-0016-4E00-BC60-C62033AFC7D5}</author>
    <author>tc={32B333CE-C721-4E4F-ABFC-2775F956C913}</author>
    <author>tc={176952B3-CAAB-4F81-B575-36331D019329}</author>
    <author>tc={8BB7B3C0-E1C5-457F-82A6-651B9E2E1A52}</author>
    <author>tc={C31ACD35-FA86-4CE8-8547-77032FB8A752}</author>
    <author>tc={E0BF8660-108A-43B4-B4D7-B2E8E91537C3}</author>
    <author>tc={F06B6F2D-441A-44AE-81C7-0ED4E7459031}</author>
    <author>tc={C521D892-277A-4C42-9804-1C86DAF7E99F}</author>
    <author>tc={1E0AE237-131A-4527-A5F0-18E85E231F08}</author>
    <author>tc={0DC689A9-0CB6-4A00-8196-69EBE0B7D2B3}</author>
    <author>tc={C791A8CA-9A58-4F84-AE45-93300CD25DA7}</author>
    <author>tc={11574E00-DE36-4212-AC2A-1006973B51EB}</author>
    <author>tc={448A168E-62AF-4732-81C3-D159215C6D4A}</author>
    <author>tc={A1689728-BE8A-4087-A94A-6D7BCC94363A}</author>
    <author>tc={06149644-3B16-454C-9588-25BFDFEEB4C1}</author>
    <author>tc={D1CC6AAE-BCB5-48AE-BC2A-DABC90522E18}</author>
    <author>tc={7BDBBD2A-885E-4EE6-86FC-B36E96076679}</author>
    <author>tc={765B268C-D595-4CF5-8200-D03E3D1B3246}</author>
    <author>tc={F4C52A5F-74D1-4634-AAA0-8C4E6526E172}</author>
    <author>tc={416E9468-F5B1-4251-99D2-F26D5F6E4DD8}</author>
    <author>tc={146B275A-E278-423E-A8BB-F4006C068236}</author>
    <author>tc={17F8B1DE-46AC-45B4-B3B4-436417BB3256}</author>
    <author>tc={458EAEDB-972B-4070-A918-106E2C64652C}</author>
    <author>tc={B72CA0AE-1F16-445B-8A9A-464E960B7CA6}</author>
    <author>tc={77354F71-7DCA-4D00-9082-D7F60EC16F4B}</author>
    <author>tc={7A4D35AD-8EB3-4830-8319-8F65DDC42378}</author>
    <author>tc={64C5E735-75CE-4E67-9A94-4052AA8979C0}</author>
    <author>tc={503454A9-FF6F-4B13-9581-6A16DBBF7E79}</author>
    <author>tc={DD646C07-2DFB-4A5C-97B2-8BFAC9B586D3}</author>
    <author>tc={F8CD8B0A-F928-4183-802F-848765D0CDB8}</author>
  </authors>
  <commentList>
    <comment ref="B1" authorId="0" shapeId="0" xr:uid="{1CFADFC0-2426-4293-BB67-30A196F77608}">
      <text>
        <t>[Threaded comment]
Your version of Excel allows you to read this threaded comment; however, any edits to it will get removed if the file is opened in a newer version of Excel. Learn more: https://go.microsoft.com/fwlink/?linkid=870924
Comment:
    Theo thiết kế</t>
      </text>
    </comment>
    <comment ref="D1" authorId="1" shapeId="0" xr:uid="{2B506D29-B40F-4AC5-B33F-1DCBF6FFEC84}">
      <text>
        <t>[Threaded comment]
Your version of Excel allows you to read this threaded comment; however, any edits to it will get removed if the file is opened in a newer version of Excel. Learn more: https://go.microsoft.com/fwlink/?linkid=870924
Comment:
    Theo thiết kế</t>
      </text>
    </comment>
    <comment ref="M1" authorId="2" shapeId="0" xr:uid="{9D1CD0ED-5854-4F42-947A-E9CF19CCD239}">
      <text>
        <t>[Threaded comment]
Your version of Excel allows you to read this threaded comment; however, any edits to it will get removed if the file is opened in a newer version of Excel. Learn more: https://go.microsoft.com/fwlink/?linkid=870924
Comment:
    Theo thiết kế</t>
      </text>
    </comment>
    <comment ref="AU1" authorId="3" shapeId="0" xr:uid="{A0314F96-6C57-4493-9631-0D1C1312A7BB}">
      <text>
        <t>[Threaded comment]
Your version of Excel allows you to read this threaded comment; however, any edits to it will get removed if the file is opened in a newer version of Excel. Learn more: https://go.microsoft.com/fwlink/?linkid=870924
Comment:
    Theo thiết kế.</t>
      </text>
    </comment>
    <comment ref="CA1" authorId="4" shapeId="0" xr:uid="{2ADD6E3C-767A-446E-99DF-BC1B2530224C}">
      <text>
        <t>[Threaded comment]
Your version of Excel allows you to read this threaded comment; however, any edits to it will get removed if the file is opened in a newer version of Excel. Learn more: https://go.microsoft.com/fwlink/?linkid=870924
Comment:
    Theo thiết kế</t>
      </text>
    </comment>
    <comment ref="CI1" authorId="5" shapeId="0" xr:uid="{8575CFFE-72EF-420C-BDF5-6247AF90968F}">
      <text>
        <t>[Threaded comment]
Your version of Excel allows you to read this threaded comment; however, any edits to it will get removed if the file is opened in a newer version of Excel. Learn more: https://go.microsoft.com/fwlink/?linkid=870924
Comment:
    Theo thiết kế.</t>
      </text>
    </comment>
    <comment ref="DO1" authorId="6" shapeId="0" xr:uid="{100DF70C-EF2B-4168-8E30-B937C5F8EADB}">
      <text>
        <t>[Threaded comment]
Your version of Excel allows you to read this threaded comment; however, any edits to it will get removed if the file is opened in a newer version of Excel. Learn more: https://go.microsoft.com/fwlink/?linkid=870924
Comment:
    Theo thiết kế.</t>
      </text>
    </comment>
    <comment ref="EJ1" authorId="7" shapeId="0" xr:uid="{0143E1DB-3AAB-49AB-9CE6-544E53560CA2}">
      <text>
        <t>[Threaded comment]
Your version of Excel allows you to read this threaded comment; however, any edits to it will get removed if the file is opened in a newer version of Excel. Learn more: https://go.microsoft.com/fwlink/?linkid=870924
Comment:
    Theo thiết kế.</t>
      </text>
    </comment>
    <comment ref="EL1" authorId="8" shapeId="0" xr:uid="{77EBE333-8E47-4439-A337-27E30335ED54}">
      <text>
        <t>[Threaded comment]
Your version of Excel allows you to read this threaded comment; however, any edits to it will get removed if the file is opened in a newer version of Excel. Learn more: https://go.microsoft.com/fwlink/?linkid=870924
Comment:
    Theo thiết kế</t>
      </text>
    </comment>
    <comment ref="EP1" authorId="9" shapeId="0" xr:uid="{6F871996-2246-48C2-BF82-A7FAE83DCFB1}">
      <text>
        <t>[Threaded comment]
Your version of Excel allows you to read this threaded comment; however, any edits to it will get removed if the file is opened in a newer version of Excel. Learn more: https://go.microsoft.com/fwlink/?linkid=870924
Comment:
    Theo thiết kế</t>
      </text>
    </comment>
    <comment ref="ES1" authorId="10" shapeId="0" xr:uid="{956FBCA8-5AA1-406C-BCB2-196A456E4F3A}">
      <text>
        <t>[Threaded comment]
Your version of Excel allows you to read this threaded comment; however, any edits to it will get removed if the file is opened in a newer version of Excel. Learn more: https://go.microsoft.com/fwlink/?linkid=870924
Comment:
    Theo thiết kế</t>
      </text>
    </comment>
    <comment ref="FD1" authorId="11" shapeId="0" xr:uid="{12FC71E2-A4D4-4CCD-8C59-FBF0E7D22D2C}">
      <text>
        <t>[Threaded comment]
Your version of Excel allows you to read this threaded comment; however, any edits to it will get removed if the file is opened in a newer version of Excel. Learn more: https://go.microsoft.com/fwlink/?linkid=870924
Comment:
    Theo thiết kế</t>
      </text>
    </comment>
    <comment ref="FG1" authorId="12" shapeId="0" xr:uid="{020C3FAD-9189-42DE-B096-D001811FDD57}">
      <text>
        <t>[Threaded comment]
Your version of Excel allows you to read this threaded comment; however, any edits to it will get removed if the file is opened in a newer version of Excel. Learn more: https://go.microsoft.com/fwlink/?linkid=870924
Comment:
    Theo thiết kế</t>
      </text>
    </comment>
    <comment ref="FP1" authorId="13" shapeId="0" xr:uid="{3E8B1AF8-706F-4A52-AE55-542C6350A0D0}">
      <text>
        <t>[Threaded comment]
Your version of Excel allows you to read this threaded comment; however, any edits to it will get removed if the file is opened in a newer version of Excel. Learn more: https://go.microsoft.com/fwlink/?linkid=870924
Comment:
    Theo thiết kế</t>
      </text>
    </comment>
    <comment ref="FZ1" authorId="14" shapeId="0" xr:uid="{378FED62-760B-43EA-AC8D-2D27F90E45AE}">
      <text>
        <t>[Threaded comment]
Your version of Excel allows you to read this threaded comment; however, any edits to it will get removed if the file is opened in a newer version of Excel. Learn more: https://go.microsoft.com/fwlink/?linkid=870924
Comment:
    Theo thiết kế</t>
      </text>
    </comment>
    <comment ref="HC1" authorId="15" shapeId="0" xr:uid="{2C906755-E973-4FB5-B342-60295E6222D8}">
      <text>
        <t>[Threaded comment]
Your version of Excel allows you to read this threaded comment; however, any edits to it will get removed if the file is opened in a newer version of Excel. Learn more: https://go.microsoft.com/fwlink/?linkid=870924
Comment:
    Theo thiết kế</t>
      </text>
    </comment>
    <comment ref="HI1" authorId="16" shapeId="0" xr:uid="{BADDFB8C-D771-4E64-849A-7DE7B7DE5E40}">
      <text>
        <t>[Threaded comment]
Your version of Excel allows you to read this threaded comment; however, any edits to it will get removed if the file is opened in a newer version of Excel. Learn more: https://go.microsoft.com/fwlink/?linkid=870924
Comment:
    Theo thiết kế</t>
      </text>
    </comment>
    <comment ref="IM1" authorId="17" shapeId="0" xr:uid="{E8E17B52-4618-49D7-8EB3-78EC191BF02C}">
      <text>
        <t>[Threaded comment]
Your version of Excel allows you to read this threaded comment; however, any edits to it will get removed if the file is opened in a newer version of Excel. Learn more: https://go.microsoft.com/fwlink/?linkid=870924
Comment:
    Theo thiết kế</t>
      </text>
    </comment>
    <comment ref="JF1" authorId="18" shapeId="0" xr:uid="{4E5F72C9-2C0A-40DF-A246-A618C458D683}">
      <text>
        <t>[Threaded comment]
Your version of Excel allows you to read this threaded comment; however, any edits to it will get removed if the file is opened in a newer version of Excel. Learn more: https://go.microsoft.com/fwlink/?linkid=870924
Comment:
    Theo thiết kế</t>
      </text>
    </comment>
    <comment ref="RV1" authorId="19" shapeId="0" xr:uid="{1CC49A3B-0016-4E00-BC60-C62033AFC7D5}">
      <text>
        <t>[Threaded comment]
Your version of Excel allows you to read this threaded comment; however, any edits to it will get removed if the file is opened in a newer version of Excel. Learn more: https://go.microsoft.com/fwlink/?linkid=870924
Comment:
    Theo thiết kế</t>
      </text>
    </comment>
    <comment ref="X2" authorId="20" shapeId="0" xr:uid="{32B333CE-C721-4E4F-ABFC-2775F956C913}">
      <text>
        <t>[Threaded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t>
      </text>
    </comment>
    <comment ref="AB2" authorId="21" shapeId="0" xr:uid="{176952B3-CAAB-4F81-B575-36331D019329}">
      <text>
        <t>[Threaded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t>
      </text>
    </comment>
    <comment ref="AM2" authorId="22" shapeId="0" xr:uid="{8BB7B3C0-E1C5-457F-82A6-651B9E2E1A52}">
      <text>
        <t xml:space="preserve">[Threaded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
</t>
      </text>
    </comment>
    <comment ref="AQ2" authorId="23" shapeId="0" xr:uid="{C31ACD35-FA86-4CE8-8547-77032FB8A752}">
      <text>
        <t xml:space="preserve">[Threaded comment]
Your version of Excel allows you to read this threaded comment; however, any edits to it will get removed if the file is opened in a newer version of Excel. Learn more: https://go.microsoft.com/fwlink/?linkid=870924
Comment:
    1. Phải trừ phần giao tường tại cạnh rộng.
</t>
      </text>
    </comment>
    <comment ref="CA2" authorId="24" shapeId="0" xr:uid="{E0BF8660-108A-43B4-B4D7-B2E8E91537C3}">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thông tin theo tên hố ga bản vẽ tại bảng phân loại tấm đan hố ga</t>
      </text>
    </comment>
    <comment ref="FG2" authorId="25" shapeId="0" xr:uid="{F06B6F2D-441A-44AE-81C7-0ED4E7459031}">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đế cống.</t>
      </text>
    </comment>
    <comment ref="JF2" authorId="26" shapeId="0" xr:uid="{C521D892-277A-4C42-9804-1C86DAF7E99F}">
      <text>
        <t xml:space="preserve">[Threaded comment]
Your version of Excel allows you to read this threaded comment; however, any edits to it will get removed if the file is opened in a newer version of Excel. Learn more: https://go.microsoft.com/fwlink/?linkid=870924
Comment:
    Cao độ hiện trạng trước khi đào phụ thuộc vào biện pháp thi công theo từng hạng mục của công trình hoặc dự án. </t>
      </text>
    </comment>
    <comment ref="KS2" authorId="27" shapeId="0" xr:uid="{1E0AE237-131A-4527-A5F0-18E85E231F08}">
      <text>
        <t xml:space="preserve">[Threaded comment]
Your version of Excel allows you to read this threaded comment; however, any edits to it will get removed if the file is opened in a newer version of Excel. Learn more: https://go.microsoft.com/fwlink/?linkid=870924
Comment:
    Cao độ hiện trạng trước khi đào phụ thuộc vào biện pháp thi công theo từng hạng mục của công trình hoặc dự án. </t>
      </text>
    </comment>
    <comment ref="PG2" authorId="28" shapeId="0" xr:uid="{0DC689A9-0CB6-4A00-8196-69EBE0B7D2B3}">
      <text>
        <t>[Threaded comment]
Your version of Excel allows you to read this threaded comment; however, any edits to it will get removed if the file is opened in a newer version of Excel. Learn more: https://go.microsoft.com/fwlink/?linkid=870924
Comment:
    Theo thiết kế</t>
      </text>
    </comment>
    <comment ref="PK2" authorId="29" shapeId="0" xr:uid="{C791A8CA-9A58-4F84-AE45-93300CD25DA7}">
      <text>
        <t>[Threaded comment]
Your version of Excel allows you to read this threaded comment; however, any edits to it will get removed if the file is opened in a newer version of Excel. Learn more: https://go.microsoft.com/fwlink/?linkid=870924
Comment:
    Theo thiết kế</t>
      </text>
    </comment>
    <comment ref="D3" authorId="30" shapeId="0" xr:uid="{11574E00-DE36-4212-AC2A-1006973B51EB}">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đẻ lấy dữ liệu theo tên hố ga bản vẽ tại bảng phân loại hố ga.</t>
      </text>
    </comment>
    <comment ref="AI3" authorId="31" shapeId="0" xr:uid="{448A168E-62AF-4732-81C3-D159215C6D4A}">
      <text>
        <t xml:space="preserve">[Threaded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
</t>
      </text>
    </comment>
    <comment ref="AL3" authorId="32" shapeId="0" xr:uid="{A1689728-BE8A-4087-A94A-6D7BCC94363A}">
      <text>
        <t xml:space="preserve">[Threaded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
</t>
      </text>
    </comment>
    <comment ref="CJ3" authorId="33" shapeId="0" xr:uid="{06149644-3B16-454C-9588-25BFDFEEB4C1}">
      <text>
        <t>[Threaded comment]
Your version of Excel allows you to read this threaded comment; however, any edits to it will get removed if the file is opened in a newer version of Excel. Learn more: https://go.microsoft.com/fwlink/?linkid=870924
Comment:
    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
      </text>
    </comment>
    <comment ref="CO3" authorId="34" shapeId="0" xr:uid="{D1CC6AAE-BCB5-48AE-BC2A-DABC90522E18}">
      <text>
        <t>[Threaded comment]
Your version of Excel allows you to read this threaded comment; however, any edits to it will get removed if the file is opened in a newer version of Excel. Learn more: https://go.microsoft.com/fwlink/?linkid=870924
Comment:
    1. Thông tin này có thể thay đổi theo biện pháp thi công của hạng mục dự án.
2. Tại bảng này đang thể hiện thi công đến đỉnh K98 thì tiến hành đào.</t>
      </text>
    </comment>
    <comment ref="CP3" authorId="35" shapeId="0" xr:uid="{7BDBBD2A-885E-4EE6-86FC-B36E96076679}">
      <text>
        <t xml:space="preserve">[Threaded comment]
Your version of Excel allows you to read this threaded comment; however, any edits to it will get removed if the file is opened in a newer version of Excel. Learn more: https://go.microsoft.com/fwlink/?linkid=870924
Comment:
    Cao độ hiện trạng trước khi đào phụ thuộc vào biện pháp thi công theo từng hạng mục của công trình hoặc dự án. </t>
      </text>
    </comment>
    <comment ref="ER3" authorId="36" shapeId="0" xr:uid="{765B268C-D595-4CF5-8200-D03E3D1B3246}">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đẻ lấy dữ liệu theo tên hố ga bản vẽ tại bảng phân loại cống tròn + cống hộp + ống nhựa và bảng phân loại rãnh xây + rãnh bê tông.</t>
      </text>
    </comment>
    <comment ref="FD3" authorId="37" shapeId="0" xr:uid="{F4C52A5F-74D1-4634-AAA0-8C4E6526E172}">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móng cống tròn, cống hộp</t>
      </text>
    </comment>
    <comment ref="GT3" authorId="38" shapeId="0" xr:uid="{416E9468-F5B1-4251-99D2-F26D5F6E4DD8}">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thanh chống.</t>
      </text>
    </comment>
    <comment ref="GZ3" authorId="39" shapeId="0" xr:uid="{146B275A-E278-423E-A8BB-F4006C068236}">
      <text>
        <t>[Threaded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t>
      </text>
    </comment>
    <comment ref="HA3" authorId="40" shapeId="0" xr:uid="{17F8B1DE-46AC-45B4-B3B4-436417BB3256}">
      <text>
        <t>[Threaded comment]
Your version of Excel allows you to read this threaded comment; however, any edits to it will get removed if the file is opened in a newer version of Excel. Learn more: https://go.microsoft.com/fwlink/?linkid=870924
Comment:
    Công thức trong bảng này có thể thay đổi cho phù hợp với thực tế thiết kế.</t>
      </text>
    </comment>
    <comment ref="HM3" authorId="41" shapeId="0" xr:uid="{458EAEDB-972B-4070-A918-106E2C64652C}">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chân khay rãnh thang.</t>
      </text>
    </comment>
    <comment ref="HX3" authorId="42" shapeId="0" xr:uid="{B72CA0AE-1F16-445B-8A9A-464E960B7CA6}">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mái rãnh thang.</t>
      </text>
    </comment>
    <comment ref="IB3" authorId="43" shapeId="0" xr:uid="{77354F71-7DCA-4D00-9082-D7F60EC16F4B}">
      <text>
        <t xml:space="preserve">[Threaded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giằng đỉnh rãnh thang.
</t>
      </text>
    </comment>
    <comment ref="II3" authorId="44" shapeId="0" xr:uid="{7A4D35AD-8EB3-4830-8319-8F65DDC42378}">
      <text>
        <t xml:space="preserve">[Threaded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dữ liệu theo tên hố ga tại bảng phân loại hàng lang bảo vệ rãnh thang.
</t>
      </text>
    </comment>
    <comment ref="IM3" authorId="45" shapeId="0" xr:uid="{64C5E735-75CE-4E67-9A94-4052AA8979C0}">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thông tin theo từ lý trình đến lý trình tại bảng phân loại tấm đan truyền dẫn.</t>
      </text>
    </comment>
    <comment ref="IS3" authorId="46" shapeId="0" xr:uid="{503454A9-FF6F-4B13-9581-6A16DBBF7E79}">
      <text>
        <t>[Threaded comment]
Your version of Excel allows you to read this threaded comment; however, any edits to it will get removed if the file is opened in a newer version of Excel. Learn more: https://go.microsoft.com/fwlink/?linkid=870924
Comment:
    Sử dụng lệnh match kết hợp index hoặc Xlookup để lấy thông tin theo từ lý trình đến lý trình tại bảng phân loại tấm đan truyền dẫn.</t>
      </text>
    </comment>
    <comment ref="MG3" authorId="47" shapeId="0" xr:uid="{DD646C07-2DFB-4A5C-97B2-8BFAC9B586D3}">
      <text>
        <t>[Threaded comment]
Your version of Excel allows you to read this threaded comment; however, any edits to it will get removed if the file is opened in a newer version of Excel. Learn more: https://go.microsoft.com/fwlink/?linkid=870924
Comment:
    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
      </text>
    </comment>
    <comment ref="MJ3" authorId="48" shapeId="0" xr:uid="{F8CD8B0A-F928-4183-802F-848765D0CDB8}">
      <text>
        <t>[Threaded comment]
Your version of Excel allows you to read this threaded comment; however, any edits to it will get removed if the file is opened in a newer version of Excel. Learn more: https://go.microsoft.com/fwlink/?linkid=870924
Comment:
    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<sst xmlns="http://schemas.openxmlformats.org/spreadsheetml/2006/main" count="3262" uniqueCount="992">
  <si>
    <t>STT</t>
  </si>
  <si>
    <t>Thông tin lý trình</t>
  </si>
  <si>
    <t>Thông tin chung hố ga</t>
  </si>
  <si>
    <t>Thông tin kích thước hình học hố ga</t>
  </si>
  <si>
    <t>Hạng mục chiếm chỗ hố ga</t>
  </si>
  <si>
    <t>Thông tin tấm đan hố ga</t>
  </si>
  <si>
    <t>Thông tin vật liệu đào hố ga</t>
  </si>
  <si>
    <t>Thông tin cao độ hố ga</t>
  </si>
  <si>
    <t>Thông tin chiều cao C.Chỗ đắp trả hố thu</t>
  </si>
  <si>
    <t>Thông tin mái đào</t>
  </si>
  <si>
    <t>Thông tin khối lượng đào</t>
  </si>
  <si>
    <t>Tọa độ</t>
  </si>
  <si>
    <t>Thông tin lý trình truyền dẫn</t>
  </si>
  <si>
    <t>Thông tin đường truyền dẫn</t>
  </si>
  <si>
    <t>Thông tin chiều dài và số lượng cấu kiện đường truyền dẫn</t>
  </si>
  <si>
    <t>Thông tin móng đường truyền dẫn</t>
  </si>
  <si>
    <t>Thông tin đế cống</t>
  </si>
  <si>
    <t>Thông tin cấu tạo cống tròn</t>
  </si>
  <si>
    <t>Thông tin kích thước hình học cống hộp, rãnh</t>
  </si>
  <si>
    <t>Thông tin kích thước hình học ống nhựa</t>
  </si>
  <si>
    <t>Thông tin rãnh thang</t>
  </si>
  <si>
    <t>Thông tin tấm đan cống hộp, rãnh</t>
  </si>
  <si>
    <t>Cao độ thượng lưu</t>
  </si>
  <si>
    <t>Cao độ hạ lưu</t>
  </si>
  <si>
    <t>Thông tin vật liệu đào cống, rãnh</t>
  </si>
  <si>
    <t>Thông tin C.Cao C.Chỗ cống tròn</t>
  </si>
  <si>
    <t>Thông tin C.Cao C.Chỗ cống hộp, rãnh</t>
  </si>
  <si>
    <t>Thông tin C.Cao C.Chỗ ống nhựa</t>
  </si>
  <si>
    <t>Thông tin chiếm chỗ rãnh thang (m)</t>
  </si>
  <si>
    <t>D.Tích đào thượng lưu cống, rãnh, ống nhựa, rãnh thang</t>
  </si>
  <si>
    <t>D.Tích đào hạ lưu cống, rãnh, ống nhựa, rãnh thang</t>
  </si>
  <si>
    <t>D.Tích đào chân khay, giằng đỉnh</t>
  </si>
  <si>
    <t>D.Tích đắp cát</t>
  </si>
  <si>
    <t>Thông tin KL đắp cát</t>
  </si>
  <si>
    <t>Thông tin phủ bì hố ga (m)</t>
  </si>
  <si>
    <t>Kích thước hình học bê tông lót móng hố ga (m)</t>
  </si>
  <si>
    <t>Kích thước hình học bê tông móng hố ga (m)</t>
  </si>
  <si>
    <t>KTHH đế hố ga</t>
  </si>
  <si>
    <t>Kích thước hình học tường hố ga (m)</t>
  </si>
  <si>
    <t>KTHH dầm giữa hố ga</t>
  </si>
  <si>
    <t xml:space="preserve">Chát hố ga mặt trong </t>
  </si>
  <si>
    <t>Chát hố ga mặt ngoài, cạnh 01 +02 (m)</t>
  </si>
  <si>
    <t>Kích thước hình học tường mũ mố thớt dưới (m)</t>
  </si>
  <si>
    <t>Kích thước hình học tường mũ mố thớt trên (m)</t>
  </si>
  <si>
    <t>Hình thức đấu nối</t>
  </si>
  <si>
    <t>Phân loại đậy hố ga</t>
  </si>
  <si>
    <t>Hình thức đậy hố ga</t>
  </si>
  <si>
    <t>Loại tròn</t>
  </si>
  <si>
    <t>Loại vuông hoặc chữ nhật</t>
  </si>
  <si>
    <t>Diện tích đào hố ga</t>
  </si>
  <si>
    <t>Thông tin KL đào hố ga</t>
  </si>
  <si>
    <t>Tên loại đế cống</t>
  </si>
  <si>
    <t>Cấu tạo đế cống</t>
  </si>
  <si>
    <t>KTHH đế cống</t>
  </si>
  <si>
    <t>Khối lượng đế cống</t>
  </si>
  <si>
    <t>Thông tin chúng</t>
  </si>
  <si>
    <t>Lót móng</t>
  </si>
  <si>
    <t>Móng</t>
  </si>
  <si>
    <t>Đế</t>
  </si>
  <si>
    <t>Thân</t>
  </si>
  <si>
    <t>Mũ mố</t>
  </si>
  <si>
    <t>Thanh chống</t>
  </si>
  <si>
    <t>Chát</t>
  </si>
  <si>
    <t>Tổng chiều cao (m)</t>
  </si>
  <si>
    <t>Hình thức mái</t>
  </si>
  <si>
    <t>Cấu tạo chân khay</t>
  </si>
  <si>
    <t>Cấu tạo giằng đỉnh</t>
  </si>
  <si>
    <t>Hình thức hành lang bảo vệ</t>
  </si>
  <si>
    <t>Thông tin móng</t>
  </si>
  <si>
    <t>Thông tin mái</t>
  </si>
  <si>
    <t>Thông tin giằng đỉnh</t>
  </si>
  <si>
    <t>Thông tin hành lang bảo vệ</t>
  </si>
  <si>
    <t>Thông tin tấm đan tiêu chuẩn</t>
  </si>
  <si>
    <t>Thông tin tấm đan loại 02</t>
  </si>
  <si>
    <t>Thông tin tính tấm đan bổ sung</t>
  </si>
  <si>
    <t>Hiện trạng trước khi đào thượng lưu (m)</t>
  </si>
  <si>
    <t>Đáy đào thượng lưu</t>
  </si>
  <si>
    <t>Đỉnh lót thượng lưu</t>
  </si>
  <si>
    <t>Đỉnh móng thượng lưu</t>
  </si>
  <si>
    <t>Mũ tường, tường thượng lưu</t>
  </si>
  <si>
    <t>Đỉnh hoàn thiện thượng lưu</t>
  </si>
  <si>
    <t>Hiện trạng trước khi đào hạ lưu (m)</t>
  </si>
  <si>
    <t>Đáy đào hạ lưu</t>
  </si>
  <si>
    <t>Đỉnh lót hạ lưu</t>
  </si>
  <si>
    <t>Đỉnh móng hạ lưu</t>
  </si>
  <si>
    <t>Mũ tường, tường hạ lưu</t>
  </si>
  <si>
    <t>Đỉnh hoàn thiện hạ lưu</t>
  </si>
  <si>
    <t>Loại vật liệu đào</t>
  </si>
  <si>
    <t>Thượng lưu</t>
  </si>
  <si>
    <t>Hạ lưu</t>
  </si>
  <si>
    <t>Lót C.Chỗ đất</t>
  </si>
  <si>
    <t>Lót C.Chỗ đá</t>
  </si>
  <si>
    <t>móng C.Chỗ đất</t>
  </si>
  <si>
    <t>móng C.Chỗ đá</t>
  </si>
  <si>
    <t>Đế C.Chỗ đất</t>
  </si>
  <si>
    <t>Đế C.Chỗ đá</t>
  </si>
  <si>
    <t>Đỉnh cống C.Chỗ đất</t>
  </si>
  <si>
    <t>Đỉnh cống C.Chỗ đá</t>
  </si>
  <si>
    <t>C.Cao lót C.Chỗ đất</t>
  </si>
  <si>
    <t>C.Cao lót C.Chỗ đá</t>
  </si>
  <si>
    <t>C.Cao móng C.Chỗ đất</t>
  </si>
  <si>
    <t>C.Cao móng C.Chỗ đá</t>
  </si>
  <si>
    <t>C.Cao tường C.Chỗ đất</t>
  </si>
  <si>
    <t>C.Cao tường C.Chỗ đá</t>
  </si>
  <si>
    <t>C.Cao đệm cát C.Chỗ đất</t>
  </si>
  <si>
    <t>C.Cao đệm cát C.Chỗ đá</t>
  </si>
  <si>
    <t>C.Cao ống C.Chỗ đất</t>
  </si>
  <si>
    <t>C.Cao ống C.Chỗ đá</t>
  </si>
  <si>
    <t>C.Cao đắp cát C.Chỗ đất</t>
  </si>
  <si>
    <t>C.Cao đắp cát C.Chỗ đá</t>
  </si>
  <si>
    <t>C.Cao C.Chỗ đất đắp trả</t>
  </si>
  <si>
    <t>C.Cao C.Chỗ đá đắp trả</t>
  </si>
  <si>
    <t>Thông tin mái đào cống, rãnh, ống nhựa, rãnh thang</t>
  </si>
  <si>
    <t>Thông tin mái đào chân khay, giằng đỉnh rãnh thang</t>
  </si>
  <si>
    <t>Đào đất</t>
  </si>
  <si>
    <t>Đào đá</t>
  </si>
  <si>
    <t>Chân khay</t>
  </si>
  <si>
    <t>C.Rộng đào đáy lớn (m)</t>
  </si>
  <si>
    <t>KL đào cống, rãnh, ống nhựa, rãnh thang</t>
  </si>
  <si>
    <t>Kl đào đất chân khay + giằng đỉnh rãnh thang</t>
  </si>
  <si>
    <t>Tổng KL đào</t>
  </si>
  <si>
    <t>KL C.Chỗ C.Tròn</t>
  </si>
  <si>
    <t>KL C.Chỗ C.hộp</t>
  </si>
  <si>
    <t>KL C.Chỗ rãnh xây + bê tông</t>
  </si>
  <si>
    <t>KL C.Chỗ ống nhựa</t>
  </si>
  <si>
    <t>KL C.Chỗ rãnh thang</t>
  </si>
  <si>
    <t>Tổng KL chiếm chỗ</t>
  </si>
  <si>
    <t>Kl đắp trả</t>
  </si>
  <si>
    <t>KL thừa</t>
  </si>
  <si>
    <t>Từ tọa độ</t>
  </si>
  <si>
    <t>Đến tọa độ</t>
  </si>
  <si>
    <t>Tuyến đường</t>
  </si>
  <si>
    <t>Lý trình tại tim hố ga</t>
  </si>
  <si>
    <t>Tên hố ga sau phân loại</t>
  </si>
  <si>
    <t>Tên hố ga theo bản vẽ</t>
  </si>
  <si>
    <t>Hình thức hố ga</t>
  </si>
  <si>
    <t>Kết cấu mũ mố</t>
  </si>
  <si>
    <t>Kết cấu tường</t>
  </si>
  <si>
    <t>Hình thức móng hố ga</t>
  </si>
  <si>
    <t>Kết cấu móng</t>
  </si>
  <si>
    <t>Chát mặt trong</t>
  </si>
  <si>
    <t>Chát mặt ngoài</t>
  </si>
  <si>
    <t>C.Dài (m)</t>
  </si>
  <si>
    <t>C.rộng (m)</t>
  </si>
  <si>
    <t>D (m)</t>
  </si>
  <si>
    <t>R (m)</t>
  </si>
  <si>
    <t>C (m)</t>
  </si>
  <si>
    <t>CD tường (m)</t>
  </si>
  <si>
    <t>CD dầm (m)</t>
  </si>
  <si>
    <t>C.Cao dầm giữa tường so với đáy hố ga (m)</t>
  </si>
  <si>
    <t>Loại</t>
  </si>
  <si>
    <t>Cạnh dài</t>
  </si>
  <si>
    <t>Cạnh rộng</t>
  </si>
  <si>
    <t>Cạnh chéo</t>
  </si>
  <si>
    <t>Đường kính (m)</t>
  </si>
  <si>
    <t>Chiều dầy (m)</t>
  </si>
  <si>
    <t>Số lượng nắp đậy (C.Kiện)</t>
  </si>
  <si>
    <t>Chiều cao đào đá (m)</t>
  </si>
  <si>
    <t>Chiều cao đào đất (m)</t>
  </si>
  <si>
    <t>Tổng chiều cao đào</t>
  </si>
  <si>
    <t>Cao độ tự nhiên (m)</t>
  </si>
  <si>
    <t>CĐ đỉnh vỉa hè hoàn thiện (m)</t>
  </si>
  <si>
    <t>Cao độ đỉnh K98 (m)</t>
  </si>
  <si>
    <t>Cao độ hiện trạng trước khi đào (m)</t>
  </si>
  <si>
    <t>Đáy đào (m)</t>
  </si>
  <si>
    <t>C.Sâu đào (m)</t>
  </si>
  <si>
    <t>Đỉnh lót móng (m)</t>
  </si>
  <si>
    <t>CĐ đỉnh móng</t>
  </si>
  <si>
    <t>CĐ đáy hố ga (m)</t>
  </si>
  <si>
    <t>C.Cao tường (m)</t>
  </si>
  <si>
    <t>Đỉnh tường dưới dầm giữa tường (m)</t>
  </si>
  <si>
    <t>Đỉnh dầm giữa tường (m)</t>
  </si>
  <si>
    <t>Đỉnh tường (m)</t>
  </si>
  <si>
    <t>Đỉnh mũ mố thớt dưới (m)</t>
  </si>
  <si>
    <t>CĐ đỉnh hố ga (m)</t>
  </si>
  <si>
    <t>Tổng chiều cao hố ga</t>
  </si>
  <si>
    <t>Chênh cao đỉnh hố ga và hiện trạng đào (m)</t>
  </si>
  <si>
    <t>Tổng chiều cao chiếm chỗ đắp trả</t>
  </si>
  <si>
    <t>Chiều cao lót C.Chỗ đất (m)</t>
  </si>
  <si>
    <t>Chiều cao móng C.Chỗ đất (m)</t>
  </si>
  <si>
    <t>Chiều cao tường C.Chỗ đất (m)</t>
  </si>
  <si>
    <t>Chiều cao lót C.Chỗ đá (m)</t>
  </si>
  <si>
    <t>Chiều cao móng C.Chỗ đá (m)</t>
  </si>
  <si>
    <t>Chiều cao tường C.Chỗ đá (m)</t>
  </si>
  <si>
    <t>Tổng C.Cao C.Chỗ đất</t>
  </si>
  <si>
    <t>Tổng C.Cao C.Chỗ đá</t>
  </si>
  <si>
    <t>Chênh đất so với thiết kế</t>
  </si>
  <si>
    <t>Chênh đá so với thiết kế</t>
  </si>
  <si>
    <t>Chiều rộng đáy đào nhỏ (m)</t>
  </si>
  <si>
    <t>Tỷ lệ mở mái (m)</t>
  </si>
  <si>
    <t>Số cạnh mái trái</t>
  </si>
  <si>
    <t>Số cạnh mái phải</t>
  </si>
  <si>
    <t>C.Rộng đào đáy lớn đất (m)</t>
  </si>
  <si>
    <t>C.Rộng đào đáy lớn đá (m)</t>
  </si>
  <si>
    <t>Diện tích đào đất (m2)</t>
  </si>
  <si>
    <t>Diện tích đào đá (m2)</t>
  </si>
  <si>
    <t>Tổng DT đào (m2)</t>
  </si>
  <si>
    <t>KL đào đất (m3)</t>
  </si>
  <si>
    <t>KL đào đá (m3)</t>
  </si>
  <si>
    <t>Tổng KL đào (m3)</t>
  </si>
  <si>
    <t>Kl chiếm chỗ đất (m3)</t>
  </si>
  <si>
    <t>KL chiếm chỗ đá (m3)</t>
  </si>
  <si>
    <t>Tổng chiếm chỗ (m3)</t>
  </si>
  <si>
    <t>KL đắp trả đất (m3)</t>
  </si>
  <si>
    <t>KL đắp trả đá (m3)</t>
  </si>
  <si>
    <t>Tổng đắp trả (m3)</t>
  </si>
  <si>
    <t>KL thừa đất (m3)</t>
  </si>
  <si>
    <t>KL thừa đá (m3)</t>
  </si>
  <si>
    <t>Tổng thừa (m3)</t>
  </si>
  <si>
    <t>x</t>
  </si>
  <si>
    <t>y</t>
  </si>
  <si>
    <t>Từ lý trình</t>
  </si>
  <si>
    <t>Đến lý trình</t>
  </si>
  <si>
    <t>Từ hố ga</t>
  </si>
  <si>
    <t>Đến hố ga</t>
  </si>
  <si>
    <t>Hình thức truyền dẫn</t>
  </si>
  <si>
    <t>Loại truyền dẫn</t>
  </si>
  <si>
    <t>Tên loại truyền dẫn sau phân loại</t>
  </si>
  <si>
    <t>Chiều dài 01 cấu kiện (m)</t>
  </si>
  <si>
    <t>Chiều dài mối nối C.Kiện (m)</t>
  </si>
  <si>
    <t>Số lượng C.Kiện dùng để tính chiều dài bổ sung (C.Kiện)</t>
  </si>
  <si>
    <t>Tổng chiều dài (m)</t>
  </si>
  <si>
    <t>SL cấu kiện tính KL</t>
  </si>
  <si>
    <t>SL cấu kiện nguyên</t>
  </si>
  <si>
    <t>C.Dài cần để lắp đặt được theo số CK nguyên (m)</t>
  </si>
  <si>
    <t>Tổng C.Dài lắp đặt theo số CK nguyên (m)</t>
  </si>
  <si>
    <t>C.Dài thực tế còn thừa (+)/thiếu (-) so với C.Rộng lòng mũ mố hố ga (m)</t>
  </si>
  <si>
    <t>Xác định ống cống cần thêm</t>
  </si>
  <si>
    <t>C.Dài còn thừa (+)/thiếu (-) sau tính theo CK tính KL (m)</t>
  </si>
  <si>
    <t>Phân loại móng cống tròn, cống hộp</t>
  </si>
  <si>
    <t>Loại móng</t>
  </si>
  <si>
    <t>Hình thức móng</t>
  </si>
  <si>
    <t>D</t>
  </si>
  <si>
    <t>R</t>
  </si>
  <si>
    <t>C</t>
  </si>
  <si>
    <t>SL đế cống/01 cấu kiện truyền dẫn (C.Kiện)</t>
  </si>
  <si>
    <t>KL 01 đế cống</t>
  </si>
  <si>
    <t>Tổng số lượng đế cống</t>
  </si>
  <si>
    <t>Tổng KL đế cống</t>
  </si>
  <si>
    <t>C.Dầy phủ bì (m)</t>
  </si>
  <si>
    <t>Số cạnh</t>
  </si>
  <si>
    <t>Lòng sử dụng (m)</t>
  </si>
  <si>
    <t>C.Cao cấu kiện</t>
  </si>
  <si>
    <t>C.Cao lót móng (m)</t>
  </si>
  <si>
    <t>C.Rộng lót móng</t>
  </si>
  <si>
    <t>C.Cao móng (m)</t>
  </si>
  <si>
    <t>C.Rộng móng (m)</t>
  </si>
  <si>
    <t>C.Cao đế (tại vị trí đặt C.Kiện) (m)</t>
  </si>
  <si>
    <t>Tổng C.Cao cống (m)</t>
  </si>
  <si>
    <t>Cấu tạo tường</t>
  </si>
  <si>
    <t>Cấu tạo mũ mố</t>
  </si>
  <si>
    <t>C.Rộng lót móng (m)</t>
  </si>
  <si>
    <t>C.Cao đế (m)</t>
  </si>
  <si>
    <t>C.Rộng đế (m)</t>
  </si>
  <si>
    <t>C.Dầy tường 01 bên (m)</t>
  </si>
  <si>
    <t>Số lượng tường (m)</t>
  </si>
  <si>
    <t>C.Rộng lòng sử dụng (m)</t>
  </si>
  <si>
    <t>C.Cao tường cống hộp (m)</t>
  </si>
  <si>
    <t>C.Cao tường rãnh</t>
  </si>
  <si>
    <t>C.Cao tường gộp</t>
  </si>
  <si>
    <t>C.Cao mũ mố thớt dưới (m)</t>
  </si>
  <si>
    <t>C.Rộng mũ mố dưới</t>
  </si>
  <si>
    <t>C.Cao mũ mố thớt trên (m)</t>
  </si>
  <si>
    <t>C.Rộng mũ mố trên</t>
  </si>
  <si>
    <t>Loại thanh chống</t>
  </si>
  <si>
    <t>Cấu tạo thanh chống</t>
  </si>
  <si>
    <t>C.Cao thanh chống (m)</t>
  </si>
  <si>
    <t>C.Rộng thanh chống (m)</t>
  </si>
  <si>
    <t>Số lượng thanh chống (cái)</t>
  </si>
  <si>
    <t>C.Cao chát mặt trong (m)</t>
  </si>
  <si>
    <t>C.Cao chát mặt ngoài (m)</t>
  </si>
  <si>
    <t>Tổng C.Cao ống (m)</t>
  </si>
  <si>
    <t>C.Cao đệm cát (m)</t>
  </si>
  <si>
    <t>C.Cao đắp cát (m)</t>
  </si>
  <si>
    <t>Phân loại chân khay</t>
  </si>
  <si>
    <t>C.Cao lót chân khay (m)</t>
  </si>
  <si>
    <t>C.Rộng lót chân khay (m)</t>
  </si>
  <si>
    <t>Số lượng lót chân khay</t>
  </si>
  <si>
    <t>C.Cao móng chân khay (m)</t>
  </si>
  <si>
    <t>C.Rộng móng chân khay (m)</t>
  </si>
  <si>
    <t>Số lượng móng chân khay</t>
  </si>
  <si>
    <t>C.Cao lót (m)</t>
  </si>
  <si>
    <t>C.Rộng lót (m)</t>
  </si>
  <si>
    <t>Phân loại mái</t>
  </si>
  <si>
    <t>C.Rộng mái (m)</t>
  </si>
  <si>
    <t>C.Dầy mái (m)</t>
  </si>
  <si>
    <t>Số lượng mái (m)</t>
  </si>
  <si>
    <t>Phân loại giằng đỉnh</t>
  </si>
  <si>
    <t>C.Cao lót giằng đỉnh (m)</t>
  </si>
  <si>
    <t>C.Rộng lót giằng đỉnh (m)</t>
  </si>
  <si>
    <t>Số lượng lót giằng đỉnh</t>
  </si>
  <si>
    <t>C.Cao móng giằng đỉnh (m)</t>
  </si>
  <si>
    <t>C.Rộng móng giằng đỉnh (m)</t>
  </si>
  <si>
    <t>Số lượng móng giằng đỉnh</t>
  </si>
  <si>
    <t>Phân loại hành lang bảo vệ</t>
  </si>
  <si>
    <t>C.Cao hàng lang bảo vệ</t>
  </si>
  <si>
    <t>C.Rộng hành lang bảo vệ</t>
  </si>
  <si>
    <t>Số lượng hàng lang bảo vệ</t>
  </si>
  <si>
    <t>Tên loại tấm đan tiêu chuẩn</t>
  </si>
  <si>
    <t>Cấu tạo tấm đan truyền dẫn tấm đan tiêu chuẩn</t>
  </si>
  <si>
    <t xml:space="preserve">Số lượng </t>
  </si>
  <si>
    <t xml:space="preserve">C.Dài </t>
  </si>
  <si>
    <t xml:space="preserve">C.Rộng </t>
  </si>
  <si>
    <t xml:space="preserve">C.Cao </t>
  </si>
  <si>
    <t>Tên loại tấm đan loại 02</t>
  </si>
  <si>
    <t>Cấu tạo tấm đan truyền dẫn</t>
  </si>
  <si>
    <t>Chiều dài mối nối (m)</t>
  </si>
  <si>
    <t>Số lượng T.Đan dùng để tính chiều dài bổ sung (C.Kiện)</t>
  </si>
  <si>
    <t>Chiều dài cần để lắp đặt được theo số CK nguyên (m)</t>
  </si>
  <si>
    <t>Tổng chiều dài lắp đặt theo số CK nguyên (m)</t>
  </si>
  <si>
    <t>Chiều dài thực tế còn thừa (+)/thiếu (-) so với C.Rộng lòng mũ mố hố ga (m)</t>
  </si>
  <si>
    <t>Đáy đào gộp (C.Tròn, C.Hộp, Rãnh, Ô.Nhựa, rãnh thang)</t>
  </si>
  <si>
    <t>Chiều sâu đào</t>
  </si>
  <si>
    <t>Đáy đào cống tròn (m)</t>
  </si>
  <si>
    <t>Đáy đào cống hộp (m)</t>
  </si>
  <si>
    <t>Đáy đào rãnh (m)</t>
  </si>
  <si>
    <t>Đáy đào ống nhựa (m)</t>
  </si>
  <si>
    <t>Đáy đào giằng đỉnh rãnh thang  (m)</t>
  </si>
  <si>
    <t>Đáy đào chân khay rãnh thang (m)</t>
  </si>
  <si>
    <t>Đáy đào rãnh thang (m)</t>
  </si>
  <si>
    <t>Đỉnh lót gộp (C.Tròn, C.Hộp, Rãnh, ống nhựa, rãnh thang)</t>
  </si>
  <si>
    <t>Đỉnh lót rãnh thang</t>
  </si>
  <si>
    <t>Đỉnh lót chân khay rãnh thang</t>
  </si>
  <si>
    <t>Đỉnh lót giằng đỉnh rãnh thang</t>
  </si>
  <si>
    <t>Đỉnh lót ống nhựa</t>
  </si>
  <si>
    <t>Đỉnh lót cống tròn (m)</t>
  </si>
  <si>
    <t>Đỉnh lót cống hộp (m)</t>
  </si>
  <si>
    <t>Đỉnh lót rãnh (m)</t>
  </si>
  <si>
    <t>Đỉnh móng gộp (C.Tròn, C.Hộp, Rãnh, rãnh thang)</t>
  </si>
  <si>
    <t>Đỉnh móng rãnh thang (m)</t>
  </si>
  <si>
    <t>Đỉnh móng chân khay (m)</t>
  </si>
  <si>
    <t>Đỉnh móng cống tròn (m)</t>
  </si>
  <si>
    <t>Đỉnh móng cống hộp (m)</t>
  </si>
  <si>
    <t>Đỉnh móng rãnh (m)</t>
  </si>
  <si>
    <t>Đỉnh đế cống (m)</t>
  </si>
  <si>
    <t>Đáy dòng chảy (m)</t>
  </si>
  <si>
    <t>C.Cao tường cống, rãnh (m)</t>
  </si>
  <si>
    <t>Đỉnh tường C.Hộp, rãnh (m)</t>
  </si>
  <si>
    <t>Đỉnh mũ mố thớt dưới cống hộp rãnh (m)</t>
  </si>
  <si>
    <t>Đỉnh giằng đỉnh rãnh thang (m)</t>
  </si>
  <si>
    <t>Đỉnh gộp (C.Tròn, C.Hộp, rãnh, Ô.Nhựa, Rãnh thang (m)</t>
  </si>
  <si>
    <t>Đỉnh trong lòng sử dụng (m)</t>
  </si>
  <si>
    <t>Đỉnh cống tròn (m)</t>
  </si>
  <si>
    <t>Đỉnh cống hộp (m)</t>
  </si>
  <si>
    <t>Đỉnh rãnh (m)</t>
  </si>
  <si>
    <t>Đỉnh ống nhựa (m)</t>
  </si>
  <si>
    <t>Đỉnh đắp cát (m)</t>
  </si>
  <si>
    <t>Chiều cao rãnh thang từ đáy dòng chảy đến đỉnh (m)</t>
  </si>
  <si>
    <t>Đỉnh rãnh thang (m)</t>
  </si>
  <si>
    <t>Tổng chiều sâu đào</t>
  </si>
  <si>
    <t>C.Cao lót T.Lưu</t>
  </si>
  <si>
    <t>C.Cao lót H.lưu</t>
  </si>
  <si>
    <t>C.Cao lót móng T.Bình</t>
  </si>
  <si>
    <t>C.Cao móng T.Lưu</t>
  </si>
  <si>
    <t>C.Cao móng H.Lưu</t>
  </si>
  <si>
    <t>C.Cao móng T.Bình</t>
  </si>
  <si>
    <t>C.Cao đế T.Lưu</t>
  </si>
  <si>
    <t>C.Cao đế H.Lưu</t>
  </si>
  <si>
    <t>C.Cao đế T.Bình</t>
  </si>
  <si>
    <t>C.Cao cống T.Lưu</t>
  </si>
  <si>
    <t>C.Cao cống H.Lưu</t>
  </si>
  <si>
    <t>C.Cống cống T.Bình</t>
  </si>
  <si>
    <t>C.Cao lót H.Lưu</t>
  </si>
  <si>
    <t>C.Cao lót T.Bình</t>
  </si>
  <si>
    <t>C.Cao tường T.Lưu</t>
  </si>
  <si>
    <t>C.Cao tường H.Lưu</t>
  </si>
  <si>
    <t>C.Cao tường T.Bình</t>
  </si>
  <si>
    <t>C.Cao đệm cát T.Lưu</t>
  </si>
  <si>
    <t>C.Cao đệm cát H.Lưu</t>
  </si>
  <si>
    <t>C.Cao đệm cát T.Bình</t>
  </si>
  <si>
    <t>C.Cao ống T.Lưu</t>
  </si>
  <si>
    <t>C.Cao ống H.Lưu</t>
  </si>
  <si>
    <t>C.Cao T.Bình</t>
  </si>
  <si>
    <t>C.Cao đắp cát T.Lưu</t>
  </si>
  <si>
    <t>C.Cao Đắp cát H.Lưu</t>
  </si>
  <si>
    <t>C.Cao đắp cát T.Bình</t>
  </si>
  <si>
    <t>Lót thượng lưu</t>
  </si>
  <si>
    <t>Lót hạ lưu</t>
  </si>
  <si>
    <t>Lót trung bình</t>
  </si>
  <si>
    <t>Móng thượng lưu</t>
  </si>
  <si>
    <t>Móng hạ lưu</t>
  </si>
  <si>
    <t>Móng trung bình</t>
  </si>
  <si>
    <t>Tỷ lệ mở mái</t>
  </si>
  <si>
    <t>D.Tích đào (m2)</t>
  </si>
  <si>
    <t>Tổng KL đào cống, rãnh, ống nhựa, rãnh thang (m3)</t>
  </si>
  <si>
    <t>Chân khay (m3)</t>
  </si>
  <si>
    <t>Giằng đỉnh (m3)</t>
  </si>
  <si>
    <t>Tổng KL đào đất chân khay + rảnh đỉnh (m3)</t>
  </si>
  <si>
    <t>Tổng KL đào đất (m3)</t>
  </si>
  <si>
    <t>Tổng KL đào đá (m3)</t>
  </si>
  <si>
    <t>KL C.Chỗ đất cống tròn (m3)</t>
  </si>
  <si>
    <t>KL C.Chỗ đá cống tròn (m3)</t>
  </si>
  <si>
    <t>Tổng KL chiếm chỗ C.Tròn (m3)</t>
  </si>
  <si>
    <t>KL C.chỗ đất cống hộp (m3)</t>
  </si>
  <si>
    <t>KL C.chỗ đá cống hộp (m3)</t>
  </si>
  <si>
    <t>Tổng KL C.chỗ cống hộp (m3)</t>
  </si>
  <si>
    <t>KL C.chỗ đất rãnh (m3)</t>
  </si>
  <si>
    <t>KL C.chỗ đá rãnh (m3)</t>
  </si>
  <si>
    <t>Tổng KL C.chỗ rãnh (m3)</t>
  </si>
  <si>
    <t>KL C.Chỗ đất ống nhựa (m)</t>
  </si>
  <si>
    <t>KL C.Chỗ đá ống nhựa (m3)</t>
  </si>
  <si>
    <t>Tổng KL C.Chỗ ống nhựa (m3)</t>
  </si>
  <si>
    <t>KL C.Chỗ đất rãnh thang (m3)</t>
  </si>
  <si>
    <t>KL C.Chỗ đá rãnh thang (m3)</t>
  </si>
  <si>
    <t>Tổng KL C.Chỗ rãnh thang (m3)</t>
  </si>
  <si>
    <t>KL C.Chố đất chân khay (m3)</t>
  </si>
  <si>
    <t>KL C.Chố đất chân giằng đỉnh (m3)</t>
  </si>
  <si>
    <t>Tổng KL C.Chỗ đất (m3)</t>
  </si>
  <si>
    <t>Tổng KL C.Chỗ đá (m3)</t>
  </si>
  <si>
    <t>Tổng KL C.Chỗ (m3)</t>
  </si>
  <si>
    <t>KL C.chỗ đất (m3)</t>
  </si>
  <si>
    <t>KL C.Chỗ đá (m3)</t>
  </si>
  <si>
    <t>Tổng KL đắp trả (m3)</t>
  </si>
  <si>
    <t>Tổng KL thừa (m3)</t>
  </si>
  <si>
    <t>C.Sâu đắp (m)</t>
  </si>
  <si>
    <t>C.Rộng đắp đáy lớn (m)</t>
  </si>
  <si>
    <t>D.Tích đắp (m2)</t>
  </si>
  <si>
    <t>KL đắp cát trước chiếm chỗ (m3)</t>
  </si>
  <si>
    <t>KL chiếm chỗ (m3)</t>
  </si>
  <si>
    <t>KL đắp cát sau chiếm chỗ (m3)</t>
  </si>
  <si>
    <t>RD01</t>
  </si>
  <si>
    <t>T1TH1</t>
  </si>
  <si>
    <t>Thi công trực tiếp</t>
  </si>
  <si>
    <t>Không có mũ mố</t>
  </si>
  <si>
    <t>Tường bê tông cốt thép</t>
  </si>
  <si>
    <t>Có móng</t>
  </si>
  <si>
    <t>Móng bê tông cốt thép</t>
  </si>
  <si>
    <t>Có</t>
  </si>
  <si>
    <t>Tấm đan không cốt thép</t>
  </si>
  <si>
    <t>Đào đất + Đào đá</t>
  </si>
  <si>
    <t>T1TH2</t>
  </si>
  <si>
    <t>Rãnh bê tông</t>
  </si>
  <si>
    <t>D1000</t>
  </si>
  <si>
    <t>Không có móng</t>
  </si>
  <si>
    <t>Không cốt thép</t>
  </si>
  <si>
    <t>Tường bê tông</t>
  </si>
  <si>
    <t>Mũ mố xây gạch</t>
  </si>
  <si>
    <t>Có cốt thép</t>
  </si>
  <si>
    <t>Tường xây gạch</t>
  </si>
  <si>
    <t>Móng bê tông</t>
  </si>
  <si>
    <t>Tấm đan cốt thép</t>
  </si>
  <si>
    <t>Cống tròn</t>
  </si>
  <si>
    <t>Mũ mố bê tông</t>
  </si>
  <si>
    <t>T1TH3</t>
  </si>
  <si>
    <t>Mũ mố bê tông cốt thép</t>
  </si>
  <si>
    <t>T1TH4</t>
  </si>
  <si>
    <t>Không</t>
  </si>
  <si>
    <t>T1TH5</t>
  </si>
  <si>
    <t>Móng bê tông kết hợp đế</t>
  </si>
  <si>
    <t>T1TH6</t>
  </si>
  <si>
    <t>T1TH7</t>
  </si>
  <si>
    <t>T1TH8</t>
  </si>
  <si>
    <t>Cống hộp</t>
  </si>
  <si>
    <t>B1000</t>
  </si>
  <si>
    <t>Không mũ mố</t>
  </si>
  <si>
    <t>T1TH9</t>
  </si>
  <si>
    <t>T2T1H1</t>
  </si>
  <si>
    <t>RD02</t>
  </si>
  <si>
    <t>Nắp gang</t>
  </si>
  <si>
    <t>T2T1H2</t>
  </si>
  <si>
    <t>T2T1H3</t>
  </si>
  <si>
    <t>T2T1H4</t>
  </si>
  <si>
    <t>T2T1H5</t>
  </si>
  <si>
    <t>Rãnh xây</t>
  </si>
  <si>
    <t>T2T1H6</t>
  </si>
  <si>
    <t>T2T1H7</t>
  </si>
  <si>
    <t>T2T1H8</t>
  </si>
  <si>
    <t>T2T1H9</t>
  </si>
  <si>
    <t>T2T1H10</t>
  </si>
  <si>
    <t>T2T1H11</t>
  </si>
  <si>
    <t>T2T1H12</t>
  </si>
  <si>
    <t>Gang dạn nan</t>
  </si>
  <si>
    <t>T2T1H13</t>
  </si>
  <si>
    <t>T2T1H14</t>
  </si>
  <si>
    <t>T2T1H15</t>
  </si>
  <si>
    <t>T2T1H16</t>
  </si>
  <si>
    <t>T2T1H17</t>
  </si>
  <si>
    <t>T2T1H18</t>
  </si>
  <si>
    <t>Ống nhựa</t>
  </si>
  <si>
    <t>HDPE D300</t>
  </si>
  <si>
    <t>Không đắp cát</t>
  </si>
  <si>
    <t>Lắp đặt</t>
  </si>
  <si>
    <t>T2T1H19</t>
  </si>
  <si>
    <t>Đắp cát</t>
  </si>
  <si>
    <t>T2T1H20</t>
  </si>
  <si>
    <t>HDPE D600</t>
  </si>
  <si>
    <t>T2T2H1</t>
  </si>
  <si>
    <t>T2T2H2</t>
  </si>
  <si>
    <t>Rãnh thang</t>
  </si>
  <si>
    <t>Thang đất</t>
  </si>
  <si>
    <t>Trồng cỏ</t>
  </si>
  <si>
    <t>Không có chân khay</t>
  </si>
  <si>
    <t>Không có giằng đỉnh</t>
  </si>
  <si>
    <t>T2T2H3</t>
  </si>
  <si>
    <t>Bê tông</t>
  </si>
  <si>
    <t>T2T2H4</t>
  </si>
  <si>
    <t>Thang bê tông</t>
  </si>
  <si>
    <t>Mái bê tông</t>
  </si>
  <si>
    <t>T2T2H5</t>
  </si>
  <si>
    <t>T2T3H1</t>
  </si>
  <si>
    <t>Tên Biến</t>
  </si>
  <si>
    <t>ThongTinLyTrinh_TuyenDuong</t>
  </si>
  <si>
    <t>ThongTinLyTrinh_LyTrinhTaiTimHoGa</t>
  </si>
  <si>
    <t>ThongTinChungHoGa_TenHoGaSauPhanLoai</t>
  </si>
  <si>
    <t>ThongTinChungHoGa_TenHoGaTheoBanVe</t>
  </si>
  <si>
    <t>ThongTinChungHoGa_HinhThucHoGa</t>
  </si>
  <si>
    <t>ThongTinChungHoGa_KetCauMuMo</t>
  </si>
  <si>
    <t>ThongTinChungHoGa_KetCauTuong</t>
  </si>
  <si>
    <t>ThongTinChungHoGa_HinhThucMongHoGa</t>
  </si>
  <si>
    <t>ThongTinChungHoGa_KetCauMong</t>
  </si>
  <si>
    <t>ThongTinChungHoGa_ChatMatTrong</t>
  </si>
  <si>
    <t>ThongTinChungHoGa_ChatMatNgoai</t>
  </si>
  <si>
    <t>PhuBiHoGa_CDai</t>
  </si>
  <si>
    <t>PhuBiHoGa_CRong</t>
  </si>
  <si>
    <t>BeTongLotMong_D</t>
  </si>
  <si>
    <t>BeTongLotMong_R</t>
  </si>
  <si>
    <t>BeTongLotMong_C</t>
  </si>
  <si>
    <t>BeTongMongHoGa_D</t>
  </si>
  <si>
    <t>BeTongMongHoGa_R</t>
  </si>
  <si>
    <t>BeTongMongHoGa_C</t>
  </si>
  <si>
    <t>DeHoGa_D</t>
  </si>
  <si>
    <t>DeHoGa_R</t>
  </si>
  <si>
    <t>DeHoGa_C</t>
  </si>
  <si>
    <t>TuongHoGa_D</t>
  </si>
  <si>
    <t>TuongHoGa_R</t>
  </si>
  <si>
    <t>TuongHoGa_C</t>
  </si>
  <si>
    <t>TuongHoGa_CdTuong</t>
  </si>
  <si>
    <t>DamGiuaHoGa_D</t>
  </si>
  <si>
    <t>DamGiuaHoGa_C</t>
  </si>
  <si>
    <t>DamGiuaHoGa_CdDam</t>
  </si>
  <si>
    <t>DamGiuaHoGa_CCaoDamGiuaTuongSoVoiDayHoGa</t>
  </si>
  <si>
    <t>ChatMatTrong_D</t>
  </si>
  <si>
    <t>ChatMatTrong_R</t>
  </si>
  <si>
    <t>ChatMatTrong_C</t>
  </si>
  <si>
    <t>ChatMatNgoaiCanh_D</t>
  </si>
  <si>
    <t>ChatMatNgoaiCanh_R</t>
  </si>
  <si>
    <t>ChatMatNgoaiCanh_C</t>
  </si>
  <si>
    <t>MuMoThotDuoi_D</t>
  </si>
  <si>
    <t>MuMoThotDuoi_R</t>
  </si>
  <si>
    <t>MuMoThotDuoi_C</t>
  </si>
  <si>
    <t>MuMoThotDuoi_CdTuong</t>
  </si>
  <si>
    <t>MuMoThotTren_D</t>
  </si>
  <si>
    <t>MuMoThotTren_R</t>
  </si>
  <si>
    <t>MuMoThotTren_C</t>
  </si>
  <si>
    <t>MuMoThotTren_CdTuong</t>
  </si>
  <si>
    <t>HinhThucDauNoi1_Loai</t>
  </si>
  <si>
    <t>HinhThucDauNoi1_CanhDai</t>
  </si>
  <si>
    <t>HinhThucDauNoi1_CanhRong</t>
  </si>
  <si>
    <t>HinhThucDauNoi1_CanhCheo</t>
  </si>
  <si>
    <t>HinhThucDauNoi2_Loai</t>
  </si>
  <si>
    <t>HinhThucDauNoi2_CanhDai</t>
  </si>
  <si>
    <t>HinhThucDauNoi2_CanhRong</t>
  </si>
  <si>
    <t>HinhThucDauNoi2_CanhCheo</t>
  </si>
  <si>
    <t>HinhThucDauNoi3_Loai</t>
  </si>
  <si>
    <t>HinhThucDauNoi3_CanhDai</t>
  </si>
  <si>
    <t>HinhThucDauNoi3_CanhRong</t>
  </si>
  <si>
    <t>HinhThucDauNoi3_CanhCheo</t>
  </si>
  <si>
    <t>HinhThucDauNoi4_Loai</t>
  </si>
  <si>
    <t>HinhThucDauNoi4_CanhDai</t>
  </si>
  <si>
    <t>HinhThucDauNoi4_CanhRong</t>
  </si>
  <si>
    <t>HinhThucDauNoi4_CanhCheo</t>
  </si>
  <si>
    <t>HinhThucDauNoi5_Loai</t>
  </si>
  <si>
    <t>HinhThucDauNoi5_CanhDai</t>
  </si>
  <si>
    <t>HinhThucDauNoi5_CanhRong</t>
  </si>
  <si>
    <t>HinhThucDauNoi5_CanhCheo</t>
  </si>
  <si>
    <t>HinhThucDauNoi6_Loai</t>
  </si>
  <si>
    <t>HinhThucDauNoi6_CanhDai</t>
  </si>
  <si>
    <t>HinhThucDauNoi6_CanhRong</t>
  </si>
  <si>
    <t>HinhThucDauNoi6_CanhCheo</t>
  </si>
  <si>
    <t>HinhThucDauNoi7_Loai</t>
  </si>
  <si>
    <t>HinhThucDauNoi7_CanhDai</t>
  </si>
  <si>
    <t>HinhThucDauNoi7_CanhRong</t>
  </si>
  <si>
    <t>HinhThucDauNoi7_CanhCheo</t>
  </si>
  <si>
    <t>HinhThucDauNoi8_Loai</t>
  </si>
  <si>
    <t>HinhThucDauNoi8_CanhDai</t>
  </si>
  <si>
    <t>HinhThucDauNoi8_CanhRong</t>
  </si>
  <si>
    <t>HinhThucDauNoi8_CanhCheo</t>
  </si>
  <si>
    <t>ThongTinTamDanHoGa2_PhanLoaiDayHoGa</t>
  </si>
  <si>
    <t>ThongTinTamDanHoGa2_HinhThucDayHoGa</t>
  </si>
  <si>
    <t>ThongTinTamDanHoGa2_DuongKinh</t>
  </si>
  <si>
    <t>ThongTinTamDanHoGa2_ChieuDay</t>
  </si>
  <si>
    <t>ThongTinTamDanHoGa2_D</t>
  </si>
  <si>
    <t>ThongTinTamDanHoGa2_R</t>
  </si>
  <si>
    <t>ThongTinTamDanHoGa2_C</t>
  </si>
  <si>
    <t>ThongTinTamDanHoGa2_SoLuong</t>
  </si>
  <si>
    <t>ThongTinVatLieuDaoHoGa_LoaiVatLieuDao</t>
  </si>
  <si>
    <t>ThongTinVatLieuDaoHoGa_ChieuCaoDaoDa</t>
  </si>
  <si>
    <t>ThongTinVatLieuDaoHoGa_ChieuCaoDaoDat</t>
  </si>
  <si>
    <t>ThongTinVatLieuDaoHoGa_TongChieuCaoDao</t>
  </si>
  <si>
    <t>ThongTinCaoDoHoGa_CaoDoTuNhien</t>
  </si>
  <si>
    <t>ThongTinCaoDoHoGa_CdDinhViaHeHoanThien</t>
  </si>
  <si>
    <t>ThongTinCaoDoHoGa_CaoDoDinhK98</t>
  </si>
  <si>
    <t>ThongTinCaoDoHoGa_CaoDoHienTrangTruocKhiDao</t>
  </si>
  <si>
    <t>ThongTinCaoDoHoGa_DayDao</t>
  </si>
  <si>
    <t>ThongTinCaoDoHoGa_CSauDao</t>
  </si>
  <si>
    <t>ThongTinCaoDoHoGa_DinhLotMong</t>
  </si>
  <si>
    <t>ThongTinCaoDoHoGa_CdDinhMong</t>
  </si>
  <si>
    <t>ThongTinCaoDoHoGa_CdDayHoGa</t>
  </si>
  <si>
    <t>ThongTinCaoDoHoGa_CCaoTuong</t>
  </si>
  <si>
    <t>ThongTinCaoDoHoGa_DinhTuongDuoiDamGiuaTuong</t>
  </si>
  <si>
    <t>ThongTinCaoDoHoGa_DinhDamGiuaTuong</t>
  </si>
  <si>
    <t>ThongTinCaoDoHoGa_DinhTuong</t>
  </si>
  <si>
    <t>ThongTinCaoDoHoGa_DinhMuMoThotDuoi</t>
  </si>
  <si>
    <t>ThongTinCaoDoHoGa_CdDinhHoGa</t>
  </si>
  <si>
    <t>ThongTinCaoDoHoGa_TongChieuCaoHoGa</t>
  </si>
  <si>
    <t>ThongTinCaoDoHoGa_ChenhCaoDinhHoGaVaHienTrangDao</t>
  </si>
  <si>
    <t>ThongTinCaoDoHoGa_TongChieuCaoChiemChoDapTra</t>
  </si>
  <si>
    <t>TTCCCCDTHT_ChieuCaoLotDat</t>
  </si>
  <si>
    <t>TTCCCCDTHT_ChieuCaoMongDat</t>
  </si>
  <si>
    <t>TTCCCCDTHT_ChieuCaoTuongDat</t>
  </si>
  <si>
    <t>TTCCCCDTHT_ChieuCaoLotDa</t>
  </si>
  <si>
    <t>TTCCCCDTHT_ChieuCaoMongDa</t>
  </si>
  <si>
    <t>TTCCCCDTHT_ChieuCaoTuongDa</t>
  </si>
  <si>
    <t>TTCCCCDTHT_TongCieuCaoDat</t>
  </si>
  <si>
    <t>TTCCCCDTHT_TongChieuCaoDa</t>
  </si>
  <si>
    <t>TTCCCCDTHT_ChenhDatSoVoiTK</t>
  </si>
  <si>
    <t>TTCCCCDTHT_ChenhDaSoVoiTK</t>
  </si>
  <si>
    <t>ThongTinMaiDao_ChieuRongDayDaoNho</t>
  </si>
  <si>
    <t>ThongTinMaiDao_TyLeMoMai</t>
  </si>
  <si>
    <t>ThongTinMaiDao_SoCanhMaiTrai</t>
  </si>
  <si>
    <t>ThongTinMaiDao_SoCanhMaiPhai</t>
  </si>
  <si>
    <t>TTKLD_CRongDaoDayLonDat</t>
  </si>
  <si>
    <t>TTKLD_CRongDaoDayLonDa</t>
  </si>
  <si>
    <t>TTKLD_DienTichDaoDat</t>
  </si>
  <si>
    <t>TTKLD_DienTichDaoDa</t>
  </si>
  <si>
    <t>TTKLD_TongDtDao</t>
  </si>
  <si>
    <t>TTKLD_KlDaoDat</t>
  </si>
  <si>
    <t>TTKLD_KlDaoDa</t>
  </si>
  <si>
    <t>TTKLD_TongKlDao</t>
  </si>
  <si>
    <t>TTKLD_KlChiemChoDat</t>
  </si>
  <si>
    <t>TTKLD_KlChiemChoDa</t>
  </si>
  <si>
    <t>TTKLD_TongChiemCho</t>
  </si>
  <si>
    <t>TTKLD_KlDapTraDat</t>
  </si>
  <si>
    <t>TTKLD_KlDapTraDa</t>
  </si>
  <si>
    <t>TTKLD_TongDapTra</t>
  </si>
  <si>
    <t>TTKLD_KlThuaDat</t>
  </si>
  <si>
    <t>TTKLD_KlThuaDa</t>
  </si>
  <si>
    <t>TTKLD_TongThua</t>
  </si>
  <si>
    <t>ToaDoX</t>
  </si>
  <si>
    <t>ToaDoY</t>
  </si>
  <si>
    <t>ThongTinLyTrinhTruyenDan_TuLyTrinh</t>
  </si>
  <si>
    <t>ThongTinLyTrinhTruyenDan_DenLyTrinh</t>
  </si>
  <si>
    <t>ThongTinLyTrinhTruyenDan_TuHoGa</t>
  </si>
  <si>
    <t>ThongTinLyTrinhTruyenDan_DenHoGa</t>
  </si>
  <si>
    <t>ThongTinDuongTruyenDan_HinhThucTruyenDan</t>
  </si>
  <si>
    <t>ThongTinDuongTruyenDan_LoaiTruyenDan</t>
  </si>
  <si>
    <t>ThongTinDuongTruyenDan_TenLoaiTruyenDanSauPhanLoai</t>
  </si>
  <si>
    <t>TTCDSLCauKienDuongTruyenDan_ChieuDai01CauKien</t>
  </si>
  <si>
    <t>TTCDSLCauKienDuongTruyenDan_ChieuDaiMoiNoiCKien</t>
  </si>
  <si>
    <t>TTCDSLCauKienDuongTruyenDan_SoLuongCKienDungDeTinhChieuDaiBoSung</t>
  </si>
  <si>
    <t>TTCDSLCauKienDuongTruyenDan_TongChieuDai</t>
  </si>
  <si>
    <t>TTCDSLCauKienDuongTruyenDan_SlCauKienTinhKl</t>
  </si>
  <si>
    <t>TTCDSLCauKienDuongTruyenDan_SlCauKienNguyen</t>
  </si>
  <si>
    <t>TTCDSLCauKienDuongTruyenDan_CDaiCanDeLapDatDuocTheoSoCkNguyen</t>
  </si>
  <si>
    <t>TTCDSLCauKienDuongTruyenDan_TongCDaiLapDatTheoSoCkNguyen</t>
  </si>
  <si>
    <t>TTCDSLCauKienDuongTruyenDan_CDaiThucTeConThuaThieuSoVoiCRongLongMuMoHoGa</t>
  </si>
  <si>
    <t>TTCDSLCauKienDuongTruyenDan_XacDinhOngCongCanThem</t>
  </si>
  <si>
    <t>TTCDSLCauKienDuongTruyenDan_CDaiConThuaThieuSauTinhTheoCkTinhKl</t>
  </si>
  <si>
    <t>ThongTinMongDuongTruyenDan_PhanLoaiMongCongTronCongHop</t>
  </si>
  <si>
    <t>ThongTinMongDuongTruyenDan_LoaiMong</t>
  </si>
  <si>
    <t>ThongTinMongDuongTruyenDan_HinhThucMong</t>
  </si>
  <si>
    <t>ThongTinDeCong_TenLoaiDeCong</t>
  </si>
  <si>
    <t>ThongTinDeCong_CauTaoDeCong</t>
  </si>
  <si>
    <t>ThongTinDeCong_D</t>
  </si>
  <si>
    <t>ThongTinDeCong_R</t>
  </si>
  <si>
    <t>ThongTinDeCong_C</t>
  </si>
  <si>
    <t>ThongTinDeCong_SlDeCong01CauKienTruyenDan</t>
  </si>
  <si>
    <t>ThongTinDeCong_Kl01DeCong</t>
  </si>
  <si>
    <t>ThongTinDeCong_TongSoLuongDC</t>
  </si>
  <si>
    <t>ThongTinDeCong_TongKLDeCong</t>
  </si>
  <si>
    <t>ThongTinCauTaoCongTron_CDayPhuBi</t>
  </si>
  <si>
    <t>ThongTinCauTaoCongTron_SoCanh</t>
  </si>
  <si>
    <t>ThongTinCauTaoCongTron_LongSuDung</t>
  </si>
  <si>
    <t>ThongTinCauTaoCongTron_CCaoCauKien</t>
  </si>
  <si>
    <t>ThongTinCauTaoCongTron_CCaoLotMong</t>
  </si>
  <si>
    <t>ThongTinCauTaoCongTron_CRongLotMong</t>
  </si>
  <si>
    <t>ThongTinCauTaoCongTron_CCaoMong</t>
  </si>
  <si>
    <t>ThongTinCauTaoCongTron_CRongMong</t>
  </si>
  <si>
    <t>ThongTinCauTaoCongTron_CCaoDe</t>
  </si>
  <si>
    <t>ThongTinCauTaoCongTron_TongCCaoCong</t>
  </si>
  <si>
    <t>TTKTHHCongHopRanh_CauTaoTuong</t>
  </si>
  <si>
    <t>TTKTHHCongHopRanh_CauTaoMuMo</t>
  </si>
  <si>
    <t>TTKTHHCongHopRanh_ChatMatTrong</t>
  </si>
  <si>
    <t>TTKTHHCongHopRanh_ChatMatNgoai</t>
  </si>
  <si>
    <t>TTKTHHCongHopRanh_CCaoLotMong</t>
  </si>
  <si>
    <t>TTKTHHCongHopRanh_CRongLotMong</t>
  </si>
  <si>
    <t>TTKTHHCongHopRanh_CCaoMong</t>
  </si>
  <si>
    <t>TTKTHHCongHopRanh_CRongMong</t>
  </si>
  <si>
    <t>TTKTHHCongHopRanh_CCaoDe</t>
  </si>
  <si>
    <t>TTKTHHCongHopRanh_CRongDe</t>
  </si>
  <si>
    <t>TTKTHHCongHopRanh_CDayTuong01Ben</t>
  </si>
  <si>
    <t>TTKTHHCongHopRanh_SoLuongTuong</t>
  </si>
  <si>
    <t>TTKTHHCongHopRanh_CRongLongSuDung</t>
  </si>
  <si>
    <t>TTKTHHCongHopRanh_CCaoTuongCongHop</t>
  </si>
  <si>
    <t>TTKTHHCongHopRanh_CCaoTuongRanh</t>
  </si>
  <si>
    <t>TTKTHHCongHopRanh_CCaoTuongGop</t>
  </si>
  <si>
    <t>TTKTHHCongHopRanh_CCaoMuMoThotDuoi</t>
  </si>
  <si>
    <t>TTKTHHCongHopRanh_CRongMuMoDuoi</t>
  </si>
  <si>
    <t>TTKTHHCongHopRanh_CCaoMuMoThotTren</t>
  </si>
  <si>
    <t>TTKTHHCongHopRanh_CRongMuMoTren</t>
  </si>
  <si>
    <t>TTKTHHCongHopRanh_LoaiThanhChong</t>
  </si>
  <si>
    <t>TTKTHHCongHopRanh_CauTaoThanhChong</t>
  </si>
  <si>
    <t>TTKTHHCongHopRanh_CCaoThanhChong</t>
  </si>
  <si>
    <t>TTKTHHCongHopRanh_CRongThanhChong</t>
  </si>
  <si>
    <t>TTKTHHCongHopRanh_Cdai</t>
  </si>
  <si>
    <t>TTKTHHCongHopRanh_SoLuongThanhChong</t>
  </si>
  <si>
    <t>TTKTHHCongHopRanh_CCaoChatMatTrong</t>
  </si>
  <si>
    <t>TTKTHHCongHopRanh_CCaoChatmatNgoai</t>
  </si>
  <si>
    <t>TTKTHHCongHopRanh_TongChieuCao</t>
  </si>
  <si>
    <t>ThongTinKichThuocHinhHocOngNhua_CDayPhuBi</t>
  </si>
  <si>
    <t>ThongTinKichThuocHinhHocOngNhua_SoCanh</t>
  </si>
  <si>
    <t>ThongTinKichThuocHinhHocOngNhua_LongSuDung</t>
  </si>
  <si>
    <t>ThongTinKichThuocHinhHocOngNhua_TongCCaoOng</t>
  </si>
  <si>
    <t>ThongTinKichThuocHinhHocOngNhua_CCaoDemCat</t>
  </si>
  <si>
    <t>ThongTinKichThuocHinhHocOngNhua_CCaoDapCat</t>
  </si>
  <si>
    <t>ThongTinRanhThang_HinhThucMai</t>
  </si>
  <si>
    <t>ThongTinRanhThang_CauTaoChanKhay</t>
  </si>
  <si>
    <t>ThongTinRanhThang_CauTaoGiangDinh</t>
  </si>
  <si>
    <t>ThongTinRanhThang_HinhThucHanhLangBaoVe</t>
  </si>
  <si>
    <t>ThongTinRanhThang_PhanLoaiChanKhay</t>
  </si>
  <si>
    <t>ThongTinRanhThang_CCaoLotChanKhay</t>
  </si>
  <si>
    <t>ThongTinRanhThang_CRongLotChanKhay</t>
  </si>
  <si>
    <t>ThongTinRanhThang_SoLuongLotChanKhay</t>
  </si>
  <si>
    <t>ThongTinRanhThang_CCaoMongChanKhay</t>
  </si>
  <si>
    <t>ThongTinRanhThang_CRongMongChanKhay</t>
  </si>
  <si>
    <t>ThongTinRanhThang_SoLuongMongChanKhay</t>
  </si>
  <si>
    <t>ThongTinRanhThang_CCaoLot</t>
  </si>
  <si>
    <t>ThongTinRanhThang_CRongLot</t>
  </si>
  <si>
    <t>ThongTinRanhThang_CCaoMong</t>
  </si>
  <si>
    <t>ThongTinRanhThang_CRongMong</t>
  </si>
  <si>
    <t>ThongTinRanhThang_PhanLoaiMai</t>
  </si>
  <si>
    <t>ThongTinRanhThang_CRongMai</t>
  </si>
  <si>
    <t>ThongTinRanhThang_CDayMai</t>
  </si>
  <si>
    <t>ThongTinRanhThang_SoLuongMai</t>
  </si>
  <si>
    <t>ThongTinRanhThang_PhanLoaiGiangDinh</t>
  </si>
  <si>
    <t>ThongTinRanhThang_CCaoLotGiangDinh</t>
  </si>
  <si>
    <t>ThongTinRanhThang_CRongLotGiangDinh</t>
  </si>
  <si>
    <t>ThongTinRanhThang_SoLuongLotGiangDinh</t>
  </si>
  <si>
    <t>ThongTinRanhThang_CCaoMongGiangDinh</t>
  </si>
  <si>
    <t>ThongTinRanhThang_CRongMongGiangDinh</t>
  </si>
  <si>
    <t>ThongTinRanhThang_SoLuongMongGiangDinh</t>
  </si>
  <si>
    <t>ThongTinRanhThang_PhanLoaiHanhLangBaoVe</t>
  </si>
  <si>
    <t>ThongTinRanhThang_CCaoHangLangBaoVe</t>
  </si>
  <si>
    <t>ThongTinRanhThang_CRongHanhLangBaoVe</t>
  </si>
  <si>
    <t>ThongTinRanhThang_SoLuongHangLangBaoVe</t>
  </si>
  <si>
    <t>TTTDCongHoRanh_TenLoaiTamDanTieuChuan</t>
  </si>
  <si>
    <t>TTTDCongHoRanh_CauTaoTamDanTruyenDanTamDanTieuChuan</t>
  </si>
  <si>
    <t>TTTDCongHoRanh_SoLuong</t>
  </si>
  <si>
    <t>TTTDCongHoRanh_Cdai</t>
  </si>
  <si>
    <t>TTTDCongHoRanh_Crong</t>
  </si>
  <si>
    <t>TTTDCongHoRanh_Ccao</t>
  </si>
  <si>
    <t>TTTDCongHoRanh_TenLoaiTamDanLoai02</t>
  </si>
  <si>
    <t>TTTDCongHoRanh_CauTaoTamDanTruyenDan</t>
  </si>
  <si>
    <t>TTTDCongHoRanh_SoLuong1</t>
  </si>
  <si>
    <t>TTTDCongHoRanh_CDai1</t>
  </si>
  <si>
    <t>TTTDCongHoRanh_CRong1</t>
  </si>
  <si>
    <t>TTTDCongHoRanh_CCao1</t>
  </si>
  <si>
    <t>TTTDCongHoRanh_ChieuDaiMoiNoi</t>
  </si>
  <si>
    <t>TTTDCongHoRanh_SoLuongTDanDungDeTinhChieuDaiBoSung</t>
  </si>
  <si>
    <t>TTTDCongHoRanh_SLCauKienNguyen</t>
  </si>
  <si>
    <t>TTTDCongHoRanh_ChieuDaiTheoSoCKNguyen</t>
  </si>
  <si>
    <t>TTTDCongHoRanh_TongChieuDaiTheoCKNguyen</t>
  </si>
  <si>
    <t>TTTDCongHoRanh_ChieuDaiThucTe</t>
  </si>
  <si>
    <t>TTTDCongHoRanh_XacDinhOngCongCanThem</t>
  </si>
  <si>
    <t>CDThuongLuu_HienTrangTruocKhiDaoThuongLuu</t>
  </si>
  <si>
    <t>CDThuongLuu_DayDaoGop</t>
  </si>
  <si>
    <t>CDThuongLuu_ChieuSauDao</t>
  </si>
  <si>
    <t>CDThuongLuu_DayDaoCongTron</t>
  </si>
  <si>
    <t>CDThuongLuu_DayDaoCongHop</t>
  </si>
  <si>
    <t>CDThuongLuu_DayDaoRanh</t>
  </si>
  <si>
    <t>CDThuongLuu_DayDaoOngNhua</t>
  </si>
  <si>
    <t>CDThuongLuu_DayDaoGiangDinhRanhThang</t>
  </si>
  <si>
    <t>CDThuongLuu_DayDaoChanKhayRanhThang</t>
  </si>
  <si>
    <t>CDThuongLuu_DayDaoRanhThang</t>
  </si>
  <si>
    <t>CDThuongLuu_DinhLotGop</t>
  </si>
  <si>
    <t>CDThuongLuu_DinhLotRanhThang</t>
  </si>
  <si>
    <t>CDThuongLuu_DinhLotChanKhayRanhThang</t>
  </si>
  <si>
    <t>CDThuongLuu_DinhLotGiangDinhRanhThang</t>
  </si>
  <si>
    <t>CDThuongLuu_DinhLotOngNhua</t>
  </si>
  <si>
    <t>CDThuongLuu_DinhLotCongTron</t>
  </si>
  <si>
    <t>CDThuongLuu_DinhLotCongHop</t>
  </si>
  <si>
    <t>CDThuongLuu_DinhLotRanh</t>
  </si>
  <si>
    <t>CDThuongLuu_DinhMongGop</t>
  </si>
  <si>
    <t>CDThuongLuu_DinhMongRanhThang</t>
  </si>
  <si>
    <t>CDThuongLuu_DinhMongChanKhay</t>
  </si>
  <si>
    <t>CDThuongLuu_DinhMongCongTron</t>
  </si>
  <si>
    <t>CDThuongLuu_DinhMongCongHop</t>
  </si>
  <si>
    <t>CDThuongLuu_DinhMongRanh</t>
  </si>
  <si>
    <t>CDThuongLuu_DinhDeCong</t>
  </si>
  <si>
    <t>CDThuongLuu_DayDongChay</t>
  </si>
  <si>
    <t>CDThuongLuu_CCaoTuongCongRanh</t>
  </si>
  <si>
    <t>CDThuongLuu_DinhTuongCHopRanh</t>
  </si>
  <si>
    <t>CDThuongLuu_DinhMuMoThotDuoiCongHopRanh</t>
  </si>
  <si>
    <t>CDThuongLuu_DinhGiangDinhRanhThang</t>
  </si>
  <si>
    <t>CDThuongLuu_DinhGop</t>
  </si>
  <si>
    <t>CDThuongLuu_DinhTrongLongSuDung</t>
  </si>
  <si>
    <t>CDThuongLuu_DinhCongTron</t>
  </si>
  <si>
    <t>CDThuongLuu_DinhCongHop</t>
  </si>
  <si>
    <t>CDThuongLuu_DinhRanh</t>
  </si>
  <si>
    <t>CDThuongLuu_DinhOngNhua</t>
  </si>
  <si>
    <t>CDThuongLuu_DinhDapCat</t>
  </si>
  <si>
    <t>CDThuongLuu_ChieuCaoRanhThangTuDayDongChayDenDinh</t>
  </si>
  <si>
    <t>CDThuongLuu_DinhRanhThang</t>
  </si>
  <si>
    <t>CDHaLu_HienTrangTruocKhiDaoHaLuu</t>
  </si>
  <si>
    <t>CDHaLu_DayDaoGop</t>
  </si>
  <si>
    <t>CDHaLu_ChieuSauDao</t>
  </si>
  <si>
    <t>CDHaLu_DayDaoCongTron</t>
  </si>
  <si>
    <t>CDHaLu_DayDaoCongHop</t>
  </si>
  <si>
    <t>CDHaLu_DayDaoRanh</t>
  </si>
  <si>
    <t>CDHaLu_DayDaoOngNhua</t>
  </si>
  <si>
    <t>CDHaLu_DayDaoGiangDinhRanhThang</t>
  </si>
  <si>
    <t>CDHaLu_DayDaoChanKhayRanhThang</t>
  </si>
  <si>
    <t>CDHaLu_DayDaoRanhThang</t>
  </si>
  <si>
    <t>CDHaLu_DinhLotGop</t>
  </si>
  <si>
    <t>CDHaLu_DinhLotRanhThang</t>
  </si>
  <si>
    <t>CDHaLu_DinhLotChanKhayRanhThang</t>
  </si>
  <si>
    <t>CDHaLu_DinhLotGiangDinhRanhThang</t>
  </si>
  <si>
    <t>CDHaLu_DinhLotOngNhua</t>
  </si>
  <si>
    <t>CDHaLu_DinhLotCongTron</t>
  </si>
  <si>
    <t>CDHaLu_DinhLotCongHop</t>
  </si>
  <si>
    <t>CDHaLu_DinhLotRanh</t>
  </si>
  <si>
    <t>CDHaLu_DinhMongGop</t>
  </si>
  <si>
    <t>CDHaLu_DinhMongRanhThang</t>
  </si>
  <si>
    <t>CDHaLu_DinhMongChanKhay</t>
  </si>
  <si>
    <t>CDHaLu_DinhMongCongTron</t>
  </si>
  <si>
    <t>CDHaLu_DinhMongCongHop</t>
  </si>
  <si>
    <t>CDHaLu_DinhMongRanh</t>
  </si>
  <si>
    <t>CDHaLu_DinhDeCong</t>
  </si>
  <si>
    <t>CDHaLu_DayDongChay</t>
  </si>
  <si>
    <t>CDHaLu_CCaoTuongCongRanh</t>
  </si>
  <si>
    <t>CDHaLu_DinhTuongCHopRanh</t>
  </si>
  <si>
    <t>CDHaLu_DinhMuMoThotDuoiCongHopRanh</t>
  </si>
  <si>
    <t>CDHaLu_DinhGiangDinhRanhThang</t>
  </si>
  <si>
    <t>CDHaLu_DinhGop</t>
  </si>
  <si>
    <t>CDHaLu_DinhTrongLongSuDung</t>
  </si>
  <si>
    <t>CDHaLu_DinhCongTron</t>
  </si>
  <si>
    <t>CDHaLu_DinhCongHop</t>
  </si>
  <si>
    <t>CDHaLu_DinhRanh</t>
  </si>
  <si>
    <t>CDHaLu_DinhOngNhua</t>
  </si>
  <si>
    <t>CDHaLu_DinhDapCat</t>
  </si>
  <si>
    <t>CDHaLu_ChieuCaoRanhThangTuDayDongChayDenDinh</t>
  </si>
  <si>
    <t>CDHaLu_DinhRanhThang</t>
  </si>
  <si>
    <t>TTVLDCongRanh_LoaiVatLieuDao</t>
  </si>
  <si>
    <t>TTVLDCongRanh_TLChieuCaoDaoDa</t>
  </si>
  <si>
    <t>TTVLDCongRanh_TLChieuCaoDaoDat</t>
  </si>
  <si>
    <t>TTVLDCongRanh_TLTongChieuSauDao</t>
  </si>
  <si>
    <t>TTVLDCongRanh_HLChieuCaoDaoDa</t>
  </si>
  <si>
    <t>TTVLDCongRanh_HLChieuCaoDaoDat</t>
  </si>
  <si>
    <t>TTVLDCongRanh_HLTongChieuSauDao</t>
  </si>
  <si>
    <t xml:space="preserve">TTCCCCT_CCaoLotDatTLuu </t>
  </si>
  <si>
    <t xml:space="preserve"> TTCCCCT_CCaoLotDatHLuu </t>
  </si>
  <si>
    <t xml:space="preserve"> TTCCCCT_CCaoLotDatMongTBinh </t>
  </si>
  <si>
    <t xml:space="preserve"> TTCCCCT_CCaoLotDaTLuu </t>
  </si>
  <si>
    <t xml:space="preserve"> TTCCCCT_CCaoLotDaHLuu </t>
  </si>
  <si>
    <t xml:space="preserve"> TTCCCCT_CCaoLotDaMongTBinh </t>
  </si>
  <si>
    <t xml:space="preserve"> TTCCCCT_CCaoMongDatTLuu </t>
  </si>
  <si>
    <t xml:space="preserve"> TTCCCCT_CCaoMongDatHLuu </t>
  </si>
  <si>
    <t xml:space="preserve"> TTCCCCT_CCaoMongDatTBinh </t>
  </si>
  <si>
    <t xml:space="preserve"> TTCCCCT_CCaoMongDaTLuu </t>
  </si>
  <si>
    <t xml:space="preserve"> TTCCCCT_CCaoMongDaHLuu </t>
  </si>
  <si>
    <t xml:space="preserve"> TTCCCCT_CCaoMongDaTBinh </t>
  </si>
  <si>
    <t xml:space="preserve"> TTCCCCT_CCaoDeDatTLuu </t>
  </si>
  <si>
    <t xml:space="preserve"> TTCCCCT_CCaoDeDatHLuu </t>
  </si>
  <si>
    <t xml:space="preserve"> TTCCCCT_CCaoDeDatTBinh </t>
  </si>
  <si>
    <t xml:space="preserve"> TTCCCCT_CCaoDeDaTLuu </t>
  </si>
  <si>
    <t xml:space="preserve"> TTCCCCT_CCaoDeDaHLuu </t>
  </si>
  <si>
    <t xml:space="preserve"> TTCCCCT_CCaoDeDaTBinh </t>
  </si>
  <si>
    <t xml:space="preserve"> TTCCCCT_CCaoCongDatTLuu </t>
  </si>
  <si>
    <t xml:space="preserve"> TTCCCCT_CCaoCongDatHLuu </t>
  </si>
  <si>
    <t xml:space="preserve"> TTCCCCT_CCongCongDatTBinh </t>
  </si>
  <si>
    <t xml:space="preserve"> TTCCCCT_CCaoCongDaTLuu </t>
  </si>
  <si>
    <t xml:space="preserve"> TTCCCCT_CCaoCongDaHLuu </t>
  </si>
  <si>
    <t xml:space="preserve"> TTCCCCT_CCongCongDaTBinh  </t>
  </si>
  <si>
    <t xml:space="preserve">TTCCCCCHR_CCaoLotDatTLuu </t>
  </si>
  <si>
    <t xml:space="preserve"> TTCCCCCHR_CCaoLotDatHLuu </t>
  </si>
  <si>
    <t xml:space="preserve"> TTCCCCCHR_CCaoLotDatTBinh </t>
  </si>
  <si>
    <t xml:space="preserve"> TTCCCCCHR_CCaoLotDaTLuu </t>
  </si>
  <si>
    <t xml:space="preserve"> TTCCCCCHR_CCaoLotDaHLuu </t>
  </si>
  <si>
    <t xml:space="preserve"> TTCCCCCHR_CCaoLotDaTBinh </t>
  </si>
  <si>
    <t xml:space="preserve"> TTCCCCCHR_CCaoMongDatTLuu </t>
  </si>
  <si>
    <t xml:space="preserve"> TTCCCCCHR_CCaoMongDatHLuu </t>
  </si>
  <si>
    <t xml:space="preserve"> TTCCCCCHR_CCaoMongDatTBinh </t>
  </si>
  <si>
    <t xml:space="preserve"> TTCCCCCHR_CCaoMongDaTLuu </t>
  </si>
  <si>
    <t xml:space="preserve"> TTCCCCCHR_CCaoMongDaHLuu </t>
  </si>
  <si>
    <t xml:space="preserve"> TTCCCCCHR_CCaoMongDaTBinh </t>
  </si>
  <si>
    <t xml:space="preserve"> TTCCCCCHR_CCaoTuongDatTLuu </t>
  </si>
  <si>
    <t xml:space="preserve"> TTCCCCCHR_CCaoTuongDatHLuu </t>
  </si>
  <si>
    <t xml:space="preserve"> TTCCCCCHR_CCaoTuongDatTBinh </t>
  </si>
  <si>
    <t xml:space="preserve"> TTCCCCCHR_CCaoTuongDaTLuu </t>
  </si>
  <si>
    <t xml:space="preserve"> TTCCCCCHR_CCaoTuongDaHLuu </t>
  </si>
  <si>
    <t xml:space="preserve"> TTCCCCCHR_CCaoTuongDaTBinh  </t>
  </si>
  <si>
    <t xml:space="preserve">TTCCCCON_CCaoDemCatDatTLuu  </t>
  </si>
  <si>
    <t xml:space="preserve"> TTCCCCON_CCaoDemCatDatHLuu  </t>
  </si>
  <si>
    <t xml:space="preserve"> TTCCCCON_CCaoDemCatDatTBinh  </t>
  </si>
  <si>
    <t xml:space="preserve"> TTCCCCON_CCaoDemCatDaTLuu  </t>
  </si>
  <si>
    <t xml:space="preserve"> TTCCCCON_CCaoDemCatDaHLuu  </t>
  </si>
  <si>
    <t xml:space="preserve"> TTCCCCON_CCaoDemCatDaTBinh  </t>
  </si>
  <si>
    <t xml:space="preserve"> TTCCCCON_CCaoOngDatTLuu  </t>
  </si>
  <si>
    <t xml:space="preserve"> TTCCCCON_CCaoOngDatHLuu  </t>
  </si>
  <si>
    <t xml:space="preserve"> TTCCCCON_CCaoDatTBinh  </t>
  </si>
  <si>
    <t xml:space="preserve"> TTCCCCON_CCaoOngDaTLuu  </t>
  </si>
  <si>
    <t xml:space="preserve"> TTCCCCON_CCaoOngDaHLuu  </t>
  </si>
  <si>
    <t xml:space="preserve"> TTCCCCON_CCaoDaTBinh  </t>
  </si>
  <si>
    <t xml:space="preserve"> TTCCCCON_CCaoDapCatDatTLuu  </t>
  </si>
  <si>
    <t xml:space="preserve"> TTCCCCON_CCaoDapCatDatHLuu  </t>
  </si>
  <si>
    <t xml:space="preserve"> TTCCCCON_CCaoDapCatDatTBinh  </t>
  </si>
  <si>
    <t xml:space="preserve"> TTCCCCON_CCaoDapCatDaTLuu  </t>
  </si>
  <si>
    <t xml:space="preserve"> TTCCCCON_CCaoDapCatDaHLuu  </t>
  </si>
  <si>
    <t xml:space="preserve"> TTCCCCON_CCaoDapCatDaTBinh</t>
  </si>
  <si>
    <t xml:space="preserve"> TTCCRT_LotDatThuongLuu  </t>
  </si>
  <si>
    <t xml:space="preserve"> TTCCRT_LotDatHaLuu  </t>
  </si>
  <si>
    <t xml:space="preserve"> TTCCRT_LotDatTrungBinh  </t>
  </si>
  <si>
    <t xml:space="preserve"> TTCCRT_LotDaThuongLuu  </t>
  </si>
  <si>
    <t xml:space="preserve"> TTCCRT_LotDaHaLuu  </t>
  </si>
  <si>
    <t xml:space="preserve"> TTCCRT_LotDaTrungBinh  </t>
  </si>
  <si>
    <t xml:space="preserve"> TTCCRT_MongDatThuongLuu  </t>
  </si>
  <si>
    <t xml:space="preserve"> TTCCRT_MongDatHaLuu  </t>
  </si>
  <si>
    <t xml:space="preserve"> TTCCRT_MongDatTrungBinh  </t>
  </si>
  <si>
    <t xml:space="preserve"> TTCCRT_MongDaThuongLuu  </t>
  </si>
  <si>
    <t xml:space="preserve"> TTCCRT_MongDaHaLuu  </t>
  </si>
  <si>
    <t xml:space="preserve"> TTCCRT_MongDaTrungBinh </t>
  </si>
  <si>
    <t>TTMDRanhOngThang_ChieuRongDayDaoNho</t>
  </si>
  <si>
    <t>TTMDRanhOngThang_TyLeMoMai</t>
  </si>
  <si>
    <t>TTMDRanhOngThang_SoCanhMaiTrai</t>
  </si>
  <si>
    <t>TTMDRanhOngThang_SoCanhMaiPhai</t>
  </si>
  <si>
    <t>TTMDRanhOngThang_ChieuRongDayDaoNho1</t>
  </si>
  <si>
    <t>TTMDRanhOngThang_TyLeMoMai1</t>
  </si>
  <si>
    <t>TTMDRanhOngThang_SoCanhMaiTrai1</t>
  </si>
  <si>
    <t>TTMDRanhOngThang_SoCanhMaiPhai1</t>
  </si>
  <si>
    <t xml:space="preserve"> DTDTLCRONRT_CRongDaoDatDayLon  </t>
  </si>
  <si>
    <t xml:space="preserve"> DTDTLCRONRT_DTichDaoDat  </t>
  </si>
  <si>
    <t xml:space="preserve"> DTDTLCRONRT_CRongDaoDaDayLon  </t>
  </si>
  <si>
    <t xml:space="preserve"> DTDTLCRONRT_DTichDaoDa  </t>
  </si>
  <si>
    <t xml:space="preserve"> DTDHLCRONRT_CRongDaoDatDayLon  </t>
  </si>
  <si>
    <t xml:space="preserve"> DTDHLCRONRT_DTichDaoDat  </t>
  </si>
  <si>
    <t xml:space="preserve"> DTDHLCRONRT_CRongDaoDaDayLon  </t>
  </si>
  <si>
    <t xml:space="preserve"> DTDHLCRONRT_DTichDaoDa  </t>
  </si>
  <si>
    <t xml:space="preserve"> DTDCKRD_CKCRongDaoDayLon  </t>
  </si>
  <si>
    <t xml:space="preserve"> DTDCKRD_CKDTichDao  </t>
  </si>
  <si>
    <t xml:space="preserve"> DTDCKRD_CRongDaoDayLon  </t>
  </si>
  <si>
    <t xml:space="preserve"> DTDCKRD_DTichDao  </t>
  </si>
  <si>
    <t>TKLD_KlDaoDat</t>
  </si>
  <si>
    <t>TKLD_KlDaoDa</t>
  </si>
  <si>
    <t>TKLD_TongKlDaoCongRanhOngNhuaRanhThang</t>
  </si>
  <si>
    <t>TKLD_ChanKhay</t>
  </si>
  <si>
    <t>TKLD_GiangDinh</t>
  </si>
  <si>
    <t>TKLD_TongKlDaoDatChanKhayRanhDinh</t>
  </si>
  <si>
    <t>TKLD_TongKlDaoDat</t>
  </si>
  <si>
    <t>TKLD_TongKlDaoDa</t>
  </si>
  <si>
    <t>TKLD_TongKlDao</t>
  </si>
  <si>
    <t>TKLD_KlCChoDatCongTron</t>
  </si>
  <si>
    <t>TKLD_KlCChoDaCongTron</t>
  </si>
  <si>
    <t>TKLD_TongKlChiemChoCTron</t>
  </si>
  <si>
    <t>TKLD_KlCChoDatCongHop</t>
  </si>
  <si>
    <t>TKLD_KlCChoDaCongHop</t>
  </si>
  <si>
    <t>TKLD_TongKlCChoCongHop</t>
  </si>
  <si>
    <t>TKLD_KlCChoDatRanh</t>
  </si>
  <si>
    <t>TKLD_KlCChoDaRanh</t>
  </si>
  <si>
    <t>TKLD_TongKlCChoRanh</t>
  </si>
  <si>
    <t>TKLD_KlCChoDatOngNhua</t>
  </si>
  <si>
    <t>TKLD_KlCChoDaOngNhua</t>
  </si>
  <si>
    <t>TKLD_TongKlCChoOngNhua</t>
  </si>
  <si>
    <t>TKLD_KlCChoDatRanhThang</t>
  </si>
  <si>
    <t>TKLD_KlCChoDaRanhThang</t>
  </si>
  <si>
    <t>TKLD_TongKlCChoRanhThang</t>
  </si>
  <si>
    <t>TKLD_KlCChoDatChanKhay</t>
  </si>
  <si>
    <t>TKLD_KlCChoDatChanGiangDinh</t>
  </si>
  <si>
    <t>TKLD_TongKlCChoDat</t>
  </si>
  <si>
    <t>TKLD_TongKlCChoDa</t>
  </si>
  <si>
    <t>TKLD_TongKlCCho</t>
  </si>
  <si>
    <t>TKLD_KlCChoDat</t>
  </si>
  <si>
    <t>TKLD_KlCChoDa</t>
  </si>
  <si>
    <t>TKLD_TongChiemCho</t>
  </si>
  <si>
    <t>TKLD_KlDapTraDat</t>
  </si>
  <si>
    <t>TKLD_KlDapTraDa</t>
  </si>
  <si>
    <t>TKLD_TongKlDapTra</t>
  </si>
  <si>
    <t>TKLD_KlThuaDat</t>
  </si>
  <si>
    <t>TKLD_KlThuaDa</t>
  </si>
  <si>
    <t>TKLD_TongKLThua</t>
  </si>
  <si>
    <t xml:space="preserve">DTDC_TLCSauDap  </t>
  </si>
  <si>
    <t xml:space="preserve"> DTDC_TLCRongDapDayLon  </t>
  </si>
  <si>
    <t xml:space="preserve"> DTDC_TLDTichDap  </t>
  </si>
  <si>
    <t xml:space="preserve"> DTDC_HLCSauDap  </t>
  </si>
  <si>
    <t xml:space="preserve"> DTDC_HLCRongDapDayLon  </t>
  </si>
  <si>
    <t xml:space="preserve"> DTDC_HLDTichDap   </t>
  </si>
  <si>
    <t>TTKLDC_KlDapCatTruocChiemCho</t>
  </si>
  <si>
    <t>TTKLDC_KlChiemCho</t>
  </si>
  <si>
    <t>TTKLDC_KlDapCatSauChiemCho</t>
  </si>
  <si>
    <t>TuToaDoX</t>
  </si>
  <si>
    <t>TuToaDoY</t>
  </si>
  <si>
    <t>DenToaDoX</t>
  </si>
  <si>
    <t>DenToaDoy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</si>
</sst>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color theme="1"/>
      <name val="Aptos Narrow"/>
      <family val="2"/>
      <scheme val="minor"/>
    </font>
    <font>
      <sz val="11"/>
      <color theme="1"/>
      <name val="Aptos Narrow"/>
      <family val="2"/>
      <scheme val="minor"/>
    </font>
    <font>
      <sz val="11"/>
      <color theme="1"/>
      <name val="Times New Roman"/>
      <family val="1"/>
    </font>
    <font>
      <b/>
      <sz val="10"/>
      <color rgb="FFFF0000"/>
      <name val="Times New Roman"/>
      <family val="1"/>
    </font>
    <font>
      <b/>
      <sz val="10"/>
      <name val="Times New Roman"/>
      <family val="1"/>
    </font>
    <font>
      <b/>
      <sz val="11"/>
      <color rgb="FFFF0000"/>
      <name val="Times New Roman"/>
      <family val="1"/>
    </font>
    <font>
      <b/>
      <sz val="11"/>
      <name val="Times New Roman"/>
      <family val="1"/>
    </font>
    <font>
      <b/>
      <sz val="11"/>
      <color theme="1"/>
      <name val="Times New Roman"/>
      <family val="1"/>
    </font>
    <font>
      <sz val="11"/>
      <name val="Times New Roman"/>
      <family val="1"/>
    </font>
    <font>
      <sz val="10"/>
      <name val="Times New Roman"/>
      <family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12">
    <xf numFmtId="0" fontId="0" fillId="0" borderId="0" xfId="0"/>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43" fontId="4" fillId="0" borderId="7" xfId="1" applyFont="1" applyFill="1" applyBorder="1" applyAlignment="1">
      <alignment horizontal="center" vertical="center" wrapText="1"/>
    </xf>
    <xf numFmtId="0" fontId="4" fillId="3" borderId="1" xfId="0" applyFont="1" applyFill="1" applyBorder="1" applyAlignment="1">
      <alignment horizontal="center" vertical="center" wrapText="1"/>
    </xf>
    <xf numFmtId="1" fontId="4" fillId="0" borderId="1" xfId="1" applyNumberFormat="1" applyFont="1" applyFill="1" applyBorder="1" applyAlignment="1">
      <alignment horizontal="center" vertical="center" wrapText="1"/>
    </xf>
    <xf numFmtId="43" fontId="4" fillId="3" borderId="1" xfId="1" applyFont="1" applyFill="1" applyBorder="1" applyAlignment="1">
      <alignment horizontal="center" vertical="center" wrapText="1"/>
    </xf>
    <xf numFmtId="43" fontId="7" fillId="0" borderId="1" xfId="1" applyFont="1" applyFill="1" applyBorder="1" applyAlignment="1">
      <alignment horizontal="center" vertical="center" wrapText="1"/>
    </xf>
    <xf numFmtId="43" fontId="7" fillId="0" borderId="5" xfId="1" applyFont="1" applyFill="1" applyBorder="1" applyAlignment="1">
      <alignment horizontal="center" vertical="center" wrapText="1"/>
    </xf>
    <xf numFmtId="43" fontId="7" fillId="0" borderId="7" xfId="1" applyFont="1" applyFill="1" applyBorder="1" applyAlignment="1">
      <alignment horizontal="center" vertical="center" wrapText="1"/>
    </xf>
    <xf numFmtId="43" fontId="7" fillId="3" borderId="1" xfId="1" applyFont="1" applyFill="1" applyBorder="1" applyAlignment="1">
      <alignment horizontal="center" vertical="center" wrapText="1"/>
    </xf>
    <xf numFmtId="43" fontId="4" fillId="0" borderId="1" xfId="1" applyFont="1" applyFill="1" applyBorder="1" applyAlignment="1">
      <alignment horizontal="center" vertical="center" wrapText="1"/>
    </xf>
    <xf numFmtId="2" fontId="4"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43" fontId="4" fillId="3" borderId="7" xfId="1" applyFont="1" applyFill="1" applyBorder="1" applyAlignment="1">
      <alignment horizontal="center" vertical="center" wrapText="1"/>
    </xf>
    <xf numFmtId="2" fontId="4" fillId="3"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43" fontId="7" fillId="2" borderId="1" xfId="1" applyFont="1" applyFill="1" applyBorder="1" applyAlignment="1">
      <alignment horizontal="center" vertical="center" wrapText="1"/>
    </xf>
    <xf numFmtId="0" fontId="4" fillId="5" borderId="7" xfId="0" applyFont="1" applyFill="1" applyBorder="1" applyAlignment="1">
      <alignment horizontal="center" vertical="center" wrapText="1"/>
    </xf>
    <xf numFmtId="43" fontId="7" fillId="3" borderId="5" xfId="1" applyFont="1" applyFill="1" applyBorder="1" applyAlignment="1">
      <alignment horizontal="center" vertical="center" wrapText="1"/>
    </xf>
    <xf numFmtId="43" fontId="7" fillId="3" borderId="7" xfId="1" applyFont="1" applyFill="1" applyBorder="1" applyAlignment="1">
      <alignment horizontal="center" vertical="center" wrapText="1"/>
    </xf>
    <xf numFmtId="43" fontId="7" fillId="4" borderId="1" xfId="1" applyFont="1" applyFill="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wrapText="1"/>
    </xf>
    <xf numFmtId="2" fontId="5" fillId="0" borderId="1" xfId="0" applyNumberFormat="1" applyFont="1" applyBorder="1" applyAlignment="1">
      <alignment horizontal="center" vertical="center" wrapText="1"/>
    </xf>
    <xf numFmtId="2" fontId="8" fillId="0" borderId="1" xfId="0" applyNumberFormat="1" applyFont="1" applyBorder="1" applyAlignment="1">
      <alignment horizontal="center" vertical="center" wrapText="1"/>
    </xf>
    <xf numFmtId="2" fontId="3" fillId="0" borderId="1" xfId="1" applyNumberFormat="1" applyFont="1" applyFill="1" applyBorder="1" applyAlignment="1">
      <alignment horizontal="center" vertical="center" wrapText="1"/>
    </xf>
    <xf numFmtId="2" fontId="9" fillId="0" borderId="1" xfId="1" applyNumberFormat="1" applyFont="1" applyFill="1" applyBorder="1" applyAlignment="1">
      <alignment horizontal="center" vertical="center" wrapText="1"/>
    </xf>
    <xf numFmtId="2" fontId="2"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2" fontId="3"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4" fillId="3" borderId="7" xfId="0" applyFont="1" applyFill="1" applyBorder="1" applyAlignment="1">
      <alignment horizontal="center" vertical="center" wrapText="1"/>
    </xf>
    <xf numFmtId="43" fontId="7" fillId="0" borderId="12" xfId="1" applyFont="1" applyFill="1" applyBorder="1" applyAlignment="1">
      <alignment horizontal="center" vertical="center" wrapText="1"/>
    </xf>
    <xf numFmtId="43" fontId="4" fillId="6" borderId="7" xfId="1" applyFont="1" applyFill="1" applyBorder="1" applyAlignment="1">
      <alignment horizontal="center" vertical="center" wrapText="1"/>
    </xf>
    <xf numFmtId="2" fontId="4" fillId="6"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43" fontId="7" fillId="0" borderId="8" xfId="1" applyFont="1" applyFill="1" applyBorder="1" applyAlignment="1">
      <alignment horizontal="center" vertical="center" wrapText="1"/>
    </xf>
    <xf numFmtId="43" fontId="4" fillId="2" borderId="1" xfId="1" applyFont="1" applyFill="1" applyBorder="1" applyAlignment="1">
      <alignment horizontal="center" vertical="center" wrapText="1"/>
    </xf>
    <xf numFmtId="43" fontId="7" fillId="2" borderId="5" xfId="1"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2" fontId="4" fillId="7" borderId="1" xfId="0" applyNumberFormat="1" applyFont="1" applyFill="1" applyBorder="1" applyAlignment="1">
      <alignment horizontal="center" vertical="center" wrapText="1"/>
    </xf>
    <xf numFmtId="0" fontId="5" fillId="8" borderId="1" xfId="0" applyFont="1" applyFill="1" applyBorder="1" applyAlignment="1">
      <alignment horizontal="center" vertical="center" wrapText="1"/>
    </xf>
    <xf numFmtId="43" fontId="7" fillId="8"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43" fontId="7" fillId="0" borderId="5" xfId="1" applyFont="1" applyFill="1" applyBorder="1" applyAlignment="1">
      <alignment horizontal="center" vertical="center" wrapText="1"/>
    </xf>
    <xf numFmtId="43" fontId="7" fillId="0" borderId="6" xfId="1" applyFont="1" applyFill="1" applyBorder="1" applyAlignment="1">
      <alignment horizontal="center" vertical="center" wrapText="1"/>
    </xf>
    <xf numFmtId="43" fontId="7" fillId="0" borderId="7" xfId="1" applyFont="1" applyFill="1" applyBorder="1" applyAlignment="1">
      <alignment horizontal="center" vertical="center" wrapText="1"/>
    </xf>
    <xf numFmtId="43" fontId="4" fillId="0" borderId="2" xfId="1" applyFont="1" applyFill="1" applyBorder="1" applyAlignment="1">
      <alignment horizontal="center" vertical="center" wrapText="1"/>
    </xf>
    <xf numFmtId="43" fontId="4" fillId="0" borderId="4" xfId="1" applyFont="1" applyFill="1" applyBorder="1" applyAlignment="1">
      <alignment horizontal="center" vertical="center" wrapText="1"/>
    </xf>
    <xf numFmtId="43" fontId="4" fillId="0" borderId="3" xfId="1" applyFont="1" applyFill="1" applyBorder="1" applyAlignment="1">
      <alignment horizontal="center" vertical="center" wrapText="1"/>
    </xf>
    <xf numFmtId="43" fontId="4" fillId="0" borderId="8" xfId="1" applyFont="1" applyFill="1" applyBorder="1" applyAlignment="1">
      <alignment horizontal="center" vertical="center" wrapText="1"/>
    </xf>
    <xf numFmtId="43" fontId="4" fillId="0" borderId="10" xfId="1" applyFont="1" applyFill="1" applyBorder="1" applyAlignment="1">
      <alignment horizontal="center" vertical="center" wrapText="1"/>
    </xf>
    <xf numFmtId="43" fontId="4" fillId="0" borderId="9" xfId="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9" xfId="0" applyFont="1" applyFill="1" applyBorder="1" applyAlignment="1">
      <alignment horizontal="center" vertical="center" wrapText="1"/>
    </xf>
    <xf numFmtId="43" fontId="4" fillId="3" borderId="2" xfId="1" applyFont="1" applyFill="1" applyBorder="1" applyAlignment="1">
      <alignment horizontal="center" vertical="center" wrapText="1"/>
    </xf>
    <xf numFmtId="43" fontId="4" fillId="3" borderId="4" xfId="1" applyFont="1" applyFill="1" applyBorder="1" applyAlignment="1">
      <alignment horizontal="center" vertical="center" wrapText="1"/>
    </xf>
    <xf numFmtId="43" fontId="4" fillId="3" borderId="3" xfId="1" applyFont="1" applyFill="1" applyBorder="1" applyAlignment="1">
      <alignment horizontal="center" vertical="center" wrapText="1"/>
    </xf>
    <xf numFmtId="43" fontId="4" fillId="3" borderId="8" xfId="1" applyFont="1" applyFill="1" applyBorder="1" applyAlignment="1">
      <alignment horizontal="center" vertical="center" wrapText="1"/>
    </xf>
    <xf numFmtId="43" fontId="4" fillId="3" borderId="10" xfId="1" applyFont="1" applyFill="1" applyBorder="1" applyAlignment="1">
      <alignment horizontal="center" vertical="center" wrapText="1"/>
    </xf>
    <xf numFmtId="43" fontId="4" fillId="3" borderId="9" xfId="1"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43" fontId="4" fillId="0" borderId="5" xfId="1" applyFont="1" applyFill="1" applyBorder="1" applyAlignment="1">
      <alignment horizontal="center" vertical="center" wrapText="1"/>
    </xf>
    <xf numFmtId="43" fontId="4" fillId="0" borderId="6" xfId="1" applyFont="1" applyFill="1" applyBorder="1" applyAlignment="1">
      <alignment horizontal="center" vertical="center" wrapText="1"/>
    </xf>
    <xf numFmtId="43" fontId="4" fillId="0" borderId="7" xfId="1" applyFont="1" applyFill="1" applyBorder="1" applyAlignment="1">
      <alignment horizontal="center" vertical="center" wrapText="1"/>
    </xf>
    <xf numFmtId="43" fontId="7" fillId="0" borderId="1" xfId="1"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3" borderId="7"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43" fontId="4" fillId="3" borderId="1" xfId="1" applyFont="1" applyFill="1" applyBorder="1" applyAlignment="1">
      <alignment horizontal="center" vertical="center" wrapText="1"/>
    </xf>
    <xf numFmtId="43" fontId="7" fillId="0" borderId="11" xfId="1" applyFont="1" applyFill="1" applyBorder="1" applyAlignment="1">
      <alignment horizontal="center" vertical="center" wrapText="1"/>
    </xf>
    <xf numFmtId="43" fontId="7" fillId="0" borderId="12" xfId="1" applyFont="1" applyFill="1" applyBorder="1" applyAlignment="1">
      <alignment horizontal="center" vertical="center" wrapText="1"/>
    </xf>
    <xf numFmtId="1" fontId="4" fillId="0" borderId="1" xfId="1" applyNumberFormat="1" applyFont="1" applyFill="1" applyBorder="1" applyAlignment="1">
      <alignment horizontal="center" vertical="center" wrapText="1"/>
    </xf>
    <xf numFmtId="43" fontId="7" fillId="3" borderId="1" xfId="1" applyFont="1" applyFill="1" applyBorder="1" applyAlignment="1">
      <alignment horizontal="center" vertical="center" wrapText="1"/>
    </xf>
    <xf numFmtId="43" fontId="7" fillId="2" borderId="2" xfId="1" applyFont="1" applyFill="1" applyBorder="1" applyAlignment="1">
      <alignment horizontal="center" vertical="center" wrapText="1"/>
    </xf>
    <xf numFmtId="43" fontId="7" fillId="2" borderId="8" xfId="1" applyFont="1" applyFill="1" applyBorder="1" applyAlignment="1">
      <alignment horizontal="center" vertical="center" wrapText="1"/>
    </xf>
    <xf numFmtId="43" fontId="4" fillId="0" borderId="1" xfId="1" applyFont="1" applyFill="1" applyBorder="1" applyAlignment="1">
      <alignment horizontal="center" vertical="center" wrapText="1"/>
    </xf>
    <xf numFmtId="43" fontId="7" fillId="9" borderId="1" xfId="1" applyFont="1" applyFill="1" applyBorder="1" applyAlignment="1">
      <alignment horizontal="center" vertical="center" wrapText="1"/>
    </xf>
    <xf numFmtId="0" fontId="5" fillId="9" borderId="1" xfId="0" applyFont="1" applyFill="1" applyBorder="1" applyAlignment="1">
      <alignment horizontal="center" vertical="center" wrapText="1"/>
    </xf>
    <xf numFmtId="0" fontId="2" fillId="9" borderId="0" xfId="0" applyFont="1" applyFill="1" applyAlignment="1">
      <alignment horizontal="center" vertical="center" wrapText="1"/>
    </xf>
    <xf numFmtId="2" fontId="5" fillId="2" borderId="1" xfId="0" applyNumberFormat="1" applyFont="1" applyFill="1" applyBorder="1" applyAlignment="1">
      <alignment horizontal="center" vertical="center" wrapText="1"/>
    </xf>
    <xf numFmtId="0" fontId="2" fillId="2" borderId="0" xfId="0" applyFont="1" applyFill="1" applyAlignment="1">
      <alignment horizontal="center" vertical="center" wrapText="1"/>
    </xf>
    <xf numFmtId="0" fontId="5" fillId="2" borderId="1" xfId="0" applyFont="1" applyFill="1" applyBorder="1" applyAlignment="1">
      <alignment horizontal="center" vertical="center" wrapText="1"/>
    </xf>
    <xf numFmtId="0" fontId="4" fillId="10" borderId="7" xfId="0" applyFont="1" applyFill="1" applyBorder="1" applyAlignment="1">
      <alignment horizontal="center" vertical="center" wrapText="1"/>
    </xf>
    <xf numFmtId="43" fontId="7" fillId="2" borderId="7" xfId="1" applyFont="1" applyFill="1" applyBorder="1" applyAlignment="1">
      <alignment horizontal="center" vertical="center" wrapText="1"/>
    </xf>
    <xf numFmtId="43" fontId="7" fillId="9" borderId="1" xfId="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qminh\Downloads\4.%20M&#7851;u%20PKKL%20n&#432;&#7899;c%20m&#432;a%20+%20n&#432;&#7899;c%20th&#7843;i%20d&#7885;c%2004.08.2024.xlsx" TargetMode="External"/><Relationship Id="rId1" Type="http://schemas.openxmlformats.org/officeDocument/2006/relationships/externalLinkPath" Target="/Users/qminh/Downloads/4.%20M&#7851;u%20PKKL%20n&#432;&#7899;c%20m&#432;a%20+%20n&#432;&#7899;c%20th&#7843;i%20d&#7885;c%2004.08.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4"/>
    </sheetNames>
    <sheetDataSet>
      <sheetData sheetId="0" refreshError="1"/>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Nguyễn Đức Anh" id="{0807BD06-412B-4FD0-B6DF-A8BD360468DD}" userId="0b2d7d6489e1712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4-07-21T02:45:19.00" personId="{0807BD06-412B-4FD0-B6DF-A8BD360468DD}" id="{8C8C0E3C-7B78-4447-A1F0-011687697CE0}">
    <text>Theo thiết kế</text>
  </threadedComment>
  <threadedComment ref="D1" dT="2024-07-21T02:45:38.42" personId="{0807BD06-412B-4FD0-B6DF-A8BD360468DD}" id="{7BF15056-5B95-433D-9FBD-F9B6EE4C41C0}">
    <text>Theo thiết kế</text>
  </threadedComment>
  <threadedComment ref="M1" dT="2024-07-21T02:45:52.33" personId="{0807BD06-412B-4FD0-B6DF-A8BD360468DD}" id="{1DEBFC79-1BAF-4C6D-9593-37933D6A5BBC}">
    <text>Theo thiết kế</text>
  </threadedComment>
  <threadedComment ref="AU1" dT="2024-07-21T02:48:32.03" personId="{0807BD06-412B-4FD0-B6DF-A8BD360468DD}" id="{0227177E-B085-4C7D-91B0-F2403F8DD8A4}">
    <text>Theo thiết kế.</text>
  </threadedComment>
  <threadedComment ref="CA1" dT="2024-07-21T02:48:48.10" personId="{0807BD06-412B-4FD0-B6DF-A8BD360468DD}" id="{0EEE2D75-35F7-4D08-876D-40152DCCDE4E}">
    <text>Theo thiết kế</text>
  </threadedComment>
  <threadedComment ref="CI1" dT="2024-07-21T02:49:09.30" personId="{0807BD06-412B-4FD0-B6DF-A8BD360468DD}" id="{958D2FDF-70B5-41DB-B2FE-CC36E99CE5A9}">
    <text>Theo thiết kế.</text>
  </threadedComment>
  <threadedComment ref="DO1" dT="2024-07-21T02:52:05.92" personId="{0807BD06-412B-4FD0-B6DF-A8BD360468DD}" id="{A076A7E6-258D-4D89-B9E1-49283DC10D98}">
    <text>Theo thiết kế.</text>
  </threadedComment>
  <threadedComment ref="EJ1" dT="2024-07-21T02:52:20.26" personId="{0807BD06-412B-4FD0-B6DF-A8BD360468DD}" id="{76915455-55D8-4944-B82A-0B4BAFFC30EC}">
    <text>Theo thiết kế.</text>
  </threadedComment>
  <threadedComment ref="EL1" dT="2024-07-21T05:17:33.62" personId="{0807BD06-412B-4FD0-B6DF-A8BD360468DD}" id="{1834C7FB-3AE8-4F65-BB42-E9EA8B27856B}">
    <text>Theo thiết kế</text>
  </threadedComment>
  <threadedComment ref="EP1" dT="2024-07-21T05:17:42.26" personId="{0807BD06-412B-4FD0-B6DF-A8BD360468DD}" id="{764644B4-5854-463B-A9C1-53488D11BCF9}">
    <text>Theo thiết kế</text>
  </threadedComment>
  <threadedComment ref="ES1" dT="2024-07-21T05:18:17.54" personId="{0807BD06-412B-4FD0-B6DF-A8BD360468DD}" id="{9A18D280-E2A2-4AA6-B3EE-C0A9CFC685AE}">
    <text>Theo thiết kế</text>
  </threadedComment>
  <threadedComment ref="FD1" dT="2024-07-21T05:18:36.83" personId="{0807BD06-412B-4FD0-B6DF-A8BD360468DD}" id="{6DD52A58-0A2E-4CDB-9BF6-E1E2186E4103}">
    <text>Theo thiết kế</text>
  </threadedComment>
  <threadedComment ref="FG1" dT="2024-07-21T05:18:45.72" personId="{0807BD06-412B-4FD0-B6DF-A8BD360468DD}" id="{C29D08F1-4AE2-46B4-BF31-7FA9160CC12D}">
    <text>Theo thiết kế</text>
  </threadedComment>
  <threadedComment ref="FP1" dT="2024-07-21T05:18:56.08" personId="{0807BD06-412B-4FD0-B6DF-A8BD360468DD}" id="{BF32737B-8AE1-4278-846C-4F2F40BE9159}">
    <text>Theo thiết kế</text>
  </threadedComment>
  <threadedComment ref="FZ1" dT="2024-07-21T05:19:06.44" personId="{0807BD06-412B-4FD0-B6DF-A8BD360468DD}" id="{CA64BC04-04F0-41F4-AA13-C60108CA034C}">
    <text>Theo thiết kế</text>
  </threadedComment>
  <threadedComment ref="HC1" dT="2024-07-21T05:19:37.89" personId="{0807BD06-412B-4FD0-B6DF-A8BD360468DD}" id="{1B26809A-6F1F-4E2D-B178-2C3AD3FC15C2}">
    <text>Theo thiết kế</text>
  </threadedComment>
  <threadedComment ref="HI1" dT="2024-07-21T05:20:04.93" personId="{0807BD06-412B-4FD0-B6DF-A8BD360468DD}" id="{85886314-26E9-42D2-8DA1-DDC2CF584689}">
    <text>Theo thiết kế</text>
  </threadedComment>
  <threadedComment ref="IM1" dT="2024-07-21T05:20:22.51" personId="{0807BD06-412B-4FD0-B6DF-A8BD360468DD}" id="{25524EBF-F8C2-43DB-8DDB-5558475FF1F1}">
    <text>Theo thiết kế</text>
  </threadedComment>
  <threadedComment ref="JF1" dT="2024-07-21T05:20:55.25" personId="{0807BD06-412B-4FD0-B6DF-A8BD360468DD}" id="{5C833448-229E-4962-A59E-66E79D11FA28}">
    <text>Theo thiết kế</text>
  </threadedComment>
  <threadedComment ref="RV1" dT="2024-07-21T05:22:18.78" personId="{0807BD06-412B-4FD0-B6DF-A8BD360468DD}" id="{B55BD0F4-7837-43C8-880E-C93BB92F44D1}">
    <text>Theo thiết kế</text>
  </threadedComment>
  <threadedComment ref="X2" dT="2024-07-21T02:47:06.74" personId="{0807BD06-412B-4FD0-B6DF-A8BD360468DD}" id="{3EE925B6-9D3D-42B6-A494-95656E3787AF}">
    <text>1. Phải trừ phần giao tường tại cạnh rộng.</text>
  </threadedComment>
  <threadedComment ref="AB2" dT="2024-07-21T02:47:22.60" personId="{0807BD06-412B-4FD0-B6DF-A8BD360468DD}" id="{0101959B-C0F5-4119-A0C0-FEB6CA1067BD}">
    <text>1. Phải trừ phần giao tường tại cạnh rộng.</text>
  </threadedComment>
  <threadedComment ref="AM2" dT="2024-07-21T02:48:10.01" personId="{0807BD06-412B-4FD0-B6DF-A8BD360468DD}" id="{B26673C6-5484-49A9-B83E-8F83F89C7692}">
    <text xml:space="preserve">1. Phải trừ phần giao tường tại cạnh rộng.
</text>
  </threadedComment>
  <threadedComment ref="AQ2" dT="2024-07-21T02:48:14.40" personId="{0807BD06-412B-4FD0-B6DF-A8BD360468DD}" id="{C557A93F-7FFC-45C1-9604-CD14210AB47D}">
    <text xml:space="preserve">1. Phải trừ phần giao tường tại cạnh rộng.
</text>
  </threadedComment>
  <threadedComment ref="CA2" dT="2024-07-22T14:57:09.90" personId="{0807BD06-412B-4FD0-B6DF-A8BD360468DD}" id="{35C959C1-1EA7-4EE7-ADAF-33EA5E8D51C8}">
    <text>Sử dụng lệnh match kết hợp index hoặc Xlookup để lấy thông tin theo tên hố ga bản vẽ tại bảng phân loại tấm đan hố ga</text>
  </threadedComment>
  <threadedComment ref="FG2" dT="2024-07-22T13:43:30.34" personId="{0807BD06-412B-4FD0-B6DF-A8BD360468DD}" id="{156D8390-D9E0-4AF1-A029-163E9E7EC11E}">
    <text>Sử dụng lệnh match kết hợp index hoặc Xlookup để lấy dữ liệu theo tên hố ga tại bảng phân loại đế cống.</text>
  </threadedComment>
  <threadedComment ref="JF2" dT="2024-07-21T05:20:44.57" personId="{0807BD06-412B-4FD0-B6DF-A8BD360468DD}" id="{021F6498-F108-43D5-9E61-B5B792101E08}">
    <text xml:space="preserve">Cao độ hiện trạng trước khi đào phụ thuộc vào biện pháp thi công theo từng hạng mục của công trình hoặc dự án. </text>
  </threadedComment>
  <threadedComment ref="KS2" dT="2024-07-21T05:21:06.62" personId="{0807BD06-412B-4FD0-B6DF-A8BD360468DD}" id="{5353E45A-3185-495E-A386-EC99621B8754}">
    <text xml:space="preserve">Cao độ hiện trạng trước khi đào phụ thuộc vào biện pháp thi công theo từng hạng mục của công trình hoặc dự án. </text>
  </threadedComment>
  <threadedComment ref="PG2" dT="2024-07-21T05:21:53.84" personId="{0807BD06-412B-4FD0-B6DF-A8BD360468DD}" id="{1BD91ACB-5AE9-491C-9BBD-9D69D16868DB}">
    <text>Theo thiết kế</text>
  </threadedComment>
  <threadedComment ref="PK2" dT="2024-07-21T05:22:00.29" personId="{0807BD06-412B-4FD0-B6DF-A8BD360468DD}" id="{D42DAC4E-6D9D-478F-9FD8-B5FBE1B71CE3}">
    <text>Theo thiết kế</text>
  </threadedComment>
  <threadedComment ref="D3" dT="2024-07-22T02:36:08.80" personId="{0807BD06-412B-4FD0-B6DF-A8BD360468DD}" id="{390B6E1E-7A5C-4C8C-8BD6-11FAA51AA1D5}">
    <text>Sử dụng lệnh match kết hợp index hoặc Xlookup đẻ lấy dữ liệu theo tên hố ga bản vẽ tại bảng phân loại hố ga.</text>
  </threadedComment>
  <threadedComment ref="AI3" dT="2024-07-21T02:47:43.85" personId="{0807BD06-412B-4FD0-B6DF-A8BD360468DD}" id="{7856A52B-08AA-415A-9635-CA79CF67CA2E}">
    <text xml:space="preserve">Công thức trong bảng này có thể thay đổi cho phù hợp với thực tế thiết kế.
</text>
  </threadedComment>
  <threadedComment ref="AL3" dT="2024-07-21T02:47:48.25" personId="{0807BD06-412B-4FD0-B6DF-A8BD360468DD}" id="{41D6BC15-732A-438D-8A04-A46944FEDD70}">
    <text xml:space="preserve">Công thức trong bảng này có thể thay đổi cho phù hợp với thực tế thiết kế.
</text>
  </threadedComment>
  <threadedComment ref="CJ3" dT="2024-07-21T02:49:33.81" personId="{0807BD06-412B-4FD0-B6DF-A8BD360468DD}" id="{6225A045-7C70-47BB-950E-429AF9F7A424}">
    <text>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ext>
  </threadedComment>
  <threadedComment ref="CO3" dT="2024-07-21T02:51:48.27" personId="{0807BD06-412B-4FD0-B6DF-A8BD360468DD}" id="{99F67DB2-5C70-4AC4-856E-0100D8D05E0C}">
    <text>1. Thông tin này có thể thay đổi theo biện pháp thi công của hạng mục dự án.
2. Tại bảng này đang thể hiện thi công đến đỉnh K98 thì tiến hành đào.</text>
  </threadedComment>
  <threadedComment ref="CP3" dT="2024-07-21T02:50:25.50" personId="{0807BD06-412B-4FD0-B6DF-A8BD360468DD}" id="{B458C6F5-C136-4C44-A5D0-D984DF1630B4}">
    <text xml:space="preserve">Cao độ hiện trạng trước khi đào phụ thuộc vào biện pháp thi công theo từng hạng mục của công trình hoặc dự án. </text>
  </threadedComment>
  <threadedComment ref="ER3" dT="2024-07-22T02:38:03.23" personId="{0807BD06-412B-4FD0-B6DF-A8BD360468DD}" id="{7005A598-222B-42B3-9097-DC801CA1740D}">
    <text>Sử dụng lệnh match kết hợp index hoặc Xlookup đẻ lấy dữ liệu theo tên hố ga bản vẽ tại bảng phân loại cống tròn + cống hộp + ống nhựa và bảng phân loại rãnh xây + rãnh bê tông.</text>
  </threadedComment>
  <threadedComment ref="FD3" dT="2024-07-22T08:13:10.89" personId="{0807BD06-412B-4FD0-B6DF-A8BD360468DD}" id="{7710B57D-F088-4FD7-B660-CC4FC25C76AC}">
    <text>Sử dụng lệnh match kết hợp index hoặc Xlookup để lấy dữ liệu theo tên hố ga tại bảng phân loại móng cống tròn, cống hộp</text>
  </threadedComment>
  <threadedComment ref="GT3" dT="2024-07-22T13:45:47.30" personId="{0807BD06-412B-4FD0-B6DF-A8BD360468DD}" id="{88B1F6B2-986C-4581-BAE0-051775E8CBE2}">
    <text>Sử dụng lệnh match kết hợp index hoặc Xlookup để lấy dữ liệu theo tên hố ga tại bảng phân loại thanh chống.</text>
  </threadedComment>
  <threadedComment ref="GZ3" dT="2024-07-21T05:19:24.12" personId="{0807BD06-412B-4FD0-B6DF-A8BD360468DD}" id="{4BB2FE93-0DDB-4B8F-A061-B6A8D7DC8BA3}">
    <text>Công thức trong bảng này có thể thay đổi cho phù hợp với thực tế thiết kế.</text>
  </threadedComment>
  <threadedComment ref="HA3" dT="2024-07-21T05:19:28.36" personId="{0807BD06-412B-4FD0-B6DF-A8BD360468DD}" id="{4F17F877-1C26-4540-BAB9-9E542EC39710}">
    <text>Công thức trong bảng này có thể thay đổi cho phù hợp với thực tế thiết kế.</text>
  </threadedComment>
  <threadedComment ref="HM3" dT="2024-07-23T09:39:36.81" personId="{0807BD06-412B-4FD0-B6DF-A8BD360468DD}" id="{7FB56CD8-F7C5-46F6-A337-31E9BF59BE54}">
    <text>Sử dụng lệnh match kết hợp index hoặc Xlookup để lấy dữ liệu theo tên hố ga tại bảng phân loại chân khay rãnh thang.</text>
  </threadedComment>
  <threadedComment ref="HX3" dT="2024-07-23T09:41:48.54" personId="{0807BD06-412B-4FD0-B6DF-A8BD360468DD}" id="{7C6F856F-547C-4079-AC54-30F71705FFF3}">
    <text>Sử dụng lệnh match kết hợp index hoặc Xlookup để lấy dữ liệu theo tên hố ga tại bảng phân loại mái rãnh thang.</text>
  </threadedComment>
  <threadedComment ref="IB3" dT="2024-07-23T09:44:11.04" personId="{0807BD06-412B-4FD0-B6DF-A8BD360468DD}" id="{2351BE9F-3636-4294-B3BB-D4662F99B8E6}">
    <text xml:space="preserve">Sử dụng lệnh match kết hợp index hoặc Xlookup để lấy dữ liệu theo tên hố ga tại bảng phân loại giằng đỉnh rãnh thang.
</text>
  </threadedComment>
  <threadedComment ref="II3" dT="2024-07-23T09:45:58.82" personId="{0807BD06-412B-4FD0-B6DF-A8BD360468DD}" id="{4CA93D5D-EF75-42D2-935B-8B2E998C0996}">
    <text xml:space="preserve">Sử dụng lệnh match kết hợp index hoặc Xlookup để lấy dữ liệu theo tên hố ga tại bảng phân loại hàng lang bảo vệ rãnh thang.
</text>
  </threadedComment>
  <threadedComment ref="IM3" dT="2024-07-22T14:51:33.10" personId="{0807BD06-412B-4FD0-B6DF-A8BD360468DD}" id="{4AFA2092-0F36-4E31-82F3-48D32864738F}">
    <text>Sử dụng lệnh match kết hợp index hoặc Xlookup để lấy thông tin theo từ lý trình đến lý trình tại bảng phân loại tấm đan truyền dẫn.</text>
  </threadedComment>
  <threadedComment ref="IS3" dT="2024-07-22T14:51:40.19" personId="{0807BD06-412B-4FD0-B6DF-A8BD360468DD}" id="{20197C25-2EB3-4E85-A459-5D7F0A62A72B}">
    <text>Sử dụng lệnh match kết hợp index hoặc Xlookup để lấy thông tin theo từ lý trình đến lý trình tại bảng phân loại tấm đan truyền dẫn.</text>
  </threadedComment>
  <threadedComment ref="MG3" dT="2024-07-21T05:21:35.21" personId="{0807BD06-412B-4FD0-B6DF-A8BD360468DD}" id="{DA794C3D-A030-4731-BB8B-07A7D821B2E1}">
    <text>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ext>
  </threadedComment>
  <threadedComment ref="MJ3" dT="2024-07-21T05:21:39.79" personId="{0807BD06-412B-4FD0-B6DF-A8BD360468DD}" id="{D697AF65-5B3C-4E81-8F44-ED29F93AFE6D}">
    <text>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4-07-21T02:45:19.00" personId="{0807BD06-412B-4FD0-B6DF-A8BD360468DD}" id="{1CFADFC0-2426-4293-BB67-30A196F77608}">
    <text>Theo thiết kế</text>
  </threadedComment>
  <threadedComment ref="D1" dT="2024-07-21T02:45:38.42" personId="{0807BD06-412B-4FD0-B6DF-A8BD360468DD}" id="{2B506D29-B40F-4AC5-B33F-1DCBF6FFEC84}">
    <text>Theo thiết kế</text>
  </threadedComment>
  <threadedComment ref="M1" dT="2024-07-21T02:45:52.33" personId="{0807BD06-412B-4FD0-B6DF-A8BD360468DD}" id="{9D1CD0ED-5854-4F42-947A-E9CF19CCD239}">
    <text>Theo thiết kế</text>
  </threadedComment>
  <threadedComment ref="AU1" dT="2024-07-21T02:48:32.03" personId="{0807BD06-412B-4FD0-B6DF-A8BD360468DD}" id="{A0314F96-6C57-4493-9631-0D1C1312A7BB}">
    <text>Theo thiết kế.</text>
  </threadedComment>
  <threadedComment ref="CA1" dT="2024-07-21T02:48:48.10" personId="{0807BD06-412B-4FD0-B6DF-A8BD360468DD}" id="{2ADD6E3C-767A-446E-99DF-BC1B2530224C}">
    <text>Theo thiết kế</text>
  </threadedComment>
  <threadedComment ref="CI1" dT="2024-07-21T02:49:09.30" personId="{0807BD06-412B-4FD0-B6DF-A8BD360468DD}" id="{8575CFFE-72EF-420C-BDF5-6247AF90968F}">
    <text>Theo thiết kế.</text>
  </threadedComment>
  <threadedComment ref="DO1" dT="2024-07-21T02:52:05.92" personId="{0807BD06-412B-4FD0-B6DF-A8BD360468DD}" id="{100DF70C-EF2B-4168-8E30-B937C5F8EADB}">
    <text>Theo thiết kế.</text>
  </threadedComment>
  <threadedComment ref="EJ1" dT="2024-07-21T02:52:20.26" personId="{0807BD06-412B-4FD0-B6DF-A8BD360468DD}" id="{0143E1DB-3AAB-49AB-9CE6-544E53560CA2}">
    <text>Theo thiết kế.</text>
  </threadedComment>
  <threadedComment ref="EL1" dT="2024-07-21T05:17:33.62" personId="{0807BD06-412B-4FD0-B6DF-A8BD360468DD}" id="{77EBE333-8E47-4439-A337-27E30335ED54}">
    <text>Theo thiết kế</text>
  </threadedComment>
  <threadedComment ref="EP1" dT="2024-07-21T05:17:42.26" personId="{0807BD06-412B-4FD0-B6DF-A8BD360468DD}" id="{6F871996-2246-48C2-BF82-A7FAE83DCFB1}">
    <text>Theo thiết kế</text>
  </threadedComment>
  <threadedComment ref="ES1" dT="2024-07-21T05:18:17.54" personId="{0807BD06-412B-4FD0-B6DF-A8BD360468DD}" id="{956FBCA8-5AA1-406C-BCB2-196A456E4F3A}">
    <text>Theo thiết kế</text>
  </threadedComment>
  <threadedComment ref="FD1" dT="2024-07-21T05:18:36.83" personId="{0807BD06-412B-4FD0-B6DF-A8BD360468DD}" id="{12FC71E2-A4D4-4CCD-8C59-FBF0E7D22D2C}">
    <text>Theo thiết kế</text>
  </threadedComment>
  <threadedComment ref="FG1" dT="2024-07-21T05:18:45.72" personId="{0807BD06-412B-4FD0-B6DF-A8BD360468DD}" id="{020C3FAD-9189-42DE-B096-D001811FDD57}">
    <text>Theo thiết kế</text>
  </threadedComment>
  <threadedComment ref="FP1" dT="2024-07-21T05:18:56.08" personId="{0807BD06-412B-4FD0-B6DF-A8BD360468DD}" id="{3E8B1AF8-706F-4A52-AE55-542C6350A0D0}">
    <text>Theo thiết kế</text>
  </threadedComment>
  <threadedComment ref="FZ1" dT="2024-07-21T05:19:06.44" personId="{0807BD06-412B-4FD0-B6DF-A8BD360468DD}" id="{378FED62-760B-43EA-AC8D-2D27F90E45AE}">
    <text>Theo thiết kế</text>
  </threadedComment>
  <threadedComment ref="HC1" dT="2024-07-21T05:19:37.89" personId="{0807BD06-412B-4FD0-B6DF-A8BD360468DD}" id="{2C906755-E973-4FB5-B342-60295E6222D8}">
    <text>Theo thiết kế</text>
  </threadedComment>
  <threadedComment ref="HI1" dT="2024-07-21T05:20:04.93" personId="{0807BD06-412B-4FD0-B6DF-A8BD360468DD}" id="{BADDFB8C-D771-4E64-849A-7DE7B7DE5E40}">
    <text>Theo thiết kế</text>
  </threadedComment>
  <threadedComment ref="IM1" dT="2024-07-21T05:20:22.51" personId="{0807BD06-412B-4FD0-B6DF-A8BD360468DD}" id="{E8E17B52-4618-49D7-8EB3-78EC191BF02C}">
    <text>Theo thiết kế</text>
  </threadedComment>
  <threadedComment ref="JF1" dT="2024-07-21T05:20:55.25" personId="{0807BD06-412B-4FD0-B6DF-A8BD360468DD}" id="{4E5F72C9-2C0A-40DF-A246-A618C458D683}">
    <text>Theo thiết kế</text>
  </threadedComment>
  <threadedComment ref="RV1" dT="2024-07-21T05:22:18.78" personId="{0807BD06-412B-4FD0-B6DF-A8BD360468DD}" id="{1CC49A3B-0016-4E00-BC60-C62033AFC7D5}">
    <text>Theo thiết kế</text>
  </threadedComment>
  <threadedComment ref="X2" dT="2024-07-21T02:47:06.74" personId="{0807BD06-412B-4FD0-B6DF-A8BD360468DD}" id="{32B333CE-C721-4E4F-ABFC-2775F956C913}">
    <text>1. Phải trừ phần giao tường tại cạnh rộng.</text>
  </threadedComment>
  <threadedComment ref="AB2" dT="2024-07-21T02:47:22.60" personId="{0807BD06-412B-4FD0-B6DF-A8BD360468DD}" id="{176952B3-CAAB-4F81-B575-36331D019329}">
    <text>1. Phải trừ phần giao tường tại cạnh rộng.</text>
  </threadedComment>
  <threadedComment ref="AM2" dT="2024-07-21T02:48:10.01" personId="{0807BD06-412B-4FD0-B6DF-A8BD360468DD}" id="{8BB7B3C0-E1C5-457F-82A6-651B9E2E1A52}">
    <text xml:space="preserve">1. Phải trừ phần giao tường tại cạnh rộng.
</text>
  </threadedComment>
  <threadedComment ref="AQ2" dT="2024-07-21T02:48:14.40" personId="{0807BD06-412B-4FD0-B6DF-A8BD360468DD}" id="{C31ACD35-FA86-4CE8-8547-77032FB8A752}">
    <text xml:space="preserve">1. Phải trừ phần giao tường tại cạnh rộng.
</text>
  </threadedComment>
  <threadedComment ref="CA2" dT="2024-07-22T14:57:09.90" personId="{0807BD06-412B-4FD0-B6DF-A8BD360468DD}" id="{E0BF8660-108A-43B4-B4D7-B2E8E91537C3}">
    <text>Sử dụng lệnh match kết hợp index hoặc Xlookup để lấy thông tin theo tên hố ga bản vẽ tại bảng phân loại tấm đan hố ga</text>
  </threadedComment>
  <threadedComment ref="FG2" dT="2024-07-22T13:43:30.34" personId="{0807BD06-412B-4FD0-B6DF-A8BD360468DD}" id="{F06B6F2D-441A-44AE-81C7-0ED4E7459031}">
    <text>Sử dụng lệnh match kết hợp index hoặc Xlookup để lấy dữ liệu theo tên hố ga tại bảng phân loại đế cống.</text>
  </threadedComment>
  <threadedComment ref="JF2" dT="2024-07-21T05:20:44.57" personId="{0807BD06-412B-4FD0-B6DF-A8BD360468DD}" id="{C521D892-277A-4C42-9804-1C86DAF7E99F}">
    <text xml:space="preserve">Cao độ hiện trạng trước khi đào phụ thuộc vào biện pháp thi công theo từng hạng mục của công trình hoặc dự án. </text>
  </threadedComment>
  <threadedComment ref="KS2" dT="2024-07-21T05:21:06.62" personId="{0807BD06-412B-4FD0-B6DF-A8BD360468DD}" id="{1E0AE237-131A-4527-A5F0-18E85E231F08}">
    <text xml:space="preserve">Cao độ hiện trạng trước khi đào phụ thuộc vào biện pháp thi công theo từng hạng mục của công trình hoặc dự án. </text>
  </threadedComment>
  <threadedComment ref="PG2" dT="2024-07-21T05:21:53.84" personId="{0807BD06-412B-4FD0-B6DF-A8BD360468DD}" id="{0DC689A9-0CB6-4A00-8196-69EBE0B7D2B3}">
    <text>Theo thiết kế</text>
  </threadedComment>
  <threadedComment ref="PK2" dT="2024-07-21T05:22:00.29" personId="{0807BD06-412B-4FD0-B6DF-A8BD360468DD}" id="{C791A8CA-9A58-4F84-AE45-93300CD25DA7}">
    <text>Theo thiết kế</text>
  </threadedComment>
  <threadedComment ref="D3" dT="2024-07-22T02:36:08.80" personId="{0807BD06-412B-4FD0-B6DF-A8BD360468DD}" id="{11574E00-DE36-4212-AC2A-1006973B51EB}">
    <text>Sử dụng lệnh match kết hợp index hoặc Xlookup đẻ lấy dữ liệu theo tên hố ga bản vẽ tại bảng phân loại hố ga.</text>
  </threadedComment>
  <threadedComment ref="AI3" dT="2024-07-21T02:47:43.85" personId="{0807BD06-412B-4FD0-B6DF-A8BD360468DD}" id="{448A168E-62AF-4732-81C3-D159215C6D4A}">
    <text xml:space="preserve">Công thức trong bảng này có thể thay đổi cho phù hợp với thực tế thiết kế.
</text>
  </threadedComment>
  <threadedComment ref="AL3" dT="2024-07-21T02:47:48.25" personId="{0807BD06-412B-4FD0-B6DF-A8BD360468DD}" id="{A1689728-BE8A-4087-A94A-6D7BCC94363A}">
    <text xml:space="preserve">Công thức trong bảng này có thể thay đổi cho phù hợp với thực tế thiết kế.
</text>
  </threadedComment>
  <threadedComment ref="CJ3" dT="2024-07-21T02:49:33.81" personId="{0807BD06-412B-4FD0-B6DF-A8BD360468DD}" id="{06149644-3B16-454C-9588-25BFDFEEB4C1}">
    <text>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ext>
  </threadedComment>
  <threadedComment ref="CO3" dT="2024-07-21T02:51:48.27" personId="{0807BD06-412B-4FD0-B6DF-A8BD360468DD}" id="{D1CC6AAE-BCB5-48AE-BC2A-DABC90522E18}">
    <text>1. Thông tin này có thể thay đổi theo biện pháp thi công của hạng mục dự án.
2. Tại bảng này đang thể hiện thi công đến đỉnh K98 thì tiến hành đào.</text>
  </threadedComment>
  <threadedComment ref="CP3" dT="2024-07-21T02:50:25.50" personId="{0807BD06-412B-4FD0-B6DF-A8BD360468DD}" id="{7BDBBD2A-885E-4EE6-86FC-B36E96076679}">
    <text xml:space="preserve">Cao độ hiện trạng trước khi đào phụ thuộc vào biện pháp thi công theo từng hạng mục của công trình hoặc dự án. </text>
  </threadedComment>
  <threadedComment ref="ER3" dT="2024-07-22T02:38:03.23" personId="{0807BD06-412B-4FD0-B6DF-A8BD360468DD}" id="{765B268C-D595-4CF5-8200-D03E3D1B3246}">
    <text>Sử dụng lệnh match kết hợp index hoặc Xlookup đẻ lấy dữ liệu theo tên hố ga bản vẽ tại bảng phân loại cống tròn + cống hộp + ống nhựa và bảng phân loại rãnh xây + rãnh bê tông.</text>
  </threadedComment>
  <threadedComment ref="FD3" dT="2024-07-22T08:13:10.89" personId="{0807BD06-412B-4FD0-B6DF-A8BD360468DD}" id="{F4C52A5F-74D1-4634-AAA0-8C4E6526E172}">
    <text>Sử dụng lệnh match kết hợp index hoặc Xlookup để lấy dữ liệu theo tên hố ga tại bảng phân loại móng cống tròn, cống hộp</text>
  </threadedComment>
  <threadedComment ref="GT3" dT="2024-07-22T13:45:47.30" personId="{0807BD06-412B-4FD0-B6DF-A8BD360468DD}" id="{416E9468-F5B1-4251-99D2-F26D5F6E4DD8}">
    <text>Sử dụng lệnh match kết hợp index hoặc Xlookup để lấy dữ liệu theo tên hố ga tại bảng phân loại thanh chống.</text>
  </threadedComment>
  <threadedComment ref="GZ3" dT="2024-07-21T05:19:24.12" personId="{0807BD06-412B-4FD0-B6DF-A8BD360468DD}" id="{146B275A-E278-423E-A8BB-F4006C068236}">
    <text>Công thức trong bảng này có thể thay đổi cho phù hợp với thực tế thiết kế.</text>
  </threadedComment>
  <threadedComment ref="HA3" dT="2024-07-21T05:19:28.36" personId="{0807BD06-412B-4FD0-B6DF-A8BD360468DD}" id="{17F8B1DE-46AC-45B4-B3B4-436417BB3256}">
    <text>Công thức trong bảng này có thể thay đổi cho phù hợp với thực tế thiết kế.</text>
  </threadedComment>
  <threadedComment ref="HM3" dT="2024-07-23T09:39:36.81" personId="{0807BD06-412B-4FD0-B6DF-A8BD360468DD}" id="{458EAEDB-972B-4070-A918-106E2C64652C}">
    <text>Sử dụng lệnh match kết hợp index hoặc Xlookup để lấy dữ liệu theo tên hố ga tại bảng phân loại chân khay rãnh thang.</text>
  </threadedComment>
  <threadedComment ref="HX3" dT="2024-07-23T09:41:48.54" personId="{0807BD06-412B-4FD0-B6DF-A8BD360468DD}" id="{B72CA0AE-1F16-445B-8A9A-464E960B7CA6}">
    <text>Sử dụng lệnh match kết hợp index hoặc Xlookup để lấy dữ liệu theo tên hố ga tại bảng phân loại mái rãnh thang.</text>
  </threadedComment>
  <threadedComment ref="IB3" dT="2024-07-23T09:44:11.04" personId="{0807BD06-412B-4FD0-B6DF-A8BD360468DD}" id="{77354F71-7DCA-4D00-9082-D7F60EC16F4B}">
    <text xml:space="preserve">Sử dụng lệnh match kết hợp index hoặc Xlookup để lấy dữ liệu theo tên hố ga tại bảng phân loại giằng đỉnh rãnh thang.
</text>
  </threadedComment>
  <threadedComment ref="II3" dT="2024-07-23T09:45:58.82" personId="{0807BD06-412B-4FD0-B6DF-A8BD360468DD}" id="{7A4D35AD-8EB3-4830-8319-8F65DDC42378}">
    <text xml:space="preserve">Sử dụng lệnh match kết hợp index hoặc Xlookup để lấy dữ liệu theo tên hố ga tại bảng phân loại hàng lang bảo vệ rãnh thang.
</text>
  </threadedComment>
  <threadedComment ref="IM3" dT="2024-07-22T14:51:33.10" personId="{0807BD06-412B-4FD0-B6DF-A8BD360468DD}" id="{64C5E735-75CE-4E67-9A94-4052AA8979C0}">
    <text>Sử dụng lệnh match kết hợp index hoặc Xlookup để lấy thông tin theo từ lý trình đến lý trình tại bảng phân loại tấm đan truyền dẫn.</text>
  </threadedComment>
  <threadedComment ref="IS3" dT="2024-07-22T14:51:40.19" personId="{0807BD06-412B-4FD0-B6DF-A8BD360468DD}" id="{503454A9-FF6F-4B13-9581-6A16DBBF7E79}">
    <text>Sử dụng lệnh match kết hợp index hoặc Xlookup để lấy thông tin theo từ lý trình đến lý trình tại bảng phân loại tấm đan truyền dẫn.</text>
  </threadedComment>
  <threadedComment ref="MG3" dT="2024-07-21T05:21:35.21" personId="{0807BD06-412B-4FD0-B6DF-A8BD360468DD}" id="{DD646C07-2DFB-4A5C-97B2-8BFAC9B586D3}">
    <text>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ext>
  </threadedComment>
  <threadedComment ref="MJ3" dT="2024-07-21T05:21:39.79" personId="{0807BD06-412B-4FD0-B6DF-A8BD360468DD}" id="{F8CD8B0A-F928-4183-802F-848765D0CDB8}">
    <text>1. Bảng này đang thực hiện mặc định là đá ở trên, đất ở dưới.
2. Trường hợp là đào đá thì chiều cao đào đá = chiều sâu đào.
3. Trường hợp đào đất + đào đá thì bắt buộc phải xác định chiều cao đào đá là bao nhiêu.</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077A1-7599-4798-AAC8-5E1B1FDB275A}">
  <dimension ref="A1:RY37"/>
  <sheetViews>
    <sheetView topLeftCell="OW1" zoomScaleNormal="100" workbookViewId="0">
      <selection activeCell="PS13" sqref="PS13"/>
    </sheetView>
  </sheetViews>
  <sheetFormatPr defaultColWidth="8.85546875" defaultRowHeight="15" x14ac:dyDescent="0.25"/>
  <cols>
    <col min="1" max="1" width="5.7109375" style="1" customWidth="1"/>
    <col min="2" max="4" width="11.85546875" style="1" customWidth="1"/>
    <col min="5" max="12" width="11.140625" style="1" customWidth="1"/>
    <col min="13" max="78" width="8.42578125" style="1" customWidth="1"/>
    <col min="79" max="79" width="20.7109375" style="1" customWidth="1"/>
    <col min="80" max="82" width="12.140625" style="1" customWidth="1"/>
    <col min="83" max="90" width="10.85546875" style="1" customWidth="1"/>
    <col min="91" max="108" width="9.28515625" style="1" customWidth="1"/>
    <col min="109" max="109" width="12" style="1" customWidth="1"/>
    <col min="110" max="110" width="9.140625" style="1" bestFit="1" customWidth="1"/>
    <col min="111" max="139" width="9.28515625" style="1" customWidth="1"/>
    <col min="140" max="141" width="12.5703125" style="1" customWidth="1"/>
    <col min="142" max="145" width="10.7109375" style="1" customWidth="1"/>
    <col min="146" max="147" width="15" style="1" customWidth="1"/>
    <col min="148" max="148" width="21.7109375" style="1" customWidth="1"/>
    <col min="149" max="151" width="11.42578125" style="1" customWidth="1"/>
    <col min="152" max="152" width="11" style="1" bestFit="1" customWidth="1"/>
    <col min="153" max="159" width="11.42578125" style="1" customWidth="1"/>
    <col min="160" max="164" width="15.140625" style="1" customWidth="1"/>
    <col min="165" max="201" width="9.28515625" style="1" customWidth="1"/>
    <col min="202" max="202" width="18.42578125" style="1" customWidth="1"/>
    <col min="203" max="209" width="9.28515625" style="1" customWidth="1"/>
    <col min="210" max="210" width="9.28515625" style="105" customWidth="1"/>
    <col min="211" max="216" width="9.28515625" style="1" customWidth="1"/>
    <col min="217" max="217" width="16.28515625" style="1" customWidth="1"/>
    <col min="218" max="221" width="14.7109375" style="1" customWidth="1"/>
    <col min="222" max="231" width="9.28515625" style="1" customWidth="1"/>
    <col min="232" max="232" width="14.7109375" style="1" customWidth="1"/>
    <col min="233" max="235" width="9.28515625" style="1" customWidth="1"/>
    <col min="236" max="236" width="14.7109375" style="1" customWidth="1"/>
    <col min="237" max="242" width="9.28515625" style="1" customWidth="1"/>
    <col min="243" max="243" width="14.7109375" style="1" customWidth="1"/>
    <col min="244" max="244" width="9.5703125" style="1" customWidth="1"/>
    <col min="245" max="246" width="9.28515625" style="1" customWidth="1"/>
    <col min="247" max="248" width="14.85546875" style="1" customWidth="1"/>
    <col min="249" max="252" width="10.28515625" style="1" customWidth="1"/>
    <col min="253" max="254" width="14.85546875" style="1" customWidth="1"/>
    <col min="255" max="265" width="10.28515625" style="1" customWidth="1"/>
    <col min="266" max="266" width="10.7109375" style="1" customWidth="1"/>
    <col min="267" max="268" width="11.7109375" style="1" customWidth="1"/>
    <col min="269" max="283" width="10.7109375" style="1" customWidth="1"/>
    <col min="284" max="284" width="12.140625" style="1" customWidth="1"/>
    <col min="285" max="295" width="10.7109375" style="1" customWidth="1"/>
    <col min="296" max="296" width="12.5703125" style="1" customWidth="1"/>
    <col min="297" max="305" width="10.7109375" style="1" customWidth="1"/>
    <col min="306" max="307" width="11.7109375" style="1" customWidth="1"/>
    <col min="308" max="489" width="10.7109375" style="1" customWidth="1"/>
    <col min="490" max="493" width="11.7109375" style="1" customWidth="1"/>
    <col min="494" max="16384" width="8.85546875" style="1"/>
  </cols>
  <sheetData>
    <row r="1" spans="1:493" ht="31.15" customHeight="1" x14ac:dyDescent="0.25">
      <c r="A1" s="47" t="s">
        <v>0</v>
      </c>
      <c r="B1" s="48" t="s">
        <v>1</v>
      </c>
      <c r="C1" s="49"/>
      <c r="D1" s="48" t="s">
        <v>2</v>
      </c>
      <c r="E1" s="52"/>
      <c r="F1" s="52"/>
      <c r="G1" s="52"/>
      <c r="H1" s="52"/>
      <c r="I1" s="52"/>
      <c r="J1" s="52"/>
      <c r="K1" s="52"/>
      <c r="L1" s="49"/>
      <c r="M1" s="54" t="s">
        <v>3</v>
      </c>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6"/>
      <c r="AU1" s="54" t="s">
        <v>4</v>
      </c>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6"/>
      <c r="CA1" s="54" t="s">
        <v>5</v>
      </c>
      <c r="CB1" s="55"/>
      <c r="CC1" s="55"/>
      <c r="CD1" s="55"/>
      <c r="CE1" s="55"/>
      <c r="CF1" s="55"/>
      <c r="CG1" s="55"/>
      <c r="CH1" s="56"/>
      <c r="CI1" s="60" t="s">
        <v>6</v>
      </c>
      <c r="CJ1" s="61"/>
      <c r="CK1" s="61"/>
      <c r="CL1" s="62"/>
      <c r="CM1" s="66" t="s">
        <v>7</v>
      </c>
      <c r="CN1" s="67"/>
      <c r="CO1" s="67"/>
      <c r="CP1" s="67"/>
      <c r="CQ1" s="67"/>
      <c r="CR1" s="67"/>
      <c r="CS1" s="67"/>
      <c r="CT1" s="67"/>
      <c r="CU1" s="67"/>
      <c r="CV1" s="67"/>
      <c r="CW1" s="67"/>
      <c r="CX1" s="67"/>
      <c r="CY1" s="67"/>
      <c r="CZ1" s="67"/>
      <c r="DA1" s="67"/>
      <c r="DB1" s="67"/>
      <c r="DC1" s="67"/>
      <c r="DD1" s="68"/>
      <c r="DE1" s="72" t="s">
        <v>8</v>
      </c>
      <c r="DF1" s="73"/>
      <c r="DG1" s="73"/>
      <c r="DH1" s="73"/>
      <c r="DI1" s="73"/>
      <c r="DJ1" s="73"/>
      <c r="DK1" s="73"/>
      <c r="DL1" s="73"/>
      <c r="DM1" s="73"/>
      <c r="DN1" s="74"/>
      <c r="DO1" s="48" t="s">
        <v>9</v>
      </c>
      <c r="DP1" s="52"/>
      <c r="DQ1" s="52"/>
      <c r="DR1" s="49"/>
      <c r="DS1" s="78" t="s">
        <v>10</v>
      </c>
      <c r="DT1" s="79"/>
      <c r="DU1" s="79"/>
      <c r="DV1" s="79"/>
      <c r="DW1" s="79"/>
      <c r="DX1" s="79"/>
      <c r="DY1" s="79"/>
      <c r="DZ1" s="79"/>
      <c r="EA1" s="79"/>
      <c r="EB1" s="79"/>
      <c r="EC1" s="79"/>
      <c r="ED1" s="79"/>
      <c r="EE1" s="79"/>
      <c r="EF1" s="79"/>
      <c r="EG1" s="79"/>
      <c r="EH1" s="79"/>
      <c r="EI1" s="79"/>
      <c r="EJ1" s="66" t="s">
        <v>11</v>
      </c>
      <c r="EK1" s="68"/>
      <c r="EL1" s="48" t="s">
        <v>12</v>
      </c>
      <c r="EM1" s="52"/>
      <c r="EN1" s="52"/>
      <c r="EO1" s="49"/>
      <c r="EP1" s="48" t="s">
        <v>13</v>
      </c>
      <c r="EQ1" s="52"/>
      <c r="ER1" s="49"/>
      <c r="ES1" s="48" t="s">
        <v>14</v>
      </c>
      <c r="ET1" s="52"/>
      <c r="EU1" s="52"/>
      <c r="EV1" s="52"/>
      <c r="EW1" s="52"/>
      <c r="EX1" s="52"/>
      <c r="EY1" s="52"/>
      <c r="EZ1" s="52"/>
      <c r="FA1" s="52"/>
      <c r="FB1" s="52"/>
      <c r="FC1" s="49"/>
      <c r="FD1" s="47" t="s">
        <v>15</v>
      </c>
      <c r="FE1" s="47"/>
      <c r="FF1" s="47"/>
      <c r="FG1" s="47" t="s">
        <v>16</v>
      </c>
      <c r="FH1" s="47"/>
      <c r="FI1" s="47"/>
      <c r="FJ1" s="47"/>
      <c r="FK1" s="47"/>
      <c r="FL1" s="47"/>
      <c r="FM1" s="47"/>
      <c r="FN1" s="47"/>
      <c r="FO1" s="47"/>
      <c r="FP1" s="48" t="s">
        <v>17</v>
      </c>
      <c r="FQ1" s="52"/>
      <c r="FR1" s="52"/>
      <c r="FS1" s="52"/>
      <c r="FT1" s="52"/>
      <c r="FU1" s="52"/>
      <c r="FV1" s="52"/>
      <c r="FW1" s="52"/>
      <c r="FX1" s="52"/>
      <c r="FY1" s="49"/>
      <c r="FZ1" s="47" t="s">
        <v>18</v>
      </c>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8" t="s">
        <v>19</v>
      </c>
      <c r="HD1" s="52"/>
      <c r="HE1" s="52"/>
      <c r="HF1" s="52"/>
      <c r="HG1" s="52"/>
      <c r="HH1" s="49"/>
      <c r="HI1" s="54" t="s">
        <v>20</v>
      </c>
      <c r="HJ1" s="55"/>
      <c r="HK1" s="55"/>
      <c r="HL1" s="55"/>
      <c r="HM1" s="55"/>
      <c r="HN1" s="55"/>
      <c r="HO1" s="55"/>
      <c r="HP1" s="55"/>
      <c r="HQ1" s="55"/>
      <c r="HR1" s="55"/>
      <c r="HS1" s="55"/>
      <c r="HT1" s="55"/>
      <c r="HU1" s="55"/>
      <c r="HV1" s="55"/>
      <c r="HW1" s="55"/>
      <c r="HX1" s="55"/>
      <c r="HY1" s="55"/>
      <c r="HZ1" s="55"/>
      <c r="IA1" s="55"/>
      <c r="IB1" s="55"/>
      <c r="IC1" s="55"/>
      <c r="ID1" s="55"/>
      <c r="IE1" s="55"/>
      <c r="IF1" s="55"/>
      <c r="IG1" s="55"/>
      <c r="IH1" s="55"/>
      <c r="II1" s="55"/>
      <c r="IJ1" s="55"/>
      <c r="IK1" s="55"/>
      <c r="IL1" s="56"/>
      <c r="IM1" s="54" t="s">
        <v>21</v>
      </c>
      <c r="IN1" s="55"/>
      <c r="IO1" s="55"/>
      <c r="IP1" s="55"/>
      <c r="IQ1" s="55"/>
      <c r="IR1" s="55"/>
      <c r="IS1" s="55"/>
      <c r="IT1" s="55"/>
      <c r="IU1" s="55"/>
      <c r="IV1" s="55"/>
      <c r="IW1" s="55"/>
      <c r="IX1" s="55"/>
      <c r="IY1" s="55"/>
      <c r="IZ1" s="55"/>
      <c r="JA1" s="55"/>
      <c r="JB1" s="55"/>
      <c r="JC1" s="55"/>
      <c r="JD1" s="55"/>
      <c r="JE1" s="56"/>
      <c r="JF1" s="54" t="s">
        <v>22</v>
      </c>
      <c r="JG1" s="55"/>
      <c r="JH1" s="55"/>
      <c r="JI1" s="55"/>
      <c r="JJ1" s="55"/>
      <c r="JK1" s="55"/>
      <c r="JL1" s="55"/>
      <c r="JM1" s="55"/>
      <c r="JN1" s="55"/>
      <c r="JO1" s="55"/>
      <c r="JP1" s="55"/>
      <c r="JQ1" s="55"/>
      <c r="JR1" s="55"/>
      <c r="JS1" s="55"/>
      <c r="JT1" s="55"/>
      <c r="JU1" s="55"/>
      <c r="JV1" s="55"/>
      <c r="JW1" s="55"/>
      <c r="JX1" s="55"/>
      <c r="JY1" s="55"/>
      <c r="JZ1" s="55"/>
      <c r="KA1" s="55"/>
      <c r="KB1" s="55"/>
      <c r="KC1" s="55"/>
      <c r="KD1" s="55"/>
      <c r="KE1" s="55"/>
      <c r="KF1" s="55"/>
      <c r="KG1" s="55"/>
      <c r="KH1" s="55"/>
      <c r="KI1" s="55"/>
      <c r="KJ1" s="55"/>
      <c r="KK1" s="55"/>
      <c r="KL1" s="55"/>
      <c r="KM1" s="55"/>
      <c r="KN1" s="55"/>
      <c r="KO1" s="55"/>
      <c r="KP1" s="55"/>
      <c r="KQ1" s="55"/>
      <c r="KR1" s="56"/>
      <c r="KS1" s="54" t="s">
        <v>23</v>
      </c>
      <c r="KT1" s="55"/>
      <c r="KU1" s="55"/>
      <c r="KV1" s="55"/>
      <c r="KW1" s="55"/>
      <c r="KX1" s="55"/>
      <c r="KY1" s="55"/>
      <c r="KZ1" s="55"/>
      <c r="LA1" s="55"/>
      <c r="LB1" s="55"/>
      <c r="LC1" s="55"/>
      <c r="LD1" s="55"/>
      <c r="LE1" s="55"/>
      <c r="LF1" s="55"/>
      <c r="LG1" s="55"/>
      <c r="LH1" s="55"/>
      <c r="LI1" s="55"/>
      <c r="LJ1" s="55"/>
      <c r="LK1" s="55"/>
      <c r="LL1" s="55"/>
      <c r="LM1" s="55"/>
      <c r="LN1" s="55"/>
      <c r="LO1" s="55"/>
      <c r="LP1" s="55"/>
      <c r="LQ1" s="55"/>
      <c r="LR1" s="55"/>
      <c r="LS1" s="55"/>
      <c r="LT1" s="55"/>
      <c r="LU1" s="55"/>
      <c r="LV1" s="55"/>
      <c r="LW1" s="55"/>
      <c r="LX1" s="55"/>
      <c r="LY1" s="55"/>
      <c r="LZ1" s="55"/>
      <c r="MA1" s="55"/>
      <c r="MB1" s="55"/>
      <c r="MC1" s="55"/>
      <c r="MD1" s="55"/>
      <c r="ME1" s="55"/>
      <c r="MF1" s="80" t="s">
        <v>24</v>
      </c>
      <c r="MG1" s="81"/>
      <c r="MH1" s="81"/>
      <c r="MI1" s="81"/>
      <c r="MJ1" s="81"/>
      <c r="MK1" s="81"/>
      <c r="ML1" s="82"/>
      <c r="MM1" s="54" t="s">
        <v>25</v>
      </c>
      <c r="MN1" s="55"/>
      <c r="MO1" s="55"/>
      <c r="MP1" s="55"/>
      <c r="MQ1" s="55"/>
      <c r="MR1" s="55"/>
      <c r="MS1" s="55"/>
      <c r="MT1" s="55"/>
      <c r="MU1" s="55"/>
      <c r="MV1" s="55"/>
      <c r="MW1" s="55"/>
      <c r="MX1" s="55"/>
      <c r="MY1" s="55"/>
      <c r="MZ1" s="55"/>
      <c r="NA1" s="55"/>
      <c r="NB1" s="55"/>
      <c r="NC1" s="55"/>
      <c r="ND1" s="55"/>
      <c r="NE1" s="55"/>
      <c r="NF1" s="55"/>
      <c r="NG1" s="55"/>
      <c r="NH1" s="55"/>
      <c r="NI1" s="55"/>
      <c r="NJ1" s="56"/>
      <c r="NK1" s="54" t="s">
        <v>26</v>
      </c>
      <c r="NL1" s="55"/>
      <c r="NM1" s="55"/>
      <c r="NN1" s="55"/>
      <c r="NO1" s="55"/>
      <c r="NP1" s="55"/>
      <c r="NQ1" s="55"/>
      <c r="NR1" s="55"/>
      <c r="NS1" s="55"/>
      <c r="NT1" s="55"/>
      <c r="NU1" s="55"/>
      <c r="NV1" s="55"/>
      <c r="NW1" s="55"/>
      <c r="NX1" s="55"/>
      <c r="NY1" s="55"/>
      <c r="NZ1" s="55"/>
      <c r="OA1" s="55"/>
      <c r="OB1" s="56"/>
      <c r="OC1" s="47" t="s">
        <v>27</v>
      </c>
      <c r="OD1" s="47"/>
      <c r="OE1" s="47"/>
      <c r="OF1" s="47"/>
      <c r="OG1" s="47"/>
      <c r="OH1" s="47"/>
      <c r="OI1" s="47"/>
      <c r="OJ1" s="47"/>
      <c r="OK1" s="47"/>
      <c r="OL1" s="47"/>
      <c r="OM1" s="47"/>
      <c r="ON1" s="47"/>
      <c r="OO1" s="47"/>
      <c r="OP1" s="47"/>
      <c r="OQ1" s="47"/>
      <c r="OR1" s="47"/>
      <c r="OS1" s="47"/>
      <c r="OT1" s="47"/>
      <c r="OU1" s="55" t="s">
        <v>28</v>
      </c>
      <c r="OV1" s="55"/>
      <c r="OW1" s="55"/>
      <c r="OX1" s="55"/>
      <c r="OY1" s="55"/>
      <c r="OZ1" s="55"/>
      <c r="PA1" s="55"/>
      <c r="PB1" s="55"/>
      <c r="PC1" s="55"/>
      <c r="PD1" s="55"/>
      <c r="PE1" s="55"/>
      <c r="PF1" s="56"/>
      <c r="PG1" s="47" t="s">
        <v>9</v>
      </c>
      <c r="PH1" s="47"/>
      <c r="PI1" s="47"/>
      <c r="PJ1" s="47"/>
      <c r="PK1" s="47"/>
      <c r="PL1" s="47"/>
      <c r="PM1" s="47"/>
      <c r="PN1" s="47"/>
      <c r="PO1" s="78" t="s">
        <v>29</v>
      </c>
      <c r="PP1" s="79"/>
      <c r="PQ1" s="79"/>
      <c r="PR1" s="87"/>
      <c r="PS1" s="78" t="s">
        <v>30</v>
      </c>
      <c r="PT1" s="79"/>
      <c r="PU1" s="79"/>
      <c r="PV1" s="87"/>
      <c r="PW1" s="88" t="s">
        <v>31</v>
      </c>
      <c r="PX1" s="88"/>
      <c r="PY1" s="88"/>
      <c r="PZ1" s="88"/>
      <c r="QA1" s="78" t="s">
        <v>10</v>
      </c>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87"/>
      <c r="RM1" s="78" t="s">
        <v>32</v>
      </c>
      <c r="RN1" s="79"/>
      <c r="RO1" s="79"/>
      <c r="RP1" s="79"/>
      <c r="RQ1" s="79"/>
      <c r="RR1" s="87"/>
      <c r="RS1" s="89" t="s">
        <v>33</v>
      </c>
      <c r="RT1" s="90"/>
      <c r="RU1" s="91"/>
      <c r="RV1" s="84" t="s">
        <v>11</v>
      </c>
      <c r="RW1" s="85"/>
      <c r="RX1" s="85"/>
      <c r="RY1" s="86"/>
    </row>
    <row r="2" spans="1:493" ht="27" customHeight="1" x14ac:dyDescent="0.25">
      <c r="A2" s="47"/>
      <c r="B2" s="50"/>
      <c r="C2" s="51"/>
      <c r="D2" s="50"/>
      <c r="E2" s="53"/>
      <c r="F2" s="53"/>
      <c r="G2" s="53"/>
      <c r="H2" s="53"/>
      <c r="I2" s="53"/>
      <c r="J2" s="53"/>
      <c r="K2" s="53"/>
      <c r="L2" s="51"/>
      <c r="M2" s="47" t="s">
        <v>34</v>
      </c>
      <c r="N2" s="47"/>
      <c r="O2" s="47" t="s">
        <v>35</v>
      </c>
      <c r="P2" s="47"/>
      <c r="Q2" s="47"/>
      <c r="R2" s="47" t="s">
        <v>36</v>
      </c>
      <c r="S2" s="47"/>
      <c r="T2" s="47"/>
      <c r="U2" s="54" t="s">
        <v>37</v>
      </c>
      <c r="V2" s="55"/>
      <c r="W2" s="56"/>
      <c r="X2" s="47" t="s">
        <v>38</v>
      </c>
      <c r="Y2" s="47"/>
      <c r="Z2" s="47"/>
      <c r="AA2" s="47"/>
      <c r="AB2" s="54" t="s">
        <v>39</v>
      </c>
      <c r="AC2" s="55"/>
      <c r="AD2" s="55"/>
      <c r="AE2" s="55"/>
      <c r="AF2" s="56"/>
      <c r="AG2" s="47" t="s">
        <v>40</v>
      </c>
      <c r="AH2" s="47"/>
      <c r="AI2" s="47"/>
      <c r="AJ2" s="47" t="s">
        <v>41</v>
      </c>
      <c r="AK2" s="47"/>
      <c r="AL2" s="47"/>
      <c r="AM2" s="47" t="s">
        <v>42</v>
      </c>
      <c r="AN2" s="47"/>
      <c r="AO2" s="47"/>
      <c r="AP2" s="47"/>
      <c r="AQ2" s="47" t="s">
        <v>43</v>
      </c>
      <c r="AR2" s="47"/>
      <c r="AS2" s="47"/>
      <c r="AT2" s="47"/>
      <c r="AU2" s="47" t="s">
        <v>44</v>
      </c>
      <c r="AV2" s="47"/>
      <c r="AW2" s="47"/>
      <c r="AX2" s="47"/>
      <c r="AY2" s="47" t="s">
        <v>44</v>
      </c>
      <c r="AZ2" s="47"/>
      <c r="BA2" s="47"/>
      <c r="BB2" s="47"/>
      <c r="BC2" s="47" t="s">
        <v>44</v>
      </c>
      <c r="BD2" s="47"/>
      <c r="BE2" s="47"/>
      <c r="BF2" s="47"/>
      <c r="BG2" s="47" t="s">
        <v>44</v>
      </c>
      <c r="BH2" s="47"/>
      <c r="BI2" s="47"/>
      <c r="BJ2" s="47"/>
      <c r="BK2" s="47" t="s">
        <v>44</v>
      </c>
      <c r="BL2" s="47"/>
      <c r="BM2" s="47"/>
      <c r="BN2" s="47"/>
      <c r="BO2" s="47" t="s">
        <v>44</v>
      </c>
      <c r="BP2" s="47"/>
      <c r="BQ2" s="47"/>
      <c r="BR2" s="47"/>
      <c r="BS2" s="47" t="s">
        <v>44</v>
      </c>
      <c r="BT2" s="47"/>
      <c r="BU2" s="47"/>
      <c r="BV2" s="47"/>
      <c r="BW2" s="47" t="s">
        <v>44</v>
      </c>
      <c r="BX2" s="47"/>
      <c r="BY2" s="47"/>
      <c r="BZ2" s="47"/>
      <c r="CA2" s="98" t="s">
        <v>45</v>
      </c>
      <c r="CB2" s="98" t="s">
        <v>46</v>
      </c>
      <c r="CC2" s="80" t="s">
        <v>47</v>
      </c>
      <c r="CD2" s="82"/>
      <c r="CE2" s="80" t="s">
        <v>48</v>
      </c>
      <c r="CF2" s="81"/>
      <c r="CG2" s="81"/>
      <c r="CH2" s="82"/>
      <c r="CI2" s="63"/>
      <c r="CJ2" s="64"/>
      <c r="CK2" s="64"/>
      <c r="CL2" s="65"/>
      <c r="CM2" s="69"/>
      <c r="CN2" s="70"/>
      <c r="CO2" s="70"/>
      <c r="CP2" s="70"/>
      <c r="CQ2" s="70"/>
      <c r="CR2" s="70"/>
      <c r="CS2" s="70"/>
      <c r="CT2" s="70"/>
      <c r="CU2" s="70"/>
      <c r="CV2" s="70"/>
      <c r="CW2" s="70"/>
      <c r="CX2" s="70"/>
      <c r="CY2" s="70"/>
      <c r="CZ2" s="70"/>
      <c r="DA2" s="70"/>
      <c r="DB2" s="70"/>
      <c r="DC2" s="70"/>
      <c r="DD2" s="71"/>
      <c r="DE2" s="75"/>
      <c r="DF2" s="76"/>
      <c r="DG2" s="76"/>
      <c r="DH2" s="76"/>
      <c r="DI2" s="76"/>
      <c r="DJ2" s="76"/>
      <c r="DK2" s="76"/>
      <c r="DL2" s="76"/>
      <c r="DM2" s="76"/>
      <c r="DN2" s="77"/>
      <c r="DO2" s="50"/>
      <c r="DP2" s="53"/>
      <c r="DQ2" s="53"/>
      <c r="DR2" s="51"/>
      <c r="DS2" s="75" t="s">
        <v>49</v>
      </c>
      <c r="DT2" s="76"/>
      <c r="DU2" s="76"/>
      <c r="DV2" s="76"/>
      <c r="DW2" s="77"/>
      <c r="DX2" s="95" t="s">
        <v>50</v>
      </c>
      <c r="DY2" s="95"/>
      <c r="DZ2" s="95"/>
      <c r="EA2" s="95"/>
      <c r="EB2" s="95"/>
      <c r="EC2" s="95"/>
      <c r="ED2" s="95"/>
      <c r="EE2" s="95"/>
      <c r="EF2" s="95"/>
      <c r="EG2" s="95"/>
      <c r="EH2" s="95"/>
      <c r="EI2" s="95"/>
      <c r="EJ2" s="69"/>
      <c r="EK2" s="71"/>
      <c r="EL2" s="50"/>
      <c r="EM2" s="53"/>
      <c r="EN2" s="53"/>
      <c r="EO2" s="51"/>
      <c r="EP2" s="50"/>
      <c r="EQ2" s="53"/>
      <c r="ER2" s="51"/>
      <c r="ES2" s="50"/>
      <c r="ET2" s="53"/>
      <c r="EU2" s="53"/>
      <c r="EV2" s="53"/>
      <c r="EW2" s="53"/>
      <c r="EX2" s="53"/>
      <c r="EY2" s="53"/>
      <c r="EZ2" s="53"/>
      <c r="FA2" s="53"/>
      <c r="FB2" s="53"/>
      <c r="FC2" s="51"/>
      <c r="FD2" s="47"/>
      <c r="FE2" s="47"/>
      <c r="FF2" s="47"/>
      <c r="FG2" s="83" t="s">
        <v>51</v>
      </c>
      <c r="FH2" s="96" t="s">
        <v>52</v>
      </c>
      <c r="FI2" s="47" t="s">
        <v>53</v>
      </c>
      <c r="FJ2" s="47"/>
      <c r="FK2" s="47"/>
      <c r="FL2" s="57" t="s">
        <v>54</v>
      </c>
      <c r="FM2" s="58"/>
      <c r="FN2" s="58"/>
      <c r="FO2" s="59"/>
      <c r="FP2" s="50"/>
      <c r="FQ2" s="53"/>
      <c r="FR2" s="53"/>
      <c r="FS2" s="53"/>
      <c r="FT2" s="53"/>
      <c r="FU2" s="53"/>
      <c r="FV2" s="53"/>
      <c r="FW2" s="53"/>
      <c r="FX2" s="53"/>
      <c r="FY2" s="51"/>
      <c r="FZ2" s="47" t="s">
        <v>55</v>
      </c>
      <c r="GA2" s="47"/>
      <c r="GB2" s="47"/>
      <c r="GC2" s="47"/>
      <c r="GD2" s="47" t="s">
        <v>56</v>
      </c>
      <c r="GE2" s="47"/>
      <c r="GF2" s="47" t="s">
        <v>57</v>
      </c>
      <c r="GG2" s="47"/>
      <c r="GH2" s="54" t="s">
        <v>58</v>
      </c>
      <c r="GI2" s="55"/>
      <c r="GJ2" s="47" t="s">
        <v>59</v>
      </c>
      <c r="GK2" s="47"/>
      <c r="GL2" s="47"/>
      <c r="GM2" s="47"/>
      <c r="GN2" s="47"/>
      <c r="GO2" s="47"/>
      <c r="GP2" s="47" t="s">
        <v>60</v>
      </c>
      <c r="GQ2" s="47"/>
      <c r="GR2" s="47"/>
      <c r="GS2" s="47"/>
      <c r="GT2" s="47" t="s">
        <v>61</v>
      </c>
      <c r="GU2" s="47"/>
      <c r="GV2" s="47"/>
      <c r="GW2" s="47"/>
      <c r="GX2" s="47"/>
      <c r="GY2" s="47"/>
      <c r="GZ2" s="88" t="s">
        <v>62</v>
      </c>
      <c r="HA2" s="88"/>
      <c r="HB2" s="103" t="s">
        <v>63</v>
      </c>
      <c r="HC2" s="50"/>
      <c r="HD2" s="53"/>
      <c r="HE2" s="53"/>
      <c r="HF2" s="53"/>
      <c r="HG2" s="53"/>
      <c r="HH2" s="51"/>
      <c r="HI2" s="83" t="s">
        <v>64</v>
      </c>
      <c r="HJ2" s="83" t="s">
        <v>65</v>
      </c>
      <c r="HK2" s="83" t="s">
        <v>66</v>
      </c>
      <c r="HL2" s="83" t="s">
        <v>67</v>
      </c>
      <c r="HM2" s="47" t="s">
        <v>68</v>
      </c>
      <c r="HN2" s="47"/>
      <c r="HO2" s="47"/>
      <c r="HP2" s="47"/>
      <c r="HQ2" s="47"/>
      <c r="HR2" s="47"/>
      <c r="HS2" s="47"/>
      <c r="HT2" s="47"/>
      <c r="HU2" s="47"/>
      <c r="HV2" s="47"/>
      <c r="HW2" s="47"/>
      <c r="HX2" s="47" t="s">
        <v>69</v>
      </c>
      <c r="HY2" s="47"/>
      <c r="HZ2" s="47"/>
      <c r="IA2" s="47"/>
      <c r="IB2" s="47" t="s">
        <v>70</v>
      </c>
      <c r="IC2" s="47"/>
      <c r="ID2" s="47"/>
      <c r="IE2" s="47"/>
      <c r="IF2" s="47"/>
      <c r="IG2" s="47"/>
      <c r="IH2" s="47"/>
      <c r="II2" s="47" t="s">
        <v>71</v>
      </c>
      <c r="IJ2" s="47"/>
      <c r="IK2" s="47"/>
      <c r="IL2" s="47"/>
      <c r="IM2" s="47" t="s">
        <v>72</v>
      </c>
      <c r="IN2" s="47"/>
      <c r="IO2" s="47"/>
      <c r="IP2" s="47"/>
      <c r="IQ2" s="47"/>
      <c r="IR2" s="47"/>
      <c r="IS2" s="47" t="s">
        <v>73</v>
      </c>
      <c r="IT2" s="47"/>
      <c r="IU2" s="47"/>
      <c r="IV2" s="47"/>
      <c r="IW2" s="47"/>
      <c r="IX2" s="47"/>
      <c r="IY2" s="47" t="s">
        <v>74</v>
      </c>
      <c r="IZ2" s="47"/>
      <c r="JA2" s="47"/>
      <c r="JB2" s="47"/>
      <c r="JC2" s="47"/>
      <c r="JD2" s="47"/>
      <c r="JE2" s="47"/>
      <c r="JF2" s="100" t="s">
        <v>75</v>
      </c>
      <c r="JG2" s="88" t="s">
        <v>76</v>
      </c>
      <c r="JH2" s="88"/>
      <c r="JI2" s="88"/>
      <c r="JJ2" s="88"/>
      <c r="JK2" s="88"/>
      <c r="JL2" s="88"/>
      <c r="JM2" s="88"/>
      <c r="JN2" s="88"/>
      <c r="JO2" s="88"/>
      <c r="JP2" s="88" t="s">
        <v>77</v>
      </c>
      <c r="JQ2" s="88"/>
      <c r="JR2" s="88"/>
      <c r="JS2" s="88"/>
      <c r="JT2" s="88"/>
      <c r="JU2" s="88"/>
      <c r="JV2" s="88"/>
      <c r="JW2" s="88"/>
      <c r="JX2" s="88" t="s">
        <v>78</v>
      </c>
      <c r="JY2" s="88"/>
      <c r="JZ2" s="88"/>
      <c r="KA2" s="88"/>
      <c r="KB2" s="88"/>
      <c r="KC2" s="88"/>
      <c r="KD2" s="88"/>
      <c r="KE2" s="88"/>
      <c r="KF2" s="47" t="s">
        <v>79</v>
      </c>
      <c r="KG2" s="47"/>
      <c r="KH2" s="47"/>
      <c r="KI2" s="47"/>
      <c r="KJ2" s="54" t="s">
        <v>80</v>
      </c>
      <c r="KK2" s="55"/>
      <c r="KL2" s="55"/>
      <c r="KM2" s="55"/>
      <c r="KN2" s="55"/>
      <c r="KO2" s="55"/>
      <c r="KP2" s="55"/>
      <c r="KQ2" s="55"/>
      <c r="KR2" s="56"/>
      <c r="KS2" s="83" t="s">
        <v>81</v>
      </c>
      <c r="KT2" s="47" t="s">
        <v>82</v>
      </c>
      <c r="KU2" s="47"/>
      <c r="KV2" s="47"/>
      <c r="KW2" s="47"/>
      <c r="KX2" s="47"/>
      <c r="KY2" s="47"/>
      <c r="KZ2" s="47"/>
      <c r="LA2" s="47"/>
      <c r="LB2" s="47"/>
      <c r="LC2" s="47" t="s">
        <v>83</v>
      </c>
      <c r="LD2" s="47"/>
      <c r="LE2" s="47"/>
      <c r="LF2" s="47"/>
      <c r="LG2" s="47"/>
      <c r="LH2" s="47"/>
      <c r="LI2" s="47"/>
      <c r="LJ2" s="47"/>
      <c r="LK2" s="47" t="s">
        <v>84</v>
      </c>
      <c r="LL2" s="47"/>
      <c r="LM2" s="47"/>
      <c r="LN2" s="47"/>
      <c r="LO2" s="47"/>
      <c r="LP2" s="47"/>
      <c r="LQ2" s="47"/>
      <c r="LR2" s="47"/>
      <c r="LS2" s="47" t="s">
        <v>85</v>
      </c>
      <c r="LT2" s="47"/>
      <c r="LU2" s="47"/>
      <c r="LV2" s="47"/>
      <c r="LW2" s="54" t="s">
        <v>86</v>
      </c>
      <c r="LX2" s="55"/>
      <c r="LY2" s="55"/>
      <c r="LZ2" s="55"/>
      <c r="MA2" s="55"/>
      <c r="MB2" s="55"/>
      <c r="MC2" s="55"/>
      <c r="MD2" s="55"/>
      <c r="ME2" s="55"/>
      <c r="MF2" s="102" t="s">
        <v>87</v>
      </c>
      <c r="MG2" s="80" t="s">
        <v>88</v>
      </c>
      <c r="MH2" s="81"/>
      <c r="MI2" s="82"/>
      <c r="MJ2" s="80" t="s">
        <v>89</v>
      </c>
      <c r="MK2" s="81"/>
      <c r="ML2" s="82"/>
      <c r="MM2" s="47" t="s">
        <v>90</v>
      </c>
      <c r="MN2" s="47"/>
      <c r="MO2" s="47"/>
      <c r="MP2" s="47" t="s">
        <v>91</v>
      </c>
      <c r="MQ2" s="47"/>
      <c r="MR2" s="47"/>
      <c r="MS2" s="47" t="s">
        <v>92</v>
      </c>
      <c r="MT2" s="47"/>
      <c r="MU2" s="47"/>
      <c r="MV2" s="47" t="s">
        <v>93</v>
      </c>
      <c r="MW2" s="47"/>
      <c r="MX2" s="47"/>
      <c r="MY2" s="47" t="s">
        <v>94</v>
      </c>
      <c r="MZ2" s="47"/>
      <c r="NA2" s="47"/>
      <c r="NB2" s="47" t="s">
        <v>95</v>
      </c>
      <c r="NC2" s="47"/>
      <c r="ND2" s="47"/>
      <c r="NE2" s="47" t="s">
        <v>96</v>
      </c>
      <c r="NF2" s="47"/>
      <c r="NG2" s="47"/>
      <c r="NH2" s="47" t="s">
        <v>97</v>
      </c>
      <c r="NI2" s="47"/>
      <c r="NJ2" s="47"/>
      <c r="NK2" s="47" t="s">
        <v>98</v>
      </c>
      <c r="NL2" s="47"/>
      <c r="NM2" s="47"/>
      <c r="NN2" s="47" t="s">
        <v>99</v>
      </c>
      <c r="NO2" s="47"/>
      <c r="NP2" s="47"/>
      <c r="NQ2" s="47" t="s">
        <v>100</v>
      </c>
      <c r="NR2" s="47"/>
      <c r="NS2" s="47"/>
      <c r="NT2" s="47" t="s">
        <v>101</v>
      </c>
      <c r="NU2" s="47"/>
      <c r="NV2" s="47"/>
      <c r="NW2" s="47" t="s">
        <v>102</v>
      </c>
      <c r="NX2" s="47"/>
      <c r="NY2" s="47"/>
      <c r="NZ2" s="47" t="s">
        <v>103</v>
      </c>
      <c r="OA2" s="47"/>
      <c r="OB2" s="47"/>
      <c r="OC2" s="47" t="s">
        <v>104</v>
      </c>
      <c r="OD2" s="47"/>
      <c r="OE2" s="47"/>
      <c r="OF2" s="47" t="s">
        <v>105</v>
      </c>
      <c r="OG2" s="47"/>
      <c r="OH2" s="47"/>
      <c r="OI2" s="47" t="s">
        <v>106</v>
      </c>
      <c r="OJ2" s="47"/>
      <c r="OK2" s="47"/>
      <c r="OL2" s="47" t="s">
        <v>107</v>
      </c>
      <c r="OM2" s="47"/>
      <c r="ON2" s="47"/>
      <c r="OO2" s="47" t="s">
        <v>108</v>
      </c>
      <c r="OP2" s="47"/>
      <c r="OQ2" s="47"/>
      <c r="OR2" s="47" t="s">
        <v>109</v>
      </c>
      <c r="OS2" s="47"/>
      <c r="OT2" s="47"/>
      <c r="OU2" s="54" t="s">
        <v>110</v>
      </c>
      <c r="OV2" s="55"/>
      <c r="OW2" s="56"/>
      <c r="OX2" s="54" t="s">
        <v>111</v>
      </c>
      <c r="OY2" s="55"/>
      <c r="OZ2" s="56"/>
      <c r="PA2" s="54" t="s">
        <v>110</v>
      </c>
      <c r="PB2" s="55"/>
      <c r="PC2" s="56"/>
      <c r="PD2" s="54" t="s">
        <v>111</v>
      </c>
      <c r="PE2" s="55"/>
      <c r="PF2" s="56"/>
      <c r="PG2" s="50" t="s">
        <v>112</v>
      </c>
      <c r="PH2" s="53"/>
      <c r="PI2" s="53"/>
      <c r="PJ2" s="51"/>
      <c r="PK2" s="50" t="s">
        <v>113</v>
      </c>
      <c r="PL2" s="53"/>
      <c r="PM2" s="53"/>
      <c r="PN2" s="51"/>
      <c r="PO2" s="78" t="s">
        <v>114</v>
      </c>
      <c r="PP2" s="87"/>
      <c r="PQ2" s="78" t="s">
        <v>115</v>
      </c>
      <c r="PR2" s="87"/>
      <c r="PS2" s="78" t="s">
        <v>114</v>
      </c>
      <c r="PT2" s="87"/>
      <c r="PU2" s="78" t="s">
        <v>115</v>
      </c>
      <c r="PV2" s="87"/>
      <c r="PW2" s="88" t="s">
        <v>116</v>
      </c>
      <c r="PX2" s="88"/>
      <c r="PY2" s="88" t="s">
        <v>117</v>
      </c>
      <c r="PZ2" s="88"/>
      <c r="QA2" s="88" t="s">
        <v>118</v>
      </c>
      <c r="QB2" s="88"/>
      <c r="QC2" s="88"/>
      <c r="QD2" s="88" t="s">
        <v>119</v>
      </c>
      <c r="QE2" s="88"/>
      <c r="QF2" s="88"/>
      <c r="QG2" s="88" t="s">
        <v>120</v>
      </c>
      <c r="QH2" s="88"/>
      <c r="QI2" s="88"/>
      <c r="QJ2" s="78" t="s">
        <v>121</v>
      </c>
      <c r="QK2" s="79"/>
      <c r="QL2" s="79"/>
      <c r="QM2" s="78" t="s">
        <v>122</v>
      </c>
      <c r="QN2" s="79"/>
      <c r="QO2" s="79"/>
      <c r="QP2" s="78" t="s">
        <v>123</v>
      </c>
      <c r="QQ2" s="79"/>
      <c r="QR2" s="79"/>
      <c r="QS2" s="88" t="s">
        <v>124</v>
      </c>
      <c r="QT2" s="88"/>
      <c r="QU2" s="88"/>
      <c r="QV2" s="88" t="s">
        <v>125</v>
      </c>
      <c r="QW2" s="88"/>
      <c r="QX2" s="88"/>
      <c r="QY2" s="88"/>
      <c r="QZ2" s="88"/>
      <c r="RA2" s="88"/>
      <c r="RB2" s="88"/>
      <c r="RC2" s="88"/>
      <c r="RD2" s="78" t="s">
        <v>126</v>
      </c>
      <c r="RE2" s="79"/>
      <c r="RF2" s="87"/>
      <c r="RG2" s="88" t="s">
        <v>127</v>
      </c>
      <c r="RH2" s="88"/>
      <c r="RI2" s="88"/>
      <c r="RJ2" s="88" t="s">
        <v>128</v>
      </c>
      <c r="RK2" s="88"/>
      <c r="RL2" s="88"/>
      <c r="RM2" s="78" t="s">
        <v>88</v>
      </c>
      <c r="RN2" s="79"/>
      <c r="RO2" s="87"/>
      <c r="RP2" s="78" t="s">
        <v>89</v>
      </c>
      <c r="RQ2" s="79"/>
      <c r="RR2" s="87"/>
      <c r="RS2" s="92"/>
      <c r="RT2" s="93"/>
      <c r="RU2" s="94"/>
      <c r="RV2" s="84" t="s">
        <v>129</v>
      </c>
      <c r="RW2" s="86"/>
      <c r="RX2" s="84" t="s">
        <v>130</v>
      </c>
      <c r="RY2" s="86"/>
    </row>
    <row r="3" spans="1:493" ht="128.25" x14ac:dyDescent="0.25">
      <c r="A3" s="47"/>
      <c r="B3" s="2" t="s">
        <v>131</v>
      </c>
      <c r="C3" s="13" t="s">
        <v>132</v>
      </c>
      <c r="D3" s="14" t="s">
        <v>133</v>
      </c>
      <c r="E3" s="2" t="s">
        <v>134</v>
      </c>
      <c r="F3" s="13" t="s">
        <v>135</v>
      </c>
      <c r="G3" s="2" t="s">
        <v>136</v>
      </c>
      <c r="H3" s="2" t="s">
        <v>137</v>
      </c>
      <c r="I3" s="2" t="s">
        <v>138</v>
      </c>
      <c r="J3" s="2" t="s">
        <v>139</v>
      </c>
      <c r="K3" s="2" t="s">
        <v>140</v>
      </c>
      <c r="L3" s="2" t="s">
        <v>141</v>
      </c>
      <c r="M3" s="2" t="s">
        <v>142</v>
      </c>
      <c r="N3" s="2" t="s">
        <v>143</v>
      </c>
      <c r="O3" s="8" t="s">
        <v>144</v>
      </c>
      <c r="P3" s="8" t="s">
        <v>145</v>
      </c>
      <c r="Q3" s="8" t="s">
        <v>146</v>
      </c>
      <c r="R3" s="8" t="s">
        <v>144</v>
      </c>
      <c r="S3" s="8" t="s">
        <v>145</v>
      </c>
      <c r="T3" s="8" t="s">
        <v>146</v>
      </c>
      <c r="U3" s="8" t="s">
        <v>144</v>
      </c>
      <c r="V3" s="8" t="s">
        <v>145</v>
      </c>
      <c r="W3" s="8" t="s">
        <v>146</v>
      </c>
      <c r="X3" s="8" t="s">
        <v>144</v>
      </c>
      <c r="Y3" s="8" t="s">
        <v>145</v>
      </c>
      <c r="Z3" s="11" t="s">
        <v>146</v>
      </c>
      <c r="AA3" s="8" t="s">
        <v>147</v>
      </c>
      <c r="AB3" s="8" t="s">
        <v>144</v>
      </c>
      <c r="AC3" s="8" t="s">
        <v>145</v>
      </c>
      <c r="AD3" s="8" t="s">
        <v>146</v>
      </c>
      <c r="AE3" s="8" t="s">
        <v>148</v>
      </c>
      <c r="AF3" s="8" t="s">
        <v>149</v>
      </c>
      <c r="AG3" s="8" t="s">
        <v>144</v>
      </c>
      <c r="AH3" s="8" t="s">
        <v>145</v>
      </c>
      <c r="AI3" s="11" t="s">
        <v>146</v>
      </c>
      <c r="AJ3" s="8" t="s">
        <v>144</v>
      </c>
      <c r="AK3" s="8" t="s">
        <v>145</v>
      </c>
      <c r="AL3" s="11" t="s">
        <v>146</v>
      </c>
      <c r="AM3" s="8" t="s">
        <v>144</v>
      </c>
      <c r="AN3" s="8" t="s">
        <v>145</v>
      </c>
      <c r="AO3" s="8" t="s">
        <v>146</v>
      </c>
      <c r="AP3" s="8" t="s">
        <v>147</v>
      </c>
      <c r="AQ3" s="8" t="s">
        <v>144</v>
      </c>
      <c r="AR3" s="8" t="s">
        <v>145</v>
      </c>
      <c r="AS3" s="8" t="s">
        <v>146</v>
      </c>
      <c r="AT3" s="8" t="s">
        <v>147</v>
      </c>
      <c r="AU3" s="12" t="s">
        <v>150</v>
      </c>
      <c r="AV3" s="6" t="s">
        <v>151</v>
      </c>
      <c r="AW3" s="6" t="s">
        <v>152</v>
      </c>
      <c r="AX3" s="12" t="s">
        <v>153</v>
      </c>
      <c r="AY3" s="12" t="s">
        <v>150</v>
      </c>
      <c r="AZ3" s="6" t="s">
        <v>151</v>
      </c>
      <c r="BA3" s="6" t="s">
        <v>152</v>
      </c>
      <c r="BB3" s="12" t="s">
        <v>153</v>
      </c>
      <c r="BC3" s="12" t="s">
        <v>150</v>
      </c>
      <c r="BD3" s="6" t="s">
        <v>151</v>
      </c>
      <c r="BE3" s="6" t="s">
        <v>152</v>
      </c>
      <c r="BF3" s="12" t="s">
        <v>153</v>
      </c>
      <c r="BG3" s="12" t="s">
        <v>150</v>
      </c>
      <c r="BH3" s="6" t="s">
        <v>151</v>
      </c>
      <c r="BI3" s="6" t="s">
        <v>152</v>
      </c>
      <c r="BJ3" s="12" t="s">
        <v>153</v>
      </c>
      <c r="BK3" s="12" t="s">
        <v>150</v>
      </c>
      <c r="BL3" s="6" t="s">
        <v>151</v>
      </c>
      <c r="BM3" s="6" t="s">
        <v>152</v>
      </c>
      <c r="BN3" s="12" t="s">
        <v>153</v>
      </c>
      <c r="BO3" s="12" t="s">
        <v>150</v>
      </c>
      <c r="BP3" s="6" t="s">
        <v>151</v>
      </c>
      <c r="BQ3" s="6" t="s">
        <v>152</v>
      </c>
      <c r="BR3" s="12" t="s">
        <v>153</v>
      </c>
      <c r="BS3" s="12" t="s">
        <v>150</v>
      </c>
      <c r="BT3" s="6" t="s">
        <v>151</v>
      </c>
      <c r="BU3" s="6" t="s">
        <v>152</v>
      </c>
      <c r="BV3" s="12" t="s">
        <v>153</v>
      </c>
      <c r="BW3" s="12" t="s">
        <v>150</v>
      </c>
      <c r="BX3" s="6" t="s">
        <v>151</v>
      </c>
      <c r="BY3" s="6" t="s">
        <v>152</v>
      </c>
      <c r="BZ3" s="12" t="s">
        <v>153</v>
      </c>
      <c r="CA3" s="98"/>
      <c r="CB3" s="98"/>
      <c r="CC3" s="12" t="s">
        <v>154</v>
      </c>
      <c r="CD3" s="12" t="s">
        <v>155</v>
      </c>
      <c r="CE3" s="12" t="s">
        <v>144</v>
      </c>
      <c r="CF3" s="12" t="s">
        <v>145</v>
      </c>
      <c r="CG3" s="12" t="s">
        <v>146</v>
      </c>
      <c r="CH3" s="14" t="s">
        <v>156</v>
      </c>
      <c r="CI3" s="4" t="s">
        <v>87</v>
      </c>
      <c r="CJ3" s="4" t="s">
        <v>157</v>
      </c>
      <c r="CK3" s="15" t="s">
        <v>158</v>
      </c>
      <c r="CL3" s="15" t="s">
        <v>159</v>
      </c>
      <c r="CM3" s="13" t="s">
        <v>160</v>
      </c>
      <c r="CN3" s="13" t="s">
        <v>161</v>
      </c>
      <c r="CO3" s="2" t="s">
        <v>162</v>
      </c>
      <c r="CP3" s="16" t="s">
        <v>163</v>
      </c>
      <c r="CQ3" s="16" t="s">
        <v>164</v>
      </c>
      <c r="CR3" s="16" t="s">
        <v>165</v>
      </c>
      <c r="CS3" s="16" t="s">
        <v>166</v>
      </c>
      <c r="CT3" s="16" t="s">
        <v>167</v>
      </c>
      <c r="CU3" s="13" t="s">
        <v>168</v>
      </c>
      <c r="CV3" s="11" t="s">
        <v>169</v>
      </c>
      <c r="CW3" s="11" t="s">
        <v>170</v>
      </c>
      <c r="CX3" s="11" t="s">
        <v>171</v>
      </c>
      <c r="CY3" s="11" t="s">
        <v>172</v>
      </c>
      <c r="CZ3" s="11" t="s">
        <v>173</v>
      </c>
      <c r="DA3" s="13" t="s">
        <v>174</v>
      </c>
      <c r="DB3" s="16" t="s">
        <v>175</v>
      </c>
      <c r="DC3" s="16" t="s">
        <v>176</v>
      </c>
      <c r="DD3" s="16" t="s">
        <v>177</v>
      </c>
      <c r="DE3" s="12" t="s">
        <v>178</v>
      </c>
      <c r="DF3" s="12" t="s">
        <v>179</v>
      </c>
      <c r="DG3" s="12" t="s">
        <v>180</v>
      </c>
      <c r="DH3" s="12" t="s">
        <v>181</v>
      </c>
      <c r="DI3" s="12" t="s">
        <v>182</v>
      </c>
      <c r="DJ3" s="12" t="s">
        <v>183</v>
      </c>
      <c r="DK3" s="12" t="s">
        <v>184</v>
      </c>
      <c r="DL3" s="12" t="s">
        <v>185</v>
      </c>
      <c r="DM3" s="12" t="s">
        <v>186</v>
      </c>
      <c r="DN3" s="12" t="s">
        <v>187</v>
      </c>
      <c r="DO3" s="8" t="s">
        <v>188</v>
      </c>
      <c r="DP3" s="13" t="s">
        <v>189</v>
      </c>
      <c r="DQ3" s="13" t="s">
        <v>190</v>
      </c>
      <c r="DR3" s="13" t="s">
        <v>191</v>
      </c>
      <c r="DS3" s="16" t="s">
        <v>192</v>
      </c>
      <c r="DT3" s="16" t="s">
        <v>193</v>
      </c>
      <c r="DU3" s="16" t="s">
        <v>194</v>
      </c>
      <c r="DV3" s="16" t="s">
        <v>195</v>
      </c>
      <c r="DW3" s="16" t="s">
        <v>196</v>
      </c>
      <c r="DX3" s="16" t="s">
        <v>197</v>
      </c>
      <c r="DY3" s="16" t="s">
        <v>198</v>
      </c>
      <c r="DZ3" s="16" t="s">
        <v>199</v>
      </c>
      <c r="EA3" s="16" t="s">
        <v>200</v>
      </c>
      <c r="EB3" s="16" t="s">
        <v>201</v>
      </c>
      <c r="EC3" s="16" t="s">
        <v>202</v>
      </c>
      <c r="ED3" s="16" t="s">
        <v>203</v>
      </c>
      <c r="EE3" s="16" t="s">
        <v>204</v>
      </c>
      <c r="EF3" s="16" t="s">
        <v>205</v>
      </c>
      <c r="EG3" s="16" t="s">
        <v>206</v>
      </c>
      <c r="EH3" s="16" t="s">
        <v>207</v>
      </c>
      <c r="EI3" s="16" t="s">
        <v>208</v>
      </c>
      <c r="EJ3" s="17" t="s">
        <v>209</v>
      </c>
      <c r="EK3" s="17" t="s">
        <v>210</v>
      </c>
      <c r="EL3" s="14" t="s">
        <v>211</v>
      </c>
      <c r="EM3" s="14" t="s">
        <v>212</v>
      </c>
      <c r="EN3" s="14" t="s">
        <v>213</v>
      </c>
      <c r="EO3" s="14" t="s">
        <v>214</v>
      </c>
      <c r="EP3" s="2" t="s">
        <v>215</v>
      </c>
      <c r="EQ3" s="2" t="s">
        <v>216</v>
      </c>
      <c r="ER3" s="2" t="s">
        <v>217</v>
      </c>
      <c r="ES3" s="2" t="s">
        <v>218</v>
      </c>
      <c r="ET3" s="2" t="s">
        <v>219</v>
      </c>
      <c r="EU3" s="14" t="s">
        <v>220</v>
      </c>
      <c r="EV3" s="2" t="s">
        <v>221</v>
      </c>
      <c r="EW3" s="5" t="s">
        <v>222</v>
      </c>
      <c r="EX3" s="18" t="s">
        <v>223</v>
      </c>
      <c r="EY3" s="18" t="s">
        <v>224</v>
      </c>
      <c r="EZ3" s="18" t="s">
        <v>225</v>
      </c>
      <c r="FA3" s="18" t="s">
        <v>226</v>
      </c>
      <c r="FB3" s="18" t="s">
        <v>227</v>
      </c>
      <c r="FC3" s="11" t="s">
        <v>228</v>
      </c>
      <c r="FD3" s="8" t="s">
        <v>229</v>
      </c>
      <c r="FE3" s="8" t="s">
        <v>230</v>
      </c>
      <c r="FF3" s="8" t="s">
        <v>231</v>
      </c>
      <c r="FG3" s="83"/>
      <c r="FH3" s="97"/>
      <c r="FI3" s="8" t="s">
        <v>232</v>
      </c>
      <c r="FJ3" s="8" t="s">
        <v>233</v>
      </c>
      <c r="FK3" s="8" t="s">
        <v>234</v>
      </c>
      <c r="FL3" s="8" t="s">
        <v>235</v>
      </c>
      <c r="FM3" s="8" t="s">
        <v>236</v>
      </c>
      <c r="FN3" s="11" t="s">
        <v>237</v>
      </c>
      <c r="FO3" s="11" t="s">
        <v>238</v>
      </c>
      <c r="FP3" s="8" t="s">
        <v>239</v>
      </c>
      <c r="FQ3" s="8" t="s">
        <v>240</v>
      </c>
      <c r="FR3" s="8" t="s">
        <v>241</v>
      </c>
      <c r="FS3" s="11" t="s">
        <v>242</v>
      </c>
      <c r="FT3" s="8" t="s">
        <v>243</v>
      </c>
      <c r="FU3" s="8" t="s">
        <v>244</v>
      </c>
      <c r="FV3" s="8" t="s">
        <v>245</v>
      </c>
      <c r="FW3" s="8" t="s">
        <v>246</v>
      </c>
      <c r="FX3" s="8" t="s">
        <v>247</v>
      </c>
      <c r="FY3" s="11" t="s">
        <v>248</v>
      </c>
      <c r="FZ3" s="8" t="s">
        <v>249</v>
      </c>
      <c r="GA3" s="8" t="s">
        <v>250</v>
      </c>
      <c r="GB3" s="8" t="s">
        <v>140</v>
      </c>
      <c r="GC3" s="8" t="s">
        <v>141</v>
      </c>
      <c r="GD3" s="8" t="s">
        <v>243</v>
      </c>
      <c r="GE3" s="8" t="s">
        <v>251</v>
      </c>
      <c r="GF3" s="8" t="s">
        <v>245</v>
      </c>
      <c r="GG3" s="8" t="s">
        <v>246</v>
      </c>
      <c r="GH3" s="10" t="s">
        <v>252</v>
      </c>
      <c r="GI3" s="10" t="s">
        <v>253</v>
      </c>
      <c r="GJ3" s="10" t="s">
        <v>254</v>
      </c>
      <c r="GK3" s="10" t="s">
        <v>255</v>
      </c>
      <c r="GL3" s="10" t="s">
        <v>256</v>
      </c>
      <c r="GM3" s="10" t="s">
        <v>257</v>
      </c>
      <c r="GN3" s="11" t="s">
        <v>258</v>
      </c>
      <c r="GO3" s="11" t="s">
        <v>259</v>
      </c>
      <c r="GP3" s="8" t="s">
        <v>260</v>
      </c>
      <c r="GQ3" s="8" t="s">
        <v>261</v>
      </c>
      <c r="GR3" s="8" t="s">
        <v>262</v>
      </c>
      <c r="GS3" s="8" t="s">
        <v>263</v>
      </c>
      <c r="GT3" s="8" t="s">
        <v>264</v>
      </c>
      <c r="GU3" s="8" t="s">
        <v>265</v>
      </c>
      <c r="GV3" s="8" t="s">
        <v>266</v>
      </c>
      <c r="GW3" s="8" t="s">
        <v>267</v>
      </c>
      <c r="GX3" s="8" t="s">
        <v>142</v>
      </c>
      <c r="GY3" s="8" t="s">
        <v>268</v>
      </c>
      <c r="GZ3" s="11" t="s">
        <v>269</v>
      </c>
      <c r="HA3" s="11" t="s">
        <v>270</v>
      </c>
      <c r="HB3" s="103"/>
      <c r="HC3" s="8" t="s">
        <v>239</v>
      </c>
      <c r="HD3" s="8" t="s">
        <v>240</v>
      </c>
      <c r="HE3" s="8" t="s">
        <v>241</v>
      </c>
      <c r="HF3" s="11" t="s">
        <v>271</v>
      </c>
      <c r="HG3" s="10" t="s">
        <v>272</v>
      </c>
      <c r="HH3" s="10" t="s">
        <v>273</v>
      </c>
      <c r="HI3" s="83"/>
      <c r="HJ3" s="83"/>
      <c r="HK3" s="83"/>
      <c r="HL3" s="83"/>
      <c r="HM3" s="8" t="s">
        <v>274</v>
      </c>
      <c r="HN3" s="8" t="s">
        <v>275</v>
      </c>
      <c r="HO3" s="8" t="s">
        <v>276</v>
      </c>
      <c r="HP3" s="8" t="s">
        <v>277</v>
      </c>
      <c r="HQ3" s="8" t="s">
        <v>278</v>
      </c>
      <c r="HR3" s="8" t="s">
        <v>279</v>
      </c>
      <c r="HS3" s="8" t="s">
        <v>280</v>
      </c>
      <c r="HT3" s="8" t="s">
        <v>281</v>
      </c>
      <c r="HU3" s="8" t="s">
        <v>282</v>
      </c>
      <c r="HV3" s="8" t="s">
        <v>245</v>
      </c>
      <c r="HW3" s="8" t="s">
        <v>246</v>
      </c>
      <c r="HX3" s="8" t="s">
        <v>283</v>
      </c>
      <c r="HY3" s="8" t="s">
        <v>284</v>
      </c>
      <c r="HZ3" s="8" t="s">
        <v>285</v>
      </c>
      <c r="IA3" s="8" t="s">
        <v>286</v>
      </c>
      <c r="IB3" s="8" t="s">
        <v>287</v>
      </c>
      <c r="IC3" s="8" t="s">
        <v>288</v>
      </c>
      <c r="ID3" s="8" t="s">
        <v>289</v>
      </c>
      <c r="IE3" s="8" t="s">
        <v>290</v>
      </c>
      <c r="IF3" s="8" t="s">
        <v>291</v>
      </c>
      <c r="IG3" s="8" t="s">
        <v>292</v>
      </c>
      <c r="IH3" s="8" t="s">
        <v>293</v>
      </c>
      <c r="II3" s="8" t="s">
        <v>294</v>
      </c>
      <c r="IJ3" s="8" t="s">
        <v>295</v>
      </c>
      <c r="IK3" s="8" t="s">
        <v>296</v>
      </c>
      <c r="IL3" s="8" t="s">
        <v>297</v>
      </c>
      <c r="IM3" s="3" t="s">
        <v>298</v>
      </c>
      <c r="IN3" s="3" t="s">
        <v>299</v>
      </c>
      <c r="IO3" s="35" t="s">
        <v>300</v>
      </c>
      <c r="IP3" s="3" t="s">
        <v>301</v>
      </c>
      <c r="IQ3" s="3" t="s">
        <v>302</v>
      </c>
      <c r="IR3" s="3" t="s">
        <v>303</v>
      </c>
      <c r="IS3" s="3" t="s">
        <v>304</v>
      </c>
      <c r="IT3" s="3" t="s">
        <v>305</v>
      </c>
      <c r="IU3" s="20" t="s">
        <v>300</v>
      </c>
      <c r="IV3" s="20" t="s">
        <v>301</v>
      </c>
      <c r="IW3" s="3" t="s">
        <v>302</v>
      </c>
      <c r="IX3" s="3" t="s">
        <v>303</v>
      </c>
      <c r="IY3" s="2" t="s">
        <v>306</v>
      </c>
      <c r="IZ3" s="14" t="s">
        <v>307</v>
      </c>
      <c r="JA3" s="3" t="s">
        <v>223</v>
      </c>
      <c r="JB3" s="18" t="s">
        <v>308</v>
      </c>
      <c r="JC3" s="18" t="s">
        <v>309</v>
      </c>
      <c r="JD3" s="18" t="s">
        <v>310</v>
      </c>
      <c r="JE3" s="18" t="s">
        <v>227</v>
      </c>
      <c r="JF3" s="101"/>
      <c r="JG3" s="11" t="s">
        <v>311</v>
      </c>
      <c r="JH3" s="11" t="s">
        <v>312</v>
      </c>
      <c r="JI3" s="11" t="s">
        <v>313</v>
      </c>
      <c r="JJ3" s="11" t="s">
        <v>314</v>
      </c>
      <c r="JK3" s="11" t="s">
        <v>315</v>
      </c>
      <c r="JL3" s="11" t="s">
        <v>316</v>
      </c>
      <c r="JM3" s="11" t="s">
        <v>317</v>
      </c>
      <c r="JN3" s="11" t="s">
        <v>318</v>
      </c>
      <c r="JO3" s="11" t="s">
        <v>319</v>
      </c>
      <c r="JP3" s="11" t="s">
        <v>320</v>
      </c>
      <c r="JQ3" s="11" t="s">
        <v>321</v>
      </c>
      <c r="JR3" s="11" t="s">
        <v>322</v>
      </c>
      <c r="JS3" s="11" t="s">
        <v>323</v>
      </c>
      <c r="JT3" s="11" t="s">
        <v>324</v>
      </c>
      <c r="JU3" s="11" t="s">
        <v>325</v>
      </c>
      <c r="JV3" s="11" t="s">
        <v>326</v>
      </c>
      <c r="JW3" s="11" t="s">
        <v>327</v>
      </c>
      <c r="JX3" s="11" t="s">
        <v>328</v>
      </c>
      <c r="JY3" s="11" t="s">
        <v>329</v>
      </c>
      <c r="JZ3" s="11" t="s">
        <v>330</v>
      </c>
      <c r="KA3" s="11" t="s">
        <v>331</v>
      </c>
      <c r="KB3" s="11" t="s">
        <v>332</v>
      </c>
      <c r="KC3" s="11" t="s">
        <v>333</v>
      </c>
      <c r="KD3" s="11" t="s">
        <v>334</v>
      </c>
      <c r="KE3" s="19" t="s">
        <v>335</v>
      </c>
      <c r="KF3" s="11" t="s">
        <v>336</v>
      </c>
      <c r="KG3" s="11" t="s">
        <v>337</v>
      </c>
      <c r="KH3" s="11" t="s">
        <v>338</v>
      </c>
      <c r="KI3" s="11" t="s">
        <v>339</v>
      </c>
      <c r="KJ3" s="11" t="s">
        <v>340</v>
      </c>
      <c r="KK3" s="8" t="s">
        <v>341</v>
      </c>
      <c r="KL3" s="11" t="s">
        <v>342</v>
      </c>
      <c r="KM3" s="11" t="s">
        <v>343</v>
      </c>
      <c r="KN3" s="11" t="s">
        <v>344</v>
      </c>
      <c r="KO3" s="11" t="s">
        <v>345</v>
      </c>
      <c r="KP3" s="21" t="s">
        <v>346</v>
      </c>
      <c r="KQ3" s="9" t="s">
        <v>347</v>
      </c>
      <c r="KR3" s="21" t="s">
        <v>348</v>
      </c>
      <c r="KS3" s="83"/>
      <c r="KT3" s="22" t="s">
        <v>311</v>
      </c>
      <c r="KU3" s="22" t="s">
        <v>312</v>
      </c>
      <c r="KV3" s="11" t="s">
        <v>313</v>
      </c>
      <c r="KW3" s="11" t="s">
        <v>314</v>
      </c>
      <c r="KX3" s="11" t="s">
        <v>315</v>
      </c>
      <c r="KY3" s="11" t="s">
        <v>316</v>
      </c>
      <c r="KZ3" s="11" t="s">
        <v>317</v>
      </c>
      <c r="LA3" s="11" t="s">
        <v>318</v>
      </c>
      <c r="LB3" s="11" t="s">
        <v>319</v>
      </c>
      <c r="LC3" s="11" t="s">
        <v>320</v>
      </c>
      <c r="LD3" s="11" t="s">
        <v>321</v>
      </c>
      <c r="LE3" s="11" t="s">
        <v>322</v>
      </c>
      <c r="LF3" s="11" t="s">
        <v>323</v>
      </c>
      <c r="LG3" s="11" t="s">
        <v>324</v>
      </c>
      <c r="LH3" s="11" t="s">
        <v>325</v>
      </c>
      <c r="LI3" s="11" t="s">
        <v>326</v>
      </c>
      <c r="LJ3" s="11" t="s">
        <v>327</v>
      </c>
      <c r="LK3" s="11" t="s">
        <v>328</v>
      </c>
      <c r="LL3" s="11" t="s">
        <v>329</v>
      </c>
      <c r="LM3" s="11" t="s">
        <v>330</v>
      </c>
      <c r="LN3" s="11" t="s">
        <v>331</v>
      </c>
      <c r="LO3" s="11" t="s">
        <v>332</v>
      </c>
      <c r="LP3" s="11" t="s">
        <v>333</v>
      </c>
      <c r="LQ3" s="11" t="s">
        <v>334</v>
      </c>
      <c r="LR3" s="8" t="s">
        <v>335</v>
      </c>
      <c r="LS3" s="11" t="s">
        <v>336</v>
      </c>
      <c r="LT3" s="11" t="s">
        <v>337</v>
      </c>
      <c r="LU3" s="11" t="s">
        <v>338</v>
      </c>
      <c r="LV3" s="11" t="s">
        <v>339</v>
      </c>
      <c r="LW3" s="11" t="s">
        <v>340</v>
      </c>
      <c r="LX3" s="8" t="s">
        <v>341</v>
      </c>
      <c r="LY3" s="11" t="s">
        <v>342</v>
      </c>
      <c r="LZ3" s="11" t="s">
        <v>343</v>
      </c>
      <c r="MA3" s="11" t="s">
        <v>344</v>
      </c>
      <c r="MB3" s="11" t="s">
        <v>345</v>
      </c>
      <c r="MC3" s="21" t="s">
        <v>346</v>
      </c>
      <c r="MD3" s="9" t="s">
        <v>347</v>
      </c>
      <c r="ME3" s="21" t="s">
        <v>348</v>
      </c>
      <c r="MF3" s="102"/>
      <c r="MG3" s="4" t="s">
        <v>157</v>
      </c>
      <c r="MH3" s="7" t="s">
        <v>158</v>
      </c>
      <c r="MI3" s="7" t="s">
        <v>349</v>
      </c>
      <c r="MJ3" s="4" t="s">
        <v>157</v>
      </c>
      <c r="MK3" s="7" t="s">
        <v>158</v>
      </c>
      <c r="ML3" s="7" t="s">
        <v>349</v>
      </c>
      <c r="MM3" s="11" t="s">
        <v>350</v>
      </c>
      <c r="MN3" s="11" t="s">
        <v>351</v>
      </c>
      <c r="MO3" s="11" t="s">
        <v>352</v>
      </c>
      <c r="MP3" s="11" t="s">
        <v>350</v>
      </c>
      <c r="MQ3" s="11" t="s">
        <v>351</v>
      </c>
      <c r="MR3" s="11" t="s">
        <v>352</v>
      </c>
      <c r="MS3" s="11" t="s">
        <v>353</v>
      </c>
      <c r="MT3" s="11" t="s">
        <v>354</v>
      </c>
      <c r="MU3" s="11" t="s">
        <v>355</v>
      </c>
      <c r="MV3" s="11" t="s">
        <v>353</v>
      </c>
      <c r="MW3" s="11" t="s">
        <v>354</v>
      </c>
      <c r="MX3" s="11" t="s">
        <v>355</v>
      </c>
      <c r="MY3" s="21" t="s">
        <v>356</v>
      </c>
      <c r="MZ3" s="21" t="s">
        <v>357</v>
      </c>
      <c r="NA3" s="21" t="s">
        <v>358</v>
      </c>
      <c r="NB3" s="21" t="s">
        <v>356</v>
      </c>
      <c r="NC3" s="21" t="s">
        <v>357</v>
      </c>
      <c r="ND3" s="21" t="s">
        <v>358</v>
      </c>
      <c r="NE3" s="21" t="s">
        <v>359</v>
      </c>
      <c r="NF3" s="21" t="s">
        <v>360</v>
      </c>
      <c r="NG3" s="21" t="s">
        <v>361</v>
      </c>
      <c r="NH3" s="21" t="s">
        <v>359</v>
      </c>
      <c r="NI3" s="21" t="s">
        <v>360</v>
      </c>
      <c r="NJ3" s="21" t="s">
        <v>361</v>
      </c>
      <c r="NK3" s="11" t="s">
        <v>350</v>
      </c>
      <c r="NL3" s="11" t="s">
        <v>362</v>
      </c>
      <c r="NM3" s="11" t="s">
        <v>363</v>
      </c>
      <c r="NN3" s="11" t="s">
        <v>350</v>
      </c>
      <c r="NO3" s="11" t="s">
        <v>362</v>
      </c>
      <c r="NP3" s="11" t="s">
        <v>363</v>
      </c>
      <c r="NQ3" s="11" t="s">
        <v>353</v>
      </c>
      <c r="NR3" s="11" t="s">
        <v>354</v>
      </c>
      <c r="NS3" s="11" t="s">
        <v>355</v>
      </c>
      <c r="NT3" s="11" t="s">
        <v>353</v>
      </c>
      <c r="NU3" s="11" t="s">
        <v>354</v>
      </c>
      <c r="NV3" s="11" t="s">
        <v>355</v>
      </c>
      <c r="NW3" s="21" t="s">
        <v>364</v>
      </c>
      <c r="NX3" s="21" t="s">
        <v>365</v>
      </c>
      <c r="NY3" s="21" t="s">
        <v>366</v>
      </c>
      <c r="NZ3" s="21" t="s">
        <v>364</v>
      </c>
      <c r="OA3" s="21" t="s">
        <v>365</v>
      </c>
      <c r="OB3" s="21" t="s">
        <v>366</v>
      </c>
      <c r="OC3" s="11" t="s">
        <v>367</v>
      </c>
      <c r="OD3" s="11" t="s">
        <v>368</v>
      </c>
      <c r="OE3" s="11" t="s">
        <v>369</v>
      </c>
      <c r="OF3" s="11" t="s">
        <v>367</v>
      </c>
      <c r="OG3" s="11" t="s">
        <v>368</v>
      </c>
      <c r="OH3" s="11" t="s">
        <v>369</v>
      </c>
      <c r="OI3" s="11" t="s">
        <v>370</v>
      </c>
      <c r="OJ3" s="11" t="s">
        <v>371</v>
      </c>
      <c r="OK3" s="11" t="s">
        <v>372</v>
      </c>
      <c r="OL3" s="11" t="s">
        <v>370</v>
      </c>
      <c r="OM3" s="11" t="s">
        <v>371</v>
      </c>
      <c r="ON3" s="11" t="s">
        <v>372</v>
      </c>
      <c r="OO3" s="21" t="s">
        <v>373</v>
      </c>
      <c r="OP3" s="21" t="s">
        <v>374</v>
      </c>
      <c r="OQ3" s="21" t="s">
        <v>375</v>
      </c>
      <c r="OR3" s="21" t="s">
        <v>373</v>
      </c>
      <c r="OS3" s="21" t="s">
        <v>374</v>
      </c>
      <c r="OT3" s="21" t="s">
        <v>375</v>
      </c>
      <c r="OU3" s="21" t="s">
        <v>376</v>
      </c>
      <c r="OV3" s="21" t="s">
        <v>377</v>
      </c>
      <c r="OW3" s="21" t="s">
        <v>378</v>
      </c>
      <c r="OX3" s="21" t="s">
        <v>376</v>
      </c>
      <c r="OY3" s="21" t="s">
        <v>377</v>
      </c>
      <c r="OZ3" s="21" t="s">
        <v>378</v>
      </c>
      <c r="PA3" s="21" t="s">
        <v>379</v>
      </c>
      <c r="PB3" s="21" t="s">
        <v>380</v>
      </c>
      <c r="PC3" s="21" t="s">
        <v>381</v>
      </c>
      <c r="PD3" s="21" t="s">
        <v>379</v>
      </c>
      <c r="PE3" s="21" t="s">
        <v>380</v>
      </c>
      <c r="PF3" s="21" t="s">
        <v>381</v>
      </c>
      <c r="PG3" s="19" t="s">
        <v>188</v>
      </c>
      <c r="PH3" s="13" t="s">
        <v>382</v>
      </c>
      <c r="PI3" s="13" t="s">
        <v>190</v>
      </c>
      <c r="PJ3" s="13" t="s">
        <v>191</v>
      </c>
      <c r="PK3" s="8" t="s">
        <v>188</v>
      </c>
      <c r="PL3" s="13" t="s">
        <v>382</v>
      </c>
      <c r="PM3" s="13" t="s">
        <v>190</v>
      </c>
      <c r="PN3" s="13" t="s">
        <v>191</v>
      </c>
      <c r="PO3" s="11" t="s">
        <v>117</v>
      </c>
      <c r="PP3" s="11" t="s">
        <v>383</v>
      </c>
      <c r="PQ3" s="11" t="s">
        <v>117</v>
      </c>
      <c r="PR3" s="11" t="s">
        <v>383</v>
      </c>
      <c r="PS3" s="11" t="s">
        <v>117</v>
      </c>
      <c r="PT3" s="11" t="s">
        <v>383</v>
      </c>
      <c r="PU3" s="11" t="s">
        <v>117</v>
      </c>
      <c r="PV3" s="11" t="s">
        <v>383</v>
      </c>
      <c r="PW3" s="11" t="s">
        <v>117</v>
      </c>
      <c r="PX3" s="11" t="s">
        <v>383</v>
      </c>
      <c r="PY3" s="11" t="s">
        <v>117</v>
      </c>
      <c r="PZ3" s="11" t="s">
        <v>383</v>
      </c>
      <c r="QA3" s="22" t="s">
        <v>197</v>
      </c>
      <c r="QB3" s="22" t="s">
        <v>198</v>
      </c>
      <c r="QC3" s="22" t="s">
        <v>384</v>
      </c>
      <c r="QD3" s="22" t="s">
        <v>385</v>
      </c>
      <c r="QE3" s="22" t="s">
        <v>386</v>
      </c>
      <c r="QF3" s="22" t="s">
        <v>387</v>
      </c>
      <c r="QG3" s="22" t="s">
        <v>388</v>
      </c>
      <c r="QH3" s="22" t="s">
        <v>389</v>
      </c>
      <c r="QI3" s="22" t="s">
        <v>199</v>
      </c>
      <c r="QJ3" s="11" t="s">
        <v>390</v>
      </c>
      <c r="QK3" s="11" t="s">
        <v>391</v>
      </c>
      <c r="QL3" s="11" t="s">
        <v>392</v>
      </c>
      <c r="QM3" s="11" t="s">
        <v>393</v>
      </c>
      <c r="QN3" s="11" t="s">
        <v>394</v>
      </c>
      <c r="QO3" s="11" t="s">
        <v>395</v>
      </c>
      <c r="QP3" s="23" t="s">
        <v>396</v>
      </c>
      <c r="QQ3" s="11" t="s">
        <v>397</v>
      </c>
      <c r="QR3" s="11" t="s">
        <v>398</v>
      </c>
      <c r="QS3" s="11" t="s">
        <v>399</v>
      </c>
      <c r="QT3" s="11" t="s">
        <v>400</v>
      </c>
      <c r="QU3" s="11" t="s">
        <v>401</v>
      </c>
      <c r="QV3" s="11" t="s">
        <v>402</v>
      </c>
      <c r="QW3" s="11" t="s">
        <v>403</v>
      </c>
      <c r="QX3" s="11" t="s">
        <v>404</v>
      </c>
      <c r="QY3" s="11" t="s">
        <v>405</v>
      </c>
      <c r="QZ3" s="11" t="s">
        <v>406</v>
      </c>
      <c r="RA3" s="11" t="s">
        <v>407</v>
      </c>
      <c r="RB3" s="11" t="s">
        <v>408</v>
      </c>
      <c r="RC3" s="11" t="s">
        <v>409</v>
      </c>
      <c r="RD3" s="11" t="s">
        <v>410</v>
      </c>
      <c r="RE3" s="11" t="s">
        <v>411</v>
      </c>
      <c r="RF3" s="11" t="s">
        <v>202</v>
      </c>
      <c r="RG3" s="11" t="s">
        <v>203</v>
      </c>
      <c r="RH3" s="11" t="s">
        <v>204</v>
      </c>
      <c r="RI3" s="11" t="s">
        <v>412</v>
      </c>
      <c r="RJ3" s="11" t="s">
        <v>206</v>
      </c>
      <c r="RK3" s="11" t="s">
        <v>207</v>
      </c>
      <c r="RL3" s="11" t="s">
        <v>413</v>
      </c>
      <c r="RM3" s="11" t="s">
        <v>414</v>
      </c>
      <c r="RN3" s="11" t="s">
        <v>415</v>
      </c>
      <c r="RO3" s="11" t="s">
        <v>416</v>
      </c>
      <c r="RP3" s="11" t="s">
        <v>414</v>
      </c>
      <c r="RQ3" s="11" t="s">
        <v>415</v>
      </c>
      <c r="RR3" s="11" t="s">
        <v>416</v>
      </c>
      <c r="RS3" s="11" t="s">
        <v>417</v>
      </c>
      <c r="RT3" s="11" t="s">
        <v>418</v>
      </c>
      <c r="RU3" s="11" t="s">
        <v>419</v>
      </c>
      <c r="RV3" s="2" t="s">
        <v>209</v>
      </c>
      <c r="RW3" s="2" t="s">
        <v>210</v>
      </c>
      <c r="RX3" s="2" t="s">
        <v>209</v>
      </c>
      <c r="RY3" s="2" t="s">
        <v>210</v>
      </c>
    </row>
    <row r="4" spans="1:493" ht="42.75" x14ac:dyDescent="0.25">
      <c r="A4" s="24">
        <v>1</v>
      </c>
      <c r="B4" s="24" t="s">
        <v>420</v>
      </c>
      <c r="C4" s="24">
        <v>35.39</v>
      </c>
      <c r="D4" s="14" t="e">
        <f>INDEX(#REF!,MATCH(E4,#REF!,0))</f>
        <v>#REF!</v>
      </c>
      <c r="E4" s="24" t="s">
        <v>421</v>
      </c>
      <c r="F4" s="14" t="s">
        <v>422</v>
      </c>
      <c r="G4" s="14" t="s">
        <v>423</v>
      </c>
      <c r="H4" s="14" t="s">
        <v>424</v>
      </c>
      <c r="I4" s="14" t="s">
        <v>425</v>
      </c>
      <c r="J4" s="14" t="s">
        <v>426</v>
      </c>
      <c r="K4" s="14" t="s">
        <v>427</v>
      </c>
      <c r="L4" s="14" t="s">
        <v>427</v>
      </c>
      <c r="M4" s="24">
        <v>2</v>
      </c>
      <c r="N4" s="24">
        <v>2</v>
      </c>
      <c r="O4" s="25">
        <v>2.64</v>
      </c>
      <c r="P4" s="25">
        <v>2.64</v>
      </c>
      <c r="Q4" s="25">
        <v>0.1</v>
      </c>
      <c r="R4" s="25">
        <v>2.54</v>
      </c>
      <c r="S4" s="25">
        <v>2.54</v>
      </c>
      <c r="T4" s="24">
        <v>0.2</v>
      </c>
      <c r="U4" s="24">
        <v>0</v>
      </c>
      <c r="V4" s="24">
        <v>0</v>
      </c>
      <c r="W4" s="24">
        <v>0</v>
      </c>
      <c r="X4" s="24">
        <v>2</v>
      </c>
      <c r="Y4" s="24">
        <v>1.56</v>
      </c>
      <c r="Z4" s="26">
        <f>CV4</f>
        <v>0.98</v>
      </c>
      <c r="AA4" s="24">
        <v>0.22</v>
      </c>
      <c r="AB4" s="24">
        <v>2</v>
      </c>
      <c r="AC4" s="24">
        <v>1.56</v>
      </c>
      <c r="AD4" s="24">
        <v>0.2</v>
      </c>
      <c r="AE4" s="24">
        <v>0.22</v>
      </c>
      <c r="AF4" s="24">
        <v>0.5</v>
      </c>
      <c r="AG4" s="25">
        <v>1.56</v>
      </c>
      <c r="AH4" s="25">
        <v>1.56</v>
      </c>
      <c r="AI4" s="26">
        <f t="shared" ref="AI4:AI37" si="0">IF(AND(K4="Có",H4="Tường xây gạch"),IF(G4="Mũ mố xây gạch",Z4+AD4+AO4+AS4,Z4+AD4+AO4),IF(AND(K4="Có",H4="Tường bê tông"),IF(G4="Mũ mố xây gạch",AS4,0),IF(AND(K4="Không",G4="Mũ mố xây gạch"),AS4,0)))</f>
        <v>0</v>
      </c>
      <c r="AJ4" s="25">
        <v>2</v>
      </c>
      <c r="AK4" s="25">
        <v>2</v>
      </c>
      <c r="AL4" s="26">
        <f t="shared" ref="AL4:AL37" si="1">IF(AND(L4="Có",H4="Tường xây gạch"),IF(G4="Mũ mố xây gạch",Z4+AE4+AO4+AS4+AT4,Z4+AE4),IF(AND(L4="Có",H4="Tường bê tông"),IF(G4="Mũ mố xây gạch",AS4+AT4,0),IF(AND(L4="Không",G4="Mũ mố xây gạch"),AS4+AT4,0)))</f>
        <v>0</v>
      </c>
      <c r="AM4" s="24">
        <v>2</v>
      </c>
      <c r="AN4" s="24">
        <v>1.56</v>
      </c>
      <c r="AO4" s="24">
        <v>0.1</v>
      </c>
      <c r="AP4" s="24">
        <v>0.22</v>
      </c>
      <c r="AQ4" s="24">
        <v>2</v>
      </c>
      <c r="AR4" s="24">
        <v>1.8</v>
      </c>
      <c r="AS4" s="24">
        <v>0.12</v>
      </c>
      <c r="AT4" s="24">
        <v>0.1</v>
      </c>
      <c r="AU4" s="24">
        <v>0</v>
      </c>
      <c r="AV4" s="24">
        <v>0</v>
      </c>
      <c r="AW4" s="24">
        <v>0</v>
      </c>
      <c r="AX4" s="24">
        <v>0</v>
      </c>
      <c r="AY4" s="24">
        <v>0</v>
      </c>
      <c r="AZ4" s="24">
        <v>0</v>
      </c>
      <c r="BA4" s="24">
        <v>0</v>
      </c>
      <c r="BB4" s="24">
        <v>0</v>
      </c>
      <c r="BC4" s="24">
        <v>0</v>
      </c>
      <c r="BD4" s="24">
        <v>0</v>
      </c>
      <c r="BE4" s="24">
        <v>0</v>
      </c>
      <c r="BF4" s="24">
        <v>0</v>
      </c>
      <c r="BG4" s="24">
        <v>0</v>
      </c>
      <c r="BH4" s="24">
        <v>0</v>
      </c>
      <c r="BI4" s="24">
        <v>0</v>
      </c>
      <c r="BJ4" s="24">
        <v>0</v>
      </c>
      <c r="BK4" s="24">
        <v>0</v>
      </c>
      <c r="BL4" s="24">
        <v>0</v>
      </c>
      <c r="BM4" s="24">
        <v>0</v>
      </c>
      <c r="BN4" s="24">
        <v>0</v>
      </c>
      <c r="BO4" s="24">
        <v>0</v>
      </c>
      <c r="BP4" s="24">
        <v>0</v>
      </c>
      <c r="BQ4" s="24">
        <v>0</v>
      </c>
      <c r="BR4" s="24">
        <v>0</v>
      </c>
      <c r="BS4" s="24">
        <v>0</v>
      </c>
      <c r="BT4" s="24">
        <v>0</v>
      </c>
      <c r="BU4" s="24">
        <v>0</v>
      </c>
      <c r="BV4" s="24">
        <v>0</v>
      </c>
      <c r="BW4" s="24"/>
      <c r="BX4" s="24"/>
      <c r="BY4" s="24">
        <v>0</v>
      </c>
      <c r="BZ4" s="24">
        <v>0</v>
      </c>
      <c r="CA4" s="14" t="e">
        <f>INDEX(#REF!,MATCH(E4,#REF!,0))</f>
        <v>#REF!</v>
      </c>
      <c r="CB4" s="14" t="s">
        <v>428</v>
      </c>
      <c r="CC4" s="24">
        <v>0</v>
      </c>
      <c r="CD4" s="24">
        <v>0</v>
      </c>
      <c r="CE4" s="24">
        <v>1.8</v>
      </c>
      <c r="CF4" s="24">
        <v>1.4000000000000001</v>
      </c>
      <c r="CG4" s="24">
        <v>0.1</v>
      </c>
      <c r="CH4" s="24">
        <v>2</v>
      </c>
      <c r="CI4" s="24" t="s">
        <v>429</v>
      </c>
      <c r="CJ4" s="24" t="b">
        <f>IF(CI4="Đào đất",0,IF(CI4="Đào đá",CR4))</f>
        <v>0</v>
      </c>
      <c r="CK4" s="26">
        <f>IF(CI4="",0,IF(CI4="Đào đá",0,CR4-CJ4))</f>
        <v>0.91</v>
      </c>
      <c r="CL4" s="26">
        <f>CJ4+CK4</f>
        <v>0.91</v>
      </c>
      <c r="CM4" s="24">
        <v>36.67</v>
      </c>
      <c r="CN4" s="27">
        <v>40.869999999999997</v>
      </c>
      <c r="CO4" s="24">
        <v>40.08</v>
      </c>
      <c r="CP4" s="28">
        <f>ROUND(IF(CM4&lt;CO4,CO4,IF(CM4&gt;=CN4,CN4,CM4)),2)</f>
        <v>40.08</v>
      </c>
      <c r="CQ4" s="28">
        <f>ROUND(IF(I4="Có móng",CS4-Q4,IF(AND(F4="Lắp đặt",I4="Không có móng"),CU4-W4,CU4)),2)</f>
        <v>39.17</v>
      </c>
      <c r="CR4" s="28">
        <f>ROUND(CP4-CQ4,2)</f>
        <v>0.91</v>
      </c>
      <c r="CS4" s="28">
        <f>IF(I4="Không có móng",0,CT4-T4)</f>
        <v>39.269999999999996</v>
      </c>
      <c r="CT4" s="28">
        <f t="shared" ref="CT4:CT37" si="2">IF(AND(F4="Lắp đặt",I4="Có móng"),CU4-W4,CU4)</f>
        <v>39.47</v>
      </c>
      <c r="CU4" s="29">
        <v>39.47</v>
      </c>
      <c r="CV4" s="28">
        <f>ROUND(IF(AF4&gt;0,CY4-CU4-AD4,CY4-CU4),2)</f>
        <v>0.98</v>
      </c>
      <c r="CW4" s="28">
        <f t="shared" ref="CW4:CW37" si="3">ROUND(IF(AF4&gt;0,CU4+AF4,0),2)</f>
        <v>39.97</v>
      </c>
      <c r="CX4" s="28">
        <f>ROUND(IF(AF4&gt;0,CW4+AD4,0),2)</f>
        <v>40.17</v>
      </c>
      <c r="CY4" s="28">
        <f t="shared" ref="CY4:CY37" si="4">ROUND(CZ4-AO4,2)</f>
        <v>40.65</v>
      </c>
      <c r="CZ4" s="28">
        <f>ROUND(DA4-AS4,2)</f>
        <v>40.75</v>
      </c>
      <c r="DA4" s="30">
        <v>40.869999999999997</v>
      </c>
      <c r="DB4" s="26">
        <f>ROUND(DA4-CQ4,2)</f>
        <v>1.7</v>
      </c>
      <c r="DC4" s="26">
        <f>ROUND(DA4-CP4,2)</f>
        <v>0.79</v>
      </c>
      <c r="DD4" s="26">
        <f>DB4-DC4</f>
        <v>0.90999999999999992</v>
      </c>
      <c r="DE4" s="26">
        <f t="shared" ref="DE4:DE37" si="5">ROUND(IF(OR(CI4="Đào đất",CI4="Đào đất + đào đá"),IF(CK4&gt;=Q4,Q4,CK4),0),2)</f>
        <v>0.1</v>
      </c>
      <c r="DF4" s="26">
        <f>ROUND(IF(OR(CI4="Đào đất",CI4="Đào đất + đào đá"),IF(CK4&lt;=Q4,0,IF(CK4&gt;=Q4+T4,T4,CK4-Q4)),0),2)</f>
        <v>0.2</v>
      </c>
      <c r="DG4" s="26">
        <f t="shared" ref="DG4:DG37" si="6">ROUND(IF(OR(CI4="Đào đất",CI4="Đào đất + đào đá"),IF(CK4&lt;=Q4+T4,0,IF(CK4&gt;=Q4+T4+Z4+AD4+AO4+AS4,Z4+AD4+AO4+AS4,CK4-(Q4+T4))),0),2)</f>
        <v>0.61</v>
      </c>
      <c r="DH4" s="26">
        <f t="shared" ref="DH4:DH37" si="7">IF(CI4="Đào đá",IF(CJ4&gt;=Q4,Q4,CJ4),IF(CI4="Đào đất + Đào đá",IF(CL4&gt;=Q4,IF(DE4&lt;Q4,Q4-DE4,0),CJ4),0))</f>
        <v>0</v>
      </c>
      <c r="DI4" s="26">
        <f t="shared" ref="DI4:DI37" si="8">IF(CI4="Đào đá",IF(CJ4&lt;=Q4,0,IF(CJ4&gt;=Q4+T4,T4,CJ4-Q4)),IF(CI4="Đào đất + Đào đá",IF(CL4&gt;=Q4+T4,IF(DF4&lt;T4,T4-DF4,0),CJ4-DH4),0))</f>
        <v>0</v>
      </c>
      <c r="DJ4" s="26">
        <f t="shared" ref="DJ4:DJ37" si="9">IF(CI4="Đào đá",IF(CJ4&lt;=Q4+T4,0,IF(CJ4&gt;=Q4+T4+Z4+AD4+AO4+AS4,Z4+AD4+AO4+AS4,CJ4-(Q4+T4))),IF(CI4="Đào đất + Đào đá",IF(CL4&gt;=Q4+T4+Z4+AD4+AO4+AS4,IF(DG4&lt;Z4+AD4+AO4+AS4,Z4+AD4+AO4+AS4-DG4,0),CJ4-(DH4+DI4)),0))</f>
        <v>0</v>
      </c>
      <c r="DK4" s="26">
        <f>DE4+DF4+DG4</f>
        <v>0.91</v>
      </c>
      <c r="DL4" s="26">
        <f>DH4+DI4+DJ4</f>
        <v>0</v>
      </c>
      <c r="DM4" s="26">
        <f>CK4-DK4</f>
        <v>0</v>
      </c>
      <c r="DN4" s="26">
        <f>CJ4-DL4</f>
        <v>0</v>
      </c>
      <c r="DO4" s="24">
        <v>3</v>
      </c>
      <c r="DP4" s="24">
        <v>0.5</v>
      </c>
      <c r="DQ4" s="24">
        <v>1</v>
      </c>
      <c r="DR4" s="24">
        <v>1</v>
      </c>
      <c r="DS4" s="31">
        <f>ROUND(IF(OR(CI4="Đào đất",CI4="Đào đất + đào đá"),(CK4*DP4*(DQ4+DR4))+DO4,0),2)</f>
        <v>3.91</v>
      </c>
      <c r="DT4" s="31">
        <f>ROUND(IF(OR(CI4="Đào đá",CI4="Đào đất + đào đá"),IF(DS4&gt;0,(CJ4*DP4*(DQ4+DR4))+DS4,(CJ4*DP4*(DQ4+DR4))+DO4),0),2)</f>
        <v>3.91</v>
      </c>
      <c r="DU4" s="31">
        <f>ROUND((DS4+DO4)*(CK4/2),2)</f>
        <v>3.14</v>
      </c>
      <c r="DV4" s="31">
        <f>ROUND(IF(DS4&gt;0,(DT4+DS4)*(CJ4/2),(DT4+DO4)*(CJ4/2)),2)</f>
        <v>0</v>
      </c>
      <c r="DW4" s="31">
        <f>ROUND(DU4+DV4,2)</f>
        <v>3.14</v>
      </c>
      <c r="DX4" s="31">
        <f>ROUND(IF(RIGHT(E4,2)="=G",0,IF(O4&gt;0,DU4*O4,DU4*M4)),2)</f>
        <v>8.2899999999999991</v>
      </c>
      <c r="DY4" s="31">
        <f>ROUND(IF(RIGHT(E4,2)="=G",0,IF(O4&gt;0,DV4*O4,DV4*M4)),2)</f>
        <v>0</v>
      </c>
      <c r="DZ4" s="31">
        <f>ROUND(DX4+DY4,2)</f>
        <v>8.2899999999999991</v>
      </c>
      <c r="EA4" s="31">
        <f>ROUND(IF(RIGHT(E4,2)="=G",0,IF(O4&gt;0,(DE4*O4*P4)+(R4*S4*DF4)+(DG4*M4*N4),(DE4*M4*N4)+(M4*N4*DF4)+(DG4*M4*N4))),2)</f>
        <v>4.43</v>
      </c>
      <c r="EB4" s="31">
        <f>ROUND(IF(RIGHT(E4,2)="=G",0,IF(O4&gt;0,(DH4*O4*P4)+(R4*S4*DI4)+(DJ4*M4*N4),(DH4*M4*N4)+(M4*N4*DI4)+(DJ4*M4*N4))),2)</f>
        <v>0</v>
      </c>
      <c r="EC4" s="31">
        <f>ROUND(EA4+EB4,2)</f>
        <v>4.43</v>
      </c>
      <c r="ED4" s="31">
        <f>ROUND(DX4-EA4,2)</f>
        <v>3.86</v>
      </c>
      <c r="EE4" s="31">
        <f>ROUND(DY4-EB4,2)</f>
        <v>0</v>
      </c>
      <c r="EF4" s="31">
        <f>ROUND(ED4+EE4,2)</f>
        <v>3.86</v>
      </c>
      <c r="EG4" s="31">
        <f>EA4</f>
        <v>4.43</v>
      </c>
      <c r="EH4" s="31">
        <f>EB4</f>
        <v>0</v>
      </c>
      <c r="EI4" s="31">
        <f>EG4+EH4</f>
        <v>4.43</v>
      </c>
      <c r="EJ4" s="24"/>
      <c r="EK4" s="24"/>
      <c r="EL4" s="24">
        <v>36.090000000000003</v>
      </c>
      <c r="EM4" s="24">
        <v>47.959999999999994</v>
      </c>
      <c r="EN4" s="24" t="s">
        <v>421</v>
      </c>
      <c r="EO4" s="24" t="s">
        <v>430</v>
      </c>
      <c r="EP4" s="14" t="s">
        <v>431</v>
      </c>
      <c r="EQ4" s="14" t="s">
        <v>432</v>
      </c>
      <c r="ER4" s="14" t="e">
        <f>IF(OR(EP4="Cống tròn",EP4="Cống hộp",EP4="Ống nhựa"),INDEX(#REF!,MATCH(E4,#REF!,0)),IF(OR(EP4="Rãnh xây",EP4="Rãnh bê tông"),INDEX(#REF!,MATCH(E4,#REF!,0)),EP4&amp;" "&amp;" ,"&amp;EQ4))</f>
        <v>#REF!</v>
      </c>
      <c r="ES4" s="25">
        <v>1</v>
      </c>
      <c r="ET4" s="25">
        <v>1.4999999999999999E-2</v>
      </c>
      <c r="EU4" s="25">
        <v>1</v>
      </c>
      <c r="EV4" s="24">
        <v>19.190000000000001</v>
      </c>
      <c r="EW4" s="31">
        <f>IF(OR(EP4="Cống tròn",EP4="Cống hộp"),IF(FB4="Thêm 01",EX4+EU4,EX4),0)</f>
        <v>0</v>
      </c>
      <c r="EX4" s="31">
        <f>IF(OR(EP4="Cống tròn",EP4="Cống hộp"),INT(EV4/(ES4+ET4)),0)</f>
        <v>0</v>
      </c>
      <c r="EY4" s="31">
        <f t="shared" ref="EY4:EY37" si="10">IF(OR(EP4="Cống tròn",EP4="Cống hộp"),(EX4-EU4)*ET4,0)</f>
        <v>0</v>
      </c>
      <c r="EZ4" s="31">
        <f>IF(OR(EP4="Cống tròn",EP4="Cống hộp"),(EX4*ES4)+EY4,0)</f>
        <v>0</v>
      </c>
      <c r="FA4" s="31">
        <f>IF(OR(EP4="Cống tròn",EP4="Cống hộp"),EZ4-EV4,0)</f>
        <v>0</v>
      </c>
      <c r="FB4" s="32" t="str">
        <f>IF(FA4&lt;-0.1,"Thêm 01","Đủ")</f>
        <v>Đủ</v>
      </c>
      <c r="FC4" s="31">
        <f>IF(OR(EP4="Cống tròn",EP4="Cống hộp"),(((EW4-EU4)*ET4)+(EW4*ES4))-EV4,0)</f>
        <v>0</v>
      </c>
      <c r="FD4" s="33" t="str">
        <f>IF(EP4="Cống tròn",INDEX(#REF!,MATCH(E4,#REF!,0)),IF(EP4="Cống hộp",INDEX(#REF!,MATCH(E4,#REF!,0)),IF(EP4="Rãnh thang",INDEX(#REF!,MATCH(EL4&amp;EM4,#REF!&amp;#REF!,0)),FE4&amp;" "&amp;FF4)))</f>
        <v>Không có móng Không có móng</v>
      </c>
      <c r="FE4" s="14" t="s">
        <v>433</v>
      </c>
      <c r="FF4" s="14" t="s">
        <v>433</v>
      </c>
      <c r="FG4" s="14" t="e">
        <f>INDEX(#REF!,MATCH(E4,#REF!,0))</f>
        <v>#REF!</v>
      </c>
      <c r="FH4" s="14" t="s">
        <v>434</v>
      </c>
      <c r="FI4" s="24">
        <v>0</v>
      </c>
      <c r="FJ4" s="24">
        <v>0</v>
      </c>
      <c r="FK4" s="24">
        <v>0</v>
      </c>
      <c r="FL4" s="25">
        <v>0</v>
      </c>
      <c r="FM4" s="25">
        <v>0</v>
      </c>
      <c r="FN4" s="31">
        <f>FL4*EW4</f>
        <v>0</v>
      </c>
      <c r="FO4" s="31">
        <f>ROUND(FM4*FN4,2)</f>
        <v>0</v>
      </c>
      <c r="FP4" s="25">
        <v>7.4999999999999997E-2</v>
      </c>
      <c r="FQ4" s="25">
        <v>2</v>
      </c>
      <c r="FR4" s="25">
        <v>1</v>
      </c>
      <c r="FS4" s="31">
        <f>ROUND((FP4*FQ4)+FR4,2)</f>
        <v>1.1499999999999999</v>
      </c>
      <c r="FT4" s="25">
        <v>0</v>
      </c>
      <c r="FU4" s="25">
        <v>0</v>
      </c>
      <c r="FV4" s="25">
        <v>0</v>
      </c>
      <c r="FW4" s="25">
        <v>0</v>
      </c>
      <c r="FX4" s="25">
        <v>0</v>
      </c>
      <c r="FY4" s="31">
        <f>ROUND(FS4+FT4+FV4+FX4,2)</f>
        <v>1.1499999999999999</v>
      </c>
      <c r="FZ4" s="33" t="s">
        <v>435</v>
      </c>
      <c r="GA4" s="33" t="s">
        <v>436</v>
      </c>
      <c r="GB4" s="33" t="s">
        <v>427</v>
      </c>
      <c r="GC4" s="33" t="s">
        <v>427</v>
      </c>
      <c r="GD4" s="25">
        <v>0</v>
      </c>
      <c r="GE4" s="25">
        <v>0</v>
      </c>
      <c r="GF4" s="25">
        <v>0</v>
      </c>
      <c r="GG4" s="25">
        <v>0</v>
      </c>
      <c r="GH4" s="25">
        <v>0</v>
      </c>
      <c r="GI4" s="25">
        <v>0</v>
      </c>
      <c r="GJ4" s="25">
        <v>0</v>
      </c>
      <c r="GK4" s="25">
        <v>0</v>
      </c>
      <c r="GL4" s="25">
        <v>0</v>
      </c>
      <c r="GM4" s="25">
        <v>0</v>
      </c>
      <c r="GN4" s="31">
        <f t="shared" ref="GN4:GN37" si="11">ROUND(IF(OR(EP4="Rãnh xây",EP4="Rãnh bê tông"),(KF4+LS4)/2,0),2)</f>
        <v>1</v>
      </c>
      <c r="GO4" s="31">
        <f>ROUND(GM4+GN4,2)</f>
        <v>1</v>
      </c>
      <c r="GP4" s="25">
        <v>0</v>
      </c>
      <c r="GQ4" s="25">
        <v>0</v>
      </c>
      <c r="GR4" s="25">
        <v>0</v>
      </c>
      <c r="GS4" s="25">
        <v>0</v>
      </c>
      <c r="GT4" s="33" t="e">
        <f>INDEX(#REF!,MATCH(E4,#REF!,0))</f>
        <v>#REF!</v>
      </c>
      <c r="GU4" s="33" t="s">
        <v>434</v>
      </c>
      <c r="GV4" s="25">
        <v>0</v>
      </c>
      <c r="GW4" s="25">
        <v>0</v>
      </c>
      <c r="GX4" s="25">
        <v>0</v>
      </c>
      <c r="GY4" s="25">
        <v>0</v>
      </c>
      <c r="GZ4" s="31">
        <f t="shared" ref="GZ4:GZ37" si="12">IF(AND(GB4="Có",FZ4="Tường xây gạch"),IF(GA4="Không mũ mố",GO4,GO4+GP4+GR4),IF(AND(GB4="Không",GA4="Mũ mố xây gạch"),GR4,0))</f>
        <v>0</v>
      </c>
      <c r="HA4" s="31">
        <f t="shared" ref="HA4:HA37" si="13">IF(AND(GC4="Có",FZ4="Tường xây gạch"),IF(GA4="Không mũ mố",GO4,GO4+GP4+GR4),IF(AND(GC4="Không",GA4="Mũ mố xây gạch"),GR4+GS4,0))</f>
        <v>0</v>
      </c>
      <c r="HB4" s="104">
        <f>ROUND(GD4+GF4+GH4+GO4+GP4+GR4,2)</f>
        <v>1</v>
      </c>
      <c r="HC4" s="25">
        <v>0</v>
      </c>
      <c r="HD4" s="25">
        <v>0</v>
      </c>
      <c r="HE4" s="25">
        <v>0</v>
      </c>
      <c r="HF4" s="31">
        <f>ROUND((HC4*HD4)+HE4,2)</f>
        <v>0</v>
      </c>
      <c r="HG4" s="25">
        <v>0</v>
      </c>
      <c r="HH4" s="25">
        <v>0</v>
      </c>
      <c r="HI4" s="33"/>
      <c r="HJ4" s="33"/>
      <c r="HK4" s="33"/>
      <c r="HL4" s="33"/>
      <c r="HM4" s="33" t="e" cm="1">
        <f t="array" ref="HM4">INDEX(#REF!,MATCH(EL4&amp;EM4,#REF!&amp;#REF!,0))</f>
        <v>#REF!</v>
      </c>
      <c r="HN4" s="25">
        <v>0</v>
      </c>
      <c r="HO4" s="25">
        <v>0</v>
      </c>
      <c r="HP4" s="25">
        <v>0</v>
      </c>
      <c r="HQ4" s="25">
        <v>0</v>
      </c>
      <c r="HR4" s="25">
        <v>0</v>
      </c>
      <c r="HS4" s="25">
        <v>0</v>
      </c>
      <c r="HT4" s="25">
        <v>0</v>
      </c>
      <c r="HU4" s="25">
        <v>0</v>
      </c>
      <c r="HV4" s="25">
        <v>0</v>
      </c>
      <c r="HW4" s="25">
        <v>0</v>
      </c>
      <c r="HX4" s="33" t="e" cm="1">
        <f t="array" ref="HX4">INDEX(#REF!,MATCH(EL4&amp;EM4,#REF!&amp;#REF!,0))</f>
        <v>#REF!</v>
      </c>
      <c r="HY4" s="25">
        <v>0</v>
      </c>
      <c r="HZ4" s="25">
        <v>0</v>
      </c>
      <c r="IA4" s="25">
        <v>0</v>
      </c>
      <c r="IB4" s="33" t="e" cm="1">
        <f t="array" ref="IB4">INDEX(#REF!,MATCH(EL4&amp;EM4,#REF!&amp;#REF!,0))</f>
        <v>#REF!</v>
      </c>
      <c r="IC4" s="25">
        <v>0</v>
      </c>
      <c r="ID4" s="25">
        <v>0</v>
      </c>
      <c r="IE4" s="25">
        <v>0</v>
      </c>
      <c r="IF4" s="25">
        <v>0</v>
      </c>
      <c r="IG4" s="25">
        <v>0</v>
      </c>
      <c r="IH4" s="25">
        <v>0</v>
      </c>
      <c r="II4" s="33" t="e">
        <f>INDEX(#REF!,MATCH(EL4&amp;EM4,#REF!&amp;#REF!,0))</f>
        <v>#REF!</v>
      </c>
      <c r="IJ4" s="25">
        <v>0</v>
      </c>
      <c r="IK4" s="25">
        <v>0</v>
      </c>
      <c r="IL4" s="25">
        <v>0</v>
      </c>
      <c r="IM4" s="33" t="e" cm="1">
        <f t="array" ref="IM4">INDEX(#REF!,MATCH(EL4&amp;EM4,#REF!&amp;#REF!,0))</f>
        <v>#REF!</v>
      </c>
      <c r="IN4" s="33" t="s">
        <v>437</v>
      </c>
      <c r="IO4" s="31" t="e">
        <f t="shared" ref="IO4:IO37" si="14">ROUND(IF(OR(EP4="Cống hộp",EP4="Rãnh xây",EP4="Rãnh bê tông"),JA4,0),2)</f>
        <v>#DIV/0!</v>
      </c>
      <c r="IP4" s="25">
        <v>0</v>
      </c>
      <c r="IQ4" s="25">
        <v>0</v>
      </c>
      <c r="IR4" s="25">
        <v>0</v>
      </c>
      <c r="IS4" s="33" t="e" cm="1">
        <f t="array" ref="IS4">INDEX(#REF!,MATCH(EL4&amp;EM4,#REF!&amp;#REF!,0))</f>
        <v>#REF!</v>
      </c>
      <c r="IT4" s="33" t="s">
        <v>437</v>
      </c>
      <c r="IU4" s="31" t="e">
        <f>IF(OR(EP4="Cống hộp",EP4="Rãnh xây",EP4="Rãnh bê tông"),IF(JE4="Thêm 01",1,0),0)</f>
        <v>#DIV/0!</v>
      </c>
      <c r="IV4" s="31">
        <f>ROUND(ABS(IF(EP4="Cống hộp",AVERAGEIFS($JD$10:$JD$28,$EP$10:$EP$28,"Cống hộp",$JE$10:$JE$28,"Thêm 01"),IF(EP4="Rãnh xây",AVERAGEIFS($JD$10:$JD$28,$EP$10:$EP$28,"Rãnh xây",$JE$10:$JE$28,"Thêm 01"),IF(EP4="Rãnh bê tông",AVERAGEIFS($JD$10:$JD$28,$EP$10:$EP$28,"Rãnh bê tông",$JE$10:$JE$28,"Thêm 01"),0)))),2)</f>
        <v>0.23</v>
      </c>
      <c r="IW4" s="25">
        <v>0</v>
      </c>
      <c r="IX4" s="25">
        <v>0</v>
      </c>
      <c r="IY4" s="25">
        <v>0</v>
      </c>
      <c r="IZ4" s="25">
        <v>0</v>
      </c>
      <c r="JA4" s="31" t="e">
        <f>IF(OR(EP4="Rãnh xây",EP4="Rãnh bê tông",EP4="Cống hộp"),INT(EV4/(IP4+IY4)),0)</f>
        <v>#DIV/0!</v>
      </c>
      <c r="JB4" s="31" t="e">
        <f>IF(OR(EP4="Rãnh xây",EP4="Rãnh bê tông",EP4="Cống hộp"),JA4*IY4,0)</f>
        <v>#DIV/0!</v>
      </c>
      <c r="JC4" s="31" t="e">
        <f>IF(OR(EP4="Rãnh xây",EP4="Rãnh bê tông",EP4="Cống hộp"),(JA4*IP4)+JB4,0)</f>
        <v>#DIV/0!</v>
      </c>
      <c r="JD4" s="31" t="e">
        <f>IF(OR(EP4="Rãnh xây",EP4="Rãnh bê tông",EP4="Cống hộp"),JC4-EV4,0)</f>
        <v>#DIV/0!</v>
      </c>
      <c r="JE4" s="31" t="e">
        <f>IF(OR(EP4="Rãnh xây",EP4="Rãnh bê tông",EP4="Cống hộp"),IF(JD4&gt;=-0.02,"Đủ","Thêm 01"),0)</f>
        <v>#DIV/0!</v>
      </c>
      <c r="JF4" s="27">
        <v>40.520000000000003</v>
      </c>
      <c r="JG4" s="26">
        <f>ROUND(IF(EP4="Cống tròn",IF(EP4="Cống tròn",IF(FE4="Không có móng",KE4-FP4,IF(FE4="Đế",KD4-FX4,IF(OR(FE4="Móng bê tông",FE4="Móng bê tông kết hợp đế"),JU4-FT4,0))),0),IF(EP4="Cống hộp",IF(AND(EP4="Cống hộp",FE4="Không có móng"),KE4-GH4,IF(AND(EP4="Cống hộp",FE4="Móng bê tông"),JV4-GD4,0)),IF(OR(EP4="Rãnh xây",EP4="Rãnh bê tông"),IF(OR(EP4="Rãnh xây",EP4="Rãnh bê tông"),JW4-GD4,0),IF(EP4="Ống nhựa",IF(AND(EP4="Ống nhựa",FE4="Không đắp cát"),KE4-HC4,IF(AND(EP4="Ống nhựa",FE4="Đắp cát"),JT4-HG4,0)),IF(EP4="Rãnh thang",IF(EP4="Rãnh thang",IF(FE4="Móng bê tông",JQ4-HT4,KE4),0),0))))),2)</f>
        <v>0</v>
      </c>
      <c r="JH4" s="26">
        <f>IF(JG4&gt;0,JF4-JG4,0)</f>
        <v>0</v>
      </c>
      <c r="JI4" s="26">
        <f t="shared" ref="JI4:JI37" si="15">IF(EP4="Cống tròn",IF(FE4="Không có móng",KE4-FP4,IF(FE4="Đế",KD4-FX4,IF(OR(FE4="Móng bê tông",FE4="Móng bê tông kết hợp đế"),JU4-FT4,0))),0)</f>
        <v>0</v>
      </c>
      <c r="JJ4" s="26">
        <f t="shared" ref="JJ4:JJ37" si="16">IF(AND(EP4="Cống hộp",FE4="Không có móng"),KE4-GH4,IF(AND(EP4="Cống hộp",FE4="Móng bê tông"),JV4-GD4,0))</f>
        <v>0</v>
      </c>
      <c r="JK4" s="26">
        <f t="shared" ref="JK4:JK37" si="17">IF(OR(EP4="Rãnh xây",EP4="Rãnh bê tông"),JW4-GD4,0)</f>
        <v>0</v>
      </c>
      <c r="JL4" s="26">
        <f t="shared" ref="JL4:JL37" si="18">IF(AND(EP4="Ống nhựa",FE4="Không đắp cát"),KE4-HC4,IF(AND(EP4="Ống nhựa",FE4="Đắp cát"),JT4-HG4,0))</f>
        <v>0</v>
      </c>
      <c r="JM4" s="26">
        <f t="shared" ref="JM4:JM37" si="19">IF(EP4="Rãnh thang",IF(OR(HK4="Bê tông",HK4="Bê tông cốt thép"),JS4-IC4,KR4),0)</f>
        <v>0</v>
      </c>
      <c r="JN4" s="26">
        <f t="shared" ref="JN4:JN37" si="20">IF(EP4="Rãnh thang",IF(OR(HJ4="Bê tông",HJ4="Bê tông cốt thép"),JR4-HN4,KE4),0)</f>
        <v>0</v>
      </c>
      <c r="JO4" s="26">
        <f t="shared" ref="JO4:JO37" si="21">IF(EP4="Rãnh thang",IF(FE4="Móng bê tông",JQ4-HT4,KE4),0)</f>
        <v>0</v>
      </c>
      <c r="JP4" s="26">
        <f t="shared" ref="JP4:JP37" si="22">IF(EP4="Rãnh thang",IF(AND(EP4="Rãnh thang",FE4="Móng bê tông"),KE4-HV4,0),IF(EP4="Ống nhựa",IF(AND(EP4="Ống nhựa",FE4="Đắp cát"),KE4-HC4,0),IF(EP4="Cống tròn",IF(EP4="Cống tròn",IF(OR(FE4="Móng bê tông",FE4="Móng bê tông kết hợp đế"),KA4-FV4,0),0),IF(EP4="Cống hộp",IF(AND(EP4="Cống hộp",FE4="Móng bê tông"),KB4-GF4,0),IF(OR(EP4="Rãnh xây",EP4="Rãnh bê tông"),IF(AND(EP4="Rãnh xây",FE4="Móng bê tông"),KC4-GF4,IF(AND(EP4="Rãnh bê tông",FE4="Móng bê tông"),KC4-GF4,0)),0)))))</f>
        <v>0</v>
      </c>
      <c r="JQ4" s="26">
        <f t="shared" ref="JQ4:JQ37" si="23">IF(AND(EP4="Rãnh thang",FE4="Móng bê tông"),KE4-HV4,0)</f>
        <v>0</v>
      </c>
      <c r="JR4" s="26">
        <f t="shared" ref="JR4:JR37" si="24">IF(EP4="Rãnh thang",IF(OR(HJ4="Bê tông",HJ4="Bê tông cốt thép"),KE4-HQ4,0),0)</f>
        <v>0</v>
      </c>
      <c r="JS4" s="26">
        <f t="shared" ref="JS4:JS37" si="25">IF(EP4="Rãnh thang",IF(OR(HK4="Bê tông",HK4="Bê tông cốt thép"),KR4-IF4,0),0)</f>
        <v>0</v>
      </c>
      <c r="JT4" s="26">
        <f t="shared" ref="JT4:JT37" si="26">IF(AND(EP4="Ống nhựa",FE4="Đắp cát"),KE4-HC4,0)</f>
        <v>0</v>
      </c>
      <c r="JU4" s="26">
        <f t="shared" ref="JU4:JU37" si="27">IF(EP4="Cống tròn",IF(OR(FE4="Móng bê tông",FE4="Móng bê tông kết hợp đế"),KA4-FV4,0),0)</f>
        <v>0</v>
      </c>
      <c r="JV4" s="26">
        <f t="shared" ref="JV4:JV37" si="28">IF(AND(EP4="Cống hộp",FE4="Móng bê tông"),KB4-GF4,0)</f>
        <v>0</v>
      </c>
      <c r="JW4" s="26">
        <f t="shared" ref="JW4:JW37" si="29">IF(AND(EP4="Rãnh xây",FE4="Móng bê tông"),KC4-GF4,IF(AND(EP4="Rãnh bê tông",FE4="Móng bê tông"),KC4-GF4,0))</f>
        <v>0</v>
      </c>
      <c r="JX4" s="26">
        <f t="shared" ref="JX4:JX37" si="30">IF(EP4="Rãnh thang",IF(AND(EP4="Rãnh thang",FE4="Móng bê tông"),KE4,0),IF(EP4="Cống tròn",IF(EP4="Cống tròn",IF(FE4="Móng bê tông",KE4-FP4,IF(FE4="Móng bê tông kết hợp đế",KD4-FX4,0)),0),IF(EP4="Cống hộp",IF(AND(EP4="Cống hộp",FE4="Móng bê tông"),KE4-GH4,0),IF(OR(EP4="Rãnh xây",EP4="Rãnh bê tông"),IF(AND(EP4="Rãnh xây",FE4="Móng bê tông"),KE4,IF(AND(EP4="Rãnh bê tông",FE4="Móng bê tông"),KE4,0)),0))))</f>
        <v>0</v>
      </c>
      <c r="JY4" s="26">
        <f t="shared" ref="JY4:JY37" si="31">IF(AND(EP4="Rãnh thang",FE4="Móng bê tông"),KE4,0)</f>
        <v>0</v>
      </c>
      <c r="JZ4" s="26">
        <f t="shared" ref="JZ4:JZ37" si="32">IF(EP4="Rãnh thang",IF(OR(HJ4="Bê tông",HJ4="Bê tông cốt thép"),KE4,0),0)</f>
        <v>0</v>
      </c>
      <c r="KA4" s="26">
        <f t="shared" ref="KA4:KA37" si="33">IF(EP4="Cống tròn",IF(FE4="Móng bê tông",KE4-FP4,IF(FE4="Móng bê tông kết hợp đế",KD4-FX4,0)),0)</f>
        <v>0</v>
      </c>
      <c r="KB4" s="26">
        <f t="shared" ref="KB4:KB37" si="34">IF(AND(EP4="Cống hộp",FE4="Móng bê tông"),KE4-GH4,0)</f>
        <v>0</v>
      </c>
      <c r="KC4" s="26">
        <f t="shared" ref="KC4:KC37" si="35">IF(AND(EP4="Rãnh xây",FE4="Móng bê tông"),KE4,IF(AND(EP4="Rãnh bê tông",FE4="Móng bê tông"),KE4,0))</f>
        <v>0</v>
      </c>
      <c r="KD4" s="26">
        <f t="shared" ref="KD4:KD37" si="36">IF(OR(FE4="Móng bê tông kết hợp đế",FE4="Đế"),KE4-FP4,0)</f>
        <v>0</v>
      </c>
      <c r="KE4" s="24">
        <v>40.020000000000003</v>
      </c>
      <c r="KF4" s="31">
        <f t="shared" ref="KF4:KF37" si="37">ROUND(IF(OR(EP4="Rãnh xây",EP4="Rãnh bê tông",EP4="Cống hộp"),KG4-KE4,0),2)</f>
        <v>1</v>
      </c>
      <c r="KG4" s="31">
        <f t="shared" ref="KG4:KG37" si="38">ROUND(IF(OR(EP4="Rãnh xây",EP4="Rãnh bê tông",EP4="Cống hộp"),KH4-GP4,0),2)</f>
        <v>41.02</v>
      </c>
      <c r="KH4" s="31">
        <f t="shared" ref="KH4:KH37" si="39">ROUND(IF(EP4="Cống hộp",KM4-GR4,IF(OR(EP4="Rãnh xây",EP4="Rãnh bê tông"),KN4-GR4,0)),2)</f>
        <v>41.02</v>
      </c>
      <c r="KI4" s="31">
        <f t="shared" ref="KI4:KI37" si="40">ROUND(IF(EP4="Rãnh thang",IF(OR(HK4="Bê tông",HK4="Bê tông cốt thép"),KR4,0),0),2)</f>
        <v>0</v>
      </c>
      <c r="KJ4" s="31">
        <f t="shared" ref="KJ4:KJ37" si="41">ROUND(IF(EP4="Cống tròn",IF(EP4="Cống tròn",KK4+FP4,0),IF(EP4="Cống hộp",IF(EP4="Cống hộp",KK4+GR4,0),IF(OR(EP4="Rãnh xây",EP4="Rãnh bê tông"),IF(OR(EP4="Rãnh xây",EP4="Rãnh bê tông"),KK4+GR4,0),IF(EP4="ống nhựa",IF(EP4="Ống nhựa",KK4+HC4,0),IF(EP4="Rãnh thang",IF(EP4="Rãnh thang",KE4+KQ4,0),0))))),2)</f>
        <v>41.02</v>
      </c>
      <c r="KK4" s="25">
        <v>41.02</v>
      </c>
      <c r="KL4" s="31">
        <f t="shared" ref="KL4:KL37" si="42">ROUND(IF(EP4="Cống tròn",KK4+FP4,0),2)</f>
        <v>0</v>
      </c>
      <c r="KM4" s="31">
        <f t="shared" ref="KM4:KM37" si="43">ROUND(IF(EP4="Cống hộp",KK4+GR4,0),2)</f>
        <v>0</v>
      </c>
      <c r="KN4" s="31">
        <f t="shared" ref="KN4:KN37" si="44">ROUND(IF(OR(EP4="Rãnh xây",EP4="Rãnh bê tông"),KK4+GR4,0),2)</f>
        <v>41.02</v>
      </c>
      <c r="KO4" s="31">
        <f t="shared" ref="KO4:KO37" si="45">ROUND(IF(EP4="Ống nhựa",KK4+HC4,0),2)</f>
        <v>0</v>
      </c>
      <c r="KP4" s="31">
        <f t="shared" ref="KP4:KP37" si="46">ROUND(IF(EP4="Ống nhựa",KO4+HH4,0),2)</f>
        <v>0</v>
      </c>
      <c r="KQ4" s="25">
        <v>0</v>
      </c>
      <c r="KR4" s="31">
        <f t="shared" ref="KR4:KR37" si="47">ROUND(IF(EP4="Rãnh thang",KE4+KQ4,0),2)</f>
        <v>0</v>
      </c>
      <c r="KS4" s="27">
        <v>40.020000000000003</v>
      </c>
      <c r="KT4" s="26">
        <f t="shared" ref="KT4:KT37" si="48">ROUND(IF(EP4="Cống tròn",IF(EP4="Cống tròn",IF(FE4="Không có móng",LR4-FP4,IF(FE4="Đế",LQ4-FX4,IF(OR(FE4="Móng bê tông",FE4="Móng bê tông kết hợp đế"),LH4-FT4,0))),0),IF(EP4="Cống hộp",IF(AND(EP4="Cống hộp",FE4="Không có móng"),LR4-GH4,IF(AND(EP4="Cống hộp",FE4="Móng bê tông"),LI4-GD4,0)),IF(OR(EP4="Rãnh xây",EP4="Rãnh bê tông"),IF(OR(EP4="Rãnh xây",EP4="Rãnh bê tông"),LJ4-GD4,0),IF(EP4="Ống nhựa",IF(AND(EP4="Ống nhựa",FE4="Không đắp cát"),LR4-HC4,IF(AND(EP4="Ống nhựa",FE4="Đắp cát"),LG4-HG4,0)),IF(EP4="Rãnh thang",IF(EP4="Rãnh thang",IF(FE4="Móng bê tông",LD4-HT4,LR4),0),0))))),2)</f>
        <v>0</v>
      </c>
      <c r="KU4" s="26">
        <f>IF(KT4&gt;0,KS4-KT4,0)</f>
        <v>0</v>
      </c>
      <c r="KV4" s="26">
        <f t="shared" ref="KV4:KV37" si="49">IF(EP4="Cống tròn",IF(FE4="Không có móng",LR4-FP4,IF(FE4="Đế",LQ4-FX4,IF(OR(FE4="Móng bê tông",FE4="Móng bê tông kết hợp đế"),LH4-FT4,0))),0)</f>
        <v>0</v>
      </c>
      <c r="KW4" s="26">
        <f t="shared" ref="KW4:KW37" si="50">IF(AND(EP4="Cống hộp",FE4="Không có móng"),LR4-GH4,IF(AND(EP4="Cống hộp",FE4="Móng bê tông"),LI4-GD4,0))</f>
        <v>0</v>
      </c>
      <c r="KX4" s="26">
        <f t="shared" ref="KX4:KX37" si="51">IF(OR(EP4="Rãnh xây",EP4="Rãnh bê tông"),LJ4-GD4,0)</f>
        <v>0</v>
      </c>
      <c r="KY4" s="26">
        <f t="shared" ref="KY4:KY37" si="52">IF(AND(EP4="Ống nhựa",FE4="Không đắp cát"),LR4-HC4,IF(AND(EP4="Ống nhựa",FE4="Đắp cát"),LG4-HG4,0))</f>
        <v>0</v>
      </c>
      <c r="KZ4" s="26">
        <f t="shared" ref="KZ4:KZ37" si="53">IF(EP4="Rãnh thang",IF(OR(HK4="Bê tông",HK4="Bê tông cốt thép"),LF4-IC4,ME4),0)</f>
        <v>0</v>
      </c>
      <c r="LA4" s="26">
        <f t="shared" ref="LA4:LA37" si="54">IF(EP4="Rãnh thang",IF(OR(HJ4="Bê tông",HJ4="Bê tông cốt thép"),LE4-HN4,LR4),0)</f>
        <v>0</v>
      </c>
      <c r="LB4" s="26">
        <f t="shared" ref="LB4:LB37" si="55">IF(EP4="Rãnh thang",IF(FE4="Móng bê tông",LD4-HT4,LR4),0)</f>
        <v>0</v>
      </c>
      <c r="LC4" s="26">
        <f t="shared" ref="LC4:LC37" si="56">IF(EP4="Rãnh thang",IF(AND(EP4="Rãnh thang",FE4="Móng bê tông"),LR4-HV4,0),IF(EP4="Ống nhựa",IF(AND(EP4="Ống nhựa",FE4="Đắp cát"),LR4-HC4,0),IF(EP4="Cống tròn",IF(EP4="Cống tròn",IF(OR(FE4="Móng bê tông",FE4="Móng bê tông kết hợp đế"),LN4-FV4,0),0),IF(EP4="Cống hộp",IF(AND(EP4="Cống hộp",FE4="Móng bê tông"),LO4-GF4,0),IF(OR(EP4="Rãnh xây",EP4="Rãnh bê tông"),IF(AND(EP4="Rãnh xây",FE4="Móng bê tông"),LP4-GF4,IF(AND(EP4="Rãnh bê tông",FE4="Móng bê tông"),LP4-GF4,0)),0)))))</f>
        <v>0</v>
      </c>
      <c r="LD4" s="26">
        <f t="shared" ref="LD4:LD37" si="57">IF(AND(EP4="Rãnh thang",FE4="Móng bê tông"),LR4-HV4,0)</f>
        <v>0</v>
      </c>
      <c r="LE4" s="26">
        <f t="shared" ref="LE4:LE37" si="58">IF(EP4="Rãnh thang",IF(OR(HJ4="Bê tông",HJ4="Bê tông cốt thép"),LR4-HQ4,0),0)</f>
        <v>0</v>
      </c>
      <c r="LF4" s="26">
        <f t="shared" ref="LF4:LF37" si="59">IF(EP4="Rãnh thang",IF(OR(HK4="Bê tông",HK4="Bê tông cốt thép"),ME4-IF4,0),0)</f>
        <v>0</v>
      </c>
      <c r="LG4" s="26">
        <f t="shared" ref="LG4:LG37" si="60">IF(AND(EP4="Ống nhựa",FE4="Đắp cát"),LR4-HC4,0)</f>
        <v>0</v>
      </c>
      <c r="LH4" s="26">
        <f t="shared" ref="LH4:LH37" si="61">IF(EP4="Cống tròn",IF(OR(FE4="Móng bê tông",FE4="Móng bê tông kết hợp đế"),LN4-FV4,0),0)</f>
        <v>0</v>
      </c>
      <c r="LI4" s="26">
        <f t="shared" ref="LI4:LI37" si="62">IF(AND(EP4="Cống hộp",FE4="Móng bê tông"),LO4-GF4,0)</f>
        <v>0</v>
      </c>
      <c r="LJ4" s="26">
        <f t="shared" ref="LJ4:LJ37" si="63">IF(AND(EP4="Rãnh xây",FE4="Móng bê tông"),LP4-GF4,IF(AND(EP4="Rãnh bê tông",FE4="Móng bê tông"),LP4-GF4,0))</f>
        <v>0</v>
      </c>
      <c r="LK4" s="26">
        <f t="shared" ref="LK4:LK37" si="64">IF(EP4="Rãnh thang",IF(AND(EP4="Rãnh thang",FE4="Móng bê tông"),LR4,0),IF(EP4="Cống tròn",IF(EP4="Cống tròn",IF(FE4="Móng bê tông",LR4-FP4,IF(FE4="Móng bê tông kết hợp đế",LQ4-FX4,0)),0),IF(EP4="Cống hộp",IF(AND(EP4="Cống hộp",FE4="Móng bê tông"),LR4-GH4,0),IF(OR(EP4="Rãnh xây",EP4="Rãnh bê tông"),IF(AND(EP4="Rãnh xây",FE4="Móng bê tông"),LR4,IF(AND(EP4="Rãnh bê tông",FE4="Móng bê tông"),LR4,0)),0))))</f>
        <v>0</v>
      </c>
      <c r="LL4" s="26">
        <f t="shared" ref="LL4:LL37" si="65">IF(AND(EP4="Rãnh thang",FE4="Móng bê tông"),LR4,0)</f>
        <v>0</v>
      </c>
      <c r="LM4" s="26">
        <f t="shared" ref="LM4:LM37" si="66">IF(EP4="Rãnh thang",IF(OR(HJ4="Bê tông",HJ4="Bê tông cốt thép"),LR4,0),0)</f>
        <v>0</v>
      </c>
      <c r="LN4" s="26">
        <f t="shared" ref="LN4:LN37" si="67">IF(EP4="Cống tròn",IF(FE4="Móng bê tông",LR4-FP4,IF(FE4="Móng bê tông kết hợp đế",LQ4-FX4,0)),0)</f>
        <v>0</v>
      </c>
      <c r="LO4" s="26">
        <f t="shared" ref="LO4:LO37" si="68">IF(AND(EP4="Cống hộp",FE4="Móng bê tông"),LR4-GH4,0)</f>
        <v>0</v>
      </c>
      <c r="LP4" s="26">
        <f t="shared" ref="LP4:LP37" si="69">IF(AND(EP4="Rãnh xây",FE4="Móng bê tông"),LR4,IF(AND(EP4="Rãnh bê tông",FE4="Móng bê tông"),LR4,0))</f>
        <v>0</v>
      </c>
      <c r="LQ4" s="26">
        <f t="shared" ref="LQ4:LQ37" si="70">IF(OR(FE4="Móng bê tông kết hợp đế",FE4="Đế"),LR4-FP4,0)</f>
        <v>0</v>
      </c>
      <c r="LR4" s="24">
        <v>39.520000000000003</v>
      </c>
      <c r="LS4" s="31">
        <f t="shared" ref="LS4:LS37" si="71">ROUND(IF(OR(EP4="Rãnh xây",EP4="Rãnh bê tông",EP4="Cống hộp"),LT4-LR4,0),2)</f>
        <v>1</v>
      </c>
      <c r="LT4" s="31">
        <f t="shared" ref="LT4:LT37" si="72">ROUND(IF(OR(EP4="Rãnh xây",EP4="Rãnh bê tông",EP4="Cống hộp"),LU4-GP4,0),2)</f>
        <v>40.520000000000003</v>
      </c>
      <c r="LU4" s="31">
        <f t="shared" ref="LU4:LU37" si="73">ROUND(IF(EP4="Cống hộp",LZ4-GR4,IF(OR(EP4="Rãnh xây",EP4="Rãnh bê tông"),MA4-GR4,0)),2)</f>
        <v>40.520000000000003</v>
      </c>
      <c r="LV4" s="31">
        <f t="shared" ref="LV4:LV37" si="74">ROUND(IF(EP4="Rãnh thang",IF(OR(HK4="Bê tông",HK4="Bê tông cốt thép"),ME4,0),0),2)</f>
        <v>0</v>
      </c>
      <c r="LW4" s="31">
        <f t="shared" ref="LW4:LW37" si="75">ROUND(IF(EP4="Cống tròn",IF(EP4="Cống tròn",LX4+FP4,0),IF(EP4="Cống hộp",IF(EP4="Cống hộp",LX4+GR4,0),IF(OR(EP4="Rãnh xây",EP4="Rãnh bê tông"),IF(OR(EP4="Rãnh xây",EP4="Rãnh bê tông"),LX4+GR4,0),IF(EP4="ống nhựa",IF(EP4="Ống nhựa",LX4+HC4,0),IF(EP4="Rãnh thang",IF(EP4="Rãnh thang",LR4+MD4,0),0))))),2)</f>
        <v>40.520000000000003</v>
      </c>
      <c r="LX4" s="25">
        <v>40.520000000000003</v>
      </c>
      <c r="LY4" s="31">
        <f t="shared" ref="LY4:LY37" si="76">ROUND(IF(EP4="Cống tròn",LX4+FP4,0),2)</f>
        <v>0</v>
      </c>
      <c r="LZ4" s="31">
        <f t="shared" ref="LZ4:LZ37" si="77">ROUND(IF(EP4="Cống hộp",LX4+GR4,0),2)</f>
        <v>0</v>
      </c>
      <c r="MA4" s="31">
        <f t="shared" ref="MA4:MA37" si="78">ROUND(IF(OR(EP4="Rãnh xây",EP4="Rãnh bê tông"),LX4+GR4,0),2)</f>
        <v>40.520000000000003</v>
      </c>
      <c r="MB4" s="31">
        <f t="shared" ref="MB4:MB37" si="79">ROUND(IF(EP4="Ống nhựa",LX4+HC4,0),2)</f>
        <v>0</v>
      </c>
      <c r="MC4" s="31">
        <f t="shared" ref="MC4:MC37" si="80">ROUND(IF(EP4="Ống nhựa",MB4+HH4,0),2)</f>
        <v>0</v>
      </c>
      <c r="MD4" s="25">
        <v>0</v>
      </c>
      <c r="ME4" s="31">
        <f t="shared" ref="ME4:ME37" si="81">ROUND(IF(EP4="Rãnh thang",LR4+MD4,0),2)</f>
        <v>0</v>
      </c>
      <c r="MF4" s="33" t="s">
        <v>429</v>
      </c>
      <c r="MG4" s="25">
        <v>0.32</v>
      </c>
      <c r="MH4" s="31">
        <f>IF(MF4="",0,IF(MF4="Đào đá",0,JH4-MG4))</f>
        <v>-0.32</v>
      </c>
      <c r="MI4" s="31">
        <f>MG4+MH4</f>
        <v>0</v>
      </c>
      <c r="MJ4" s="25">
        <v>0.32</v>
      </c>
      <c r="MK4" s="31">
        <f>IF(MF4="",0,IF(MF4="Đào đá",0,KU4-MJ4))</f>
        <v>-0.32</v>
      </c>
      <c r="ML4" s="31">
        <f>MJ4+MK4</f>
        <v>0</v>
      </c>
      <c r="MM4" s="31">
        <f t="shared" ref="MM4:MM37" si="82">IF(OR(MF4="Đào đất",MF4="Đào đất + đào đá"),IF(MH4&gt;=FT4,FT4,MH4),0)</f>
        <v>-0.32</v>
      </c>
      <c r="MN4" s="31">
        <f t="shared" ref="MN4:MN37" si="83">IF(OR(MF4="Đào đất",MF4="Đào đất + đào đá"),IF(MK4&gt;=FT4,FT4,MK4),0)</f>
        <v>-0.32</v>
      </c>
      <c r="MO4" s="31">
        <f>(MM4+MN4)/2</f>
        <v>-0.32</v>
      </c>
      <c r="MP4" s="31">
        <f t="shared" ref="MP4:MP37" si="84">IF(MF4="Đào đá",IF(MG4&gt;=FT4,FT4,MG4),IF(MF4="Đào đất + Đào đá",IF(MI4&gt;=FT4,IF(MM4&lt;FT4,FT4-MM4,0),MG4),0))</f>
        <v>0.32</v>
      </c>
      <c r="MQ4" s="31">
        <f t="shared" ref="MQ4:MQ37" si="85">IF(MF4="Đào đá",IF(MJ4&gt;=FT4,FT4,MJ4),IF(MF4="Đào đất + Đào đá",IF(ML4&gt;=FT4,IF(MN4&lt;FT4,FT4-MN4,0),MJ4),0))</f>
        <v>0.32</v>
      </c>
      <c r="MR4" s="31">
        <f>(MP4+MQ4)/2</f>
        <v>0.32</v>
      </c>
      <c r="MS4" s="31">
        <f t="shared" ref="MS4:MS37" si="86">IF(OR(MF4="Đào đất",MF4="Đào đất + đào đá"),IF(MH4&lt;=FT4,0,IF(MH4&gt;=FT4+FV4,FV4,MH4-FT4)),0)</f>
        <v>0</v>
      </c>
      <c r="MT4" s="31">
        <f t="shared" ref="MT4:MT37" si="87">IF(OR(MF4="Đào đất",MF4="Đào đất + đào đá"),IF(MK4&lt;=FT4,0,IF(MK4&gt;=FT4+FV4,FV4,MK4-FT4)),0)</f>
        <v>0</v>
      </c>
      <c r="MU4" s="31">
        <f>(MS4+MT4)/2</f>
        <v>0</v>
      </c>
      <c r="MV4" s="31">
        <f t="shared" ref="MV4:MV37" si="88">IF(MF4="Đào đá",IF(MG4&lt;=FT4,0,IF(MG4&gt;=FT4+FV4,FV4,MG4-FT4)),IF(MF4="Đào đất + Đào đá",IF(MI4&gt;=FT4+FV4,IF(MS4&lt;FV4,FV4-MS4,0),MG4-MP4),0))</f>
        <v>0</v>
      </c>
      <c r="MW4" s="31">
        <f t="shared" ref="MW4:MW37" si="89">IF(MF4="Đào đá",IF(MJ4&lt;=FT4,0,IF(MJ4&gt;=FT4+FV4,FV4,MJ4-FT4)),IF(MF4="Đào đất + Đào đá",IF(ML4&gt;=FT4+FV4,IF(MT4&lt;FV4,FV4-MT4,0),MJ4-MQ4),0))</f>
        <v>0</v>
      </c>
      <c r="MX4" s="31">
        <f>(MV4+MW4)/2</f>
        <v>0</v>
      </c>
      <c r="MY4" s="31">
        <f t="shared" ref="MY4:MY37" si="90">IF(OR(MF4="Đào đất",MF4="Đào đất + đào đá"),IF(MH4&lt;=FT4+FV4,0,IF(MH4&gt;=FT4+FV4+FX4,FX4,MH4-(FT4+FV4))),0)</f>
        <v>0</v>
      </c>
      <c r="MZ4" s="31">
        <f t="shared" ref="MZ4:MZ37" si="91">IF(OR(MF4="Đào đất",MF4="Đào đất + đào đá"),IF(MK4&lt;=FT4+FV4,0,IF(MK4&gt;=FT4+FV4+FX4,FX4,MK4-(FT4+FV4))),0)</f>
        <v>0</v>
      </c>
      <c r="NA4" s="31">
        <f>(MY4+MZ4)/2</f>
        <v>0</v>
      </c>
      <c r="NB4" s="31">
        <f t="shared" ref="NB4:NB37" si="92">IF(MF4="Đào đá",IF(MG4&lt;=FT4+FV4,0,IF(MG4&gt;=FT4+FV4+FX4,FX4,MG4-(FT4+FV4))),IF(MF4="Đào đất + Đào đá",IF(MI4&gt;=FT4+FV4+FX4,IF(MY4&lt;FX4,FX4-MY4,0),MG4-(MP4+MV4)),0))</f>
        <v>0</v>
      </c>
      <c r="NC4" s="31">
        <f t="shared" ref="NC4:NC37" si="93">IF(MF4="Đào đá",IF(MJ4&lt;=FT4+FV4,0,IF(MJ4&gt;=FT4+FV4+FX4,FX4,MJ4-(FT4+FV4))),IF(MF4="Đào đất + Đào đá",IF(ML4&gt;=FT4+FV4+FX4,IF(MZ4&lt;FX4,FX4-MZ4,0),MJ4-(MQ4+MW4)),0))</f>
        <v>0</v>
      </c>
      <c r="ND4" s="31">
        <f>(NB4+NC4)/2</f>
        <v>0</v>
      </c>
      <c r="NE4" s="31">
        <f t="shared" ref="NE4:NE37" si="94">IF(OR(MF4="Đào đất",MF4="Đào đất + đào đá"),IF(MH4&lt;=FT4+FV4+FX4,0,IF(MH4&gt;=FY4,FY4,MH4-(FT4+FV4+FX4))),0)</f>
        <v>0</v>
      </c>
      <c r="NF4" s="31">
        <f t="shared" ref="NF4:NF37" si="95">IF(OR(MF4="Đào đất",MF4="Đào đất + đào đá"),IF(MK4&lt;=FT4+FV4+FX4,0,IF(MK4&gt;=FY4,FY4,MK4-(FT4+FV4+FX4))),0)</f>
        <v>0</v>
      </c>
      <c r="NG4" s="31">
        <f>(NE4+NF4)/2</f>
        <v>0</v>
      </c>
      <c r="NH4" s="31">
        <f t="shared" ref="NH4:NH37" si="96">IF(MF4="Đào đá",IF(MG4&lt;=FT4+FV4+FX4,0,IF(MG4&gt;=FY4,FY4,MG4-(FT4+FV4+FX4))),IF(MF4="Đào đất + Đào đá",IF(MI4&gt;=FY4,IF(NE4&lt;FS4,FS4-NE4,0),MG4-(MP4+MV4+NB4)),0))</f>
        <v>0</v>
      </c>
      <c r="NI4" s="31">
        <f t="shared" ref="NI4:NI37" si="97">IF(MF4="Đào đá",IF(MJ4&lt;=FT4+FV4+FX4,0,IF(MJ4&gt;=FY4,FY4,MJ4-(FT4+FV4+FX4))),IF(MF4="Đào đất + Đào đá",IF(ML4&gt;=FY4,IF(NF4&lt;FS4,FS4-NF4,0),MJ4-(MQ4+MW4+NC4)),0))</f>
        <v>0</v>
      </c>
      <c r="NJ4" s="31">
        <f>(NH4+NI4)/2</f>
        <v>0</v>
      </c>
      <c r="NK4" s="31">
        <f t="shared" ref="NK4:NK37" si="98">IF(OR(MF4="Đào đất",MF4="Đào đất + Đào đá"),IF(MH4&gt;=GD4,GD4,MH4),0)</f>
        <v>-0.32</v>
      </c>
      <c r="NL4" s="31">
        <f t="shared" ref="NL4:NL37" si="99">IF(OR(MF4="Đào đất",MF4="Đào đất + Đào đá"),IF(MK4&gt;=GD4,GD4,MK4),0)</f>
        <v>-0.32</v>
      </c>
      <c r="NM4" s="31">
        <f>(NK4+NL4)/2</f>
        <v>-0.32</v>
      </c>
      <c r="NN4" s="31">
        <f t="shared" ref="NN4:NN37" si="100">IF(MF4="Đào đá",IF(MG4&gt;=GD4,GD4,MG4),IF(MF4="Đào đất + Đào đá",IF(MI4&gt;=GD4,IF(NK4&lt;GD4,GD4-NK4,0),MG4),0))</f>
        <v>0.32</v>
      </c>
      <c r="NO4" s="31">
        <f t="shared" ref="NO4:NO37" si="101">IF(MF4="Đào đá",IF(MJ4&gt;=GD4,GD4,MJ4),IF(MF4="Đào đất + Đào đá",IF(ML4&gt;=GD4,IF(NL4&lt;GD4,GD4-NL4,0),MJ4),0))</f>
        <v>0.32</v>
      </c>
      <c r="NP4" s="31">
        <f>(NN4+NO4)/2</f>
        <v>0.32</v>
      </c>
      <c r="NQ4" s="31">
        <f t="shared" ref="NQ4:NQ37" si="102">IF(OR(MF4="Đào đất",MF4="Đào đất + Đào đá"),IF(MH4&lt;=GD4,0,IF(MH4&gt;=GD4+GF4,GF4,MH4-GD4)),0)</f>
        <v>0</v>
      </c>
      <c r="NR4" s="31">
        <f t="shared" ref="NR4:NR37" si="103">IF(OR(MF4="Đào đất",MF4="Đào đất + Đào đá"),IF(MK4&lt;=GD4,0,IF(MK4&gt;=GD4+GF4,GF4,MK4-GD4)),0)</f>
        <v>0</v>
      </c>
      <c r="NS4" s="31">
        <f>(NQ4+NR4)/2</f>
        <v>0</v>
      </c>
      <c r="NT4" s="31">
        <f t="shared" ref="NT4:NT37" si="104">IF(MF4="Đào đá",IF(MG4&lt;=GD4,0,IF(MG4&gt;=GD4+GF4,GF4,MG4-GD4)),IF(MF4="Đào đất + Đào đá",IF(MI4&gt;=GD4+GF4,IF(NQ4&lt;GF4,GF4-NQ4,0),MG4-NN4),0))</f>
        <v>0</v>
      </c>
      <c r="NU4" s="31">
        <f t="shared" ref="NU4:NU37" si="105">IF(MF4="Đào đá",IF(MJ4&lt;=GD4,0,IF(MJ4&gt;=GD4+GF4,GF4,MJ4-GD4)),IF(MF4="Đào đất + Đào đá",IF(ML4&gt;=GD4+GF4,IF(NR4&lt;GF4,GF4-NR4,0),MJ4-NO4),0))</f>
        <v>0</v>
      </c>
      <c r="NV4" s="31">
        <f>(NT4+NU4)/2</f>
        <v>0</v>
      </c>
      <c r="NW4" s="31">
        <f t="shared" ref="NW4:NW37" si="106">IF(OR(MF4="Đào đất",MF4="Đào đất + Đào đá"),IF(MH4&lt;=GD4+GF4,0,IF(MH4&gt;=HB4-(GD4+GF4),HB4-(GD4+GF4),MH4-(GD4+GF4))),0)</f>
        <v>0</v>
      </c>
      <c r="NX4" s="31">
        <f t="shared" ref="NX4:NX37" si="107">IF(OR(MF4="Đào đất",MF4="Đào đất + Đào đá"),IF(MK4&lt;=GD4+GF4,0,IF(MK4&gt;=HB4-(GD4+GF4),HB4-(GD4+GF4),MK4-(GD4+GF4))),0)</f>
        <v>0</v>
      </c>
      <c r="NY4" s="31">
        <f>(NW4+NX4)/2</f>
        <v>0</v>
      </c>
      <c r="NZ4" s="31">
        <f t="shared" ref="NZ4:NZ37" si="108">IF(MF4="Đào đá",IF(MG4&lt;=GD4+GF4,0,IF(MG4&gt;=HB4,HB4-(GD4+GF4),MG4-(GD4+GF4))),IF(MF4="Đào đất + Đào đá",IF(MI4&gt;=HB4,IF(NW4&lt;HB4-(GD4+GF4),(HB4-(GD4+GF4))-NW4,0),MG4-(NN4+NT4)),0))</f>
        <v>0</v>
      </c>
      <c r="OA4" s="31">
        <f t="shared" ref="OA4:OA37" si="109">IF(MF4="Đào đá",IF(MJ4&lt;=GD4+GF4,0,IF(MJ4&gt;=HB4,HB4-(GD4+GF4),MJ4-(GD4+GF4))),IF(MF4="Đào đất + Đào đá",IF(ML4&gt;=HB4,IF(NX4&lt;HB4-(GD4+GF4),(HB4-(GD4+GF4))-NX4,0),MJ4-(NO4+NU4)),0))</f>
        <v>0</v>
      </c>
      <c r="OB4" s="31">
        <f>(NZ4+OA4)/2</f>
        <v>0</v>
      </c>
      <c r="OC4" s="31">
        <f t="shared" ref="OC4:OC37" si="110">IF(OR(MF4="Đào đất",MF4="Đào đất + Đào đá"),IF(MH4&gt;=HG4,HG4,MH4),0)</f>
        <v>-0.32</v>
      </c>
      <c r="OD4" s="31">
        <f t="shared" ref="OD4:OD37" si="111">IF(OR(MF4="Đào đất",MF4="Đào đất + Đào đá"),IF(MK4&gt;=HG4,HG4,MK4),0)</f>
        <v>-0.32</v>
      </c>
      <c r="OE4" s="31">
        <f>(OC4+OD4)/2</f>
        <v>-0.32</v>
      </c>
      <c r="OF4" s="31">
        <f t="shared" ref="OF4:OF37" si="112">IF(MF4="Đào đá",IF(MG4&gt;=HG4,HG4,MG4),IF(MF4="Đào đất + Đào đá",IF(MI4&gt;=HG4,IF(OC4&lt;HG4,HG4-OC4,0),MG4),0))</f>
        <v>0.32</v>
      </c>
      <c r="OG4" s="31">
        <f t="shared" ref="OG4:OG37" si="113">IF(MF4="Đào đá",IF(MJ4&gt;=HG4,HG4,MJ4),IF(MF4="Đào đất + Đào đá",IF(ML4&gt;=HG4,IF(OD4&lt;HG4,HG4-OD4,0),MJ4),0))</f>
        <v>0.32</v>
      </c>
      <c r="OH4" s="31">
        <f>(OF4+OG4)/2</f>
        <v>0.32</v>
      </c>
      <c r="OI4" s="31">
        <f t="shared" ref="OI4:OI37" si="114">IF(OR(MF4="Đào đất",MF4="Đào đất + Đào đá"),IF(MH4&lt;=HG4,0,IF(MH4&gt;=HG4+HF4,HF4,MH4-HG4)),0)</f>
        <v>0</v>
      </c>
      <c r="OJ4" s="31">
        <f t="shared" ref="OJ4:OJ37" si="115">IF(OR(MF4="Đào đất",MF4="Đào đất + Đào đá"),IF(MK4&lt;=HG4,0,IF(MK4&gt;=HG4+HF4,HF4,MK4-HG4)),0)</f>
        <v>0</v>
      </c>
      <c r="OK4" s="31">
        <f>(OI4+OJ4)/2</f>
        <v>0</v>
      </c>
      <c r="OL4" s="31">
        <f t="shared" ref="OL4:OL37" si="116">IF(MF4="Đào đá",IF(MG4&lt;=HG4,0,IF(MG4&gt;=HG4+HF4,HF4,MG4-HG4)),IF(MF4="Đào đất + Đào đá",IF(MI4&gt;=HF4+HG4,IF(OI4&lt;HF4,HF4-OI4,0),MG4-OF4),0))</f>
        <v>0</v>
      </c>
      <c r="OM4" s="31">
        <f t="shared" ref="OM4:OM37" si="117">IF(MF4="Đào đá",IF(MJ4&lt;=HG4,0,IF(MJ4&gt;=HG4+HF4,HF4,MJ4-HG4)),IF(MF4="Đào đất + Đào đá",IF(ML4&gt;=HF4+HG4,IF(OJ4&lt;HF4,HF4-OJ4,0),MJ4-OG4),0))</f>
        <v>0</v>
      </c>
      <c r="ON4" s="31">
        <f>(OL4+OM4)/2</f>
        <v>0</v>
      </c>
      <c r="OO4" s="31">
        <f t="shared" ref="OO4:OO37" si="118">IF(OR(MF4="Đào đất",MF4="Đào đất + Đào đá"),IF(MH4&lt;=HG4+HF4,0,IF(MH4&gt;=HF4+HG4+HH4,HH4,MH4-(HF4+HG4))),0)</f>
        <v>0</v>
      </c>
      <c r="OP4" s="31">
        <f t="shared" ref="OP4:OP37" si="119">IF(OR(MF4="Đào đất",MF4="Đào đất + Đào đá"),IF(MK4&lt;=HG4+HF4,0,IF(MK4&gt;=HF4+HG4+HH4,HH4,MK4-(HF4+HG4))),0)</f>
        <v>0</v>
      </c>
      <c r="OQ4" s="31">
        <f>(OO4+OP4)/2</f>
        <v>0</v>
      </c>
      <c r="OR4" s="31">
        <f t="shared" ref="OR4:OR37" si="120">IF(MF4="Đào đá",IF(MG4&lt;=HF4+HG4,0,IF(MG4&gt;=HF4+HG4+HH4,HH4,MG4-(HF4+HG4))),IF(MF4="Đào đất + Đào đá",IF(MI4&gt;=HF4+HG4+HH4,IF(OO4&lt;HH4,HH4-OO4,0),MG4-(OF4+OL4)),0))</f>
        <v>0</v>
      </c>
      <c r="OS4" s="31">
        <f t="shared" ref="OS4:OS37" si="121">IF(MF4="Đào đá",IF(MJ4&lt;=HF4+HG4,0,IF(MJ4&gt;=HF4+HG4+HH4,HH4,MJ4-(HF4+HG4))),IF(MF4="Đào đất + Đào đá",IF(ML4&gt;=HF4+HG4+HH4,IF(OP4&lt;HH4,HH4-OP4,0),MJ4-(OF4+OL4)),0))</f>
        <v>0</v>
      </c>
      <c r="OT4" s="31">
        <f>(OR4+OS4)/2</f>
        <v>0</v>
      </c>
      <c r="OU4" s="31">
        <f t="shared" ref="OU4:OU37" si="122">IF(OR(MF4="Đào đất",MF4="Đào đất + Đào đá"),IF(MH4&gt;=HT4,HT4,MH4),0)</f>
        <v>-0.32</v>
      </c>
      <c r="OV4" s="31">
        <f t="shared" ref="OV4:OV37" si="123">IF(OR(MF4="Đào đất",MF4="Đào đất + Đào đá"),IF(MK4&gt;=HT4,HT4,MK4),0)</f>
        <v>-0.32</v>
      </c>
      <c r="OW4" s="31">
        <f>(OU4+OV4)/2</f>
        <v>-0.32</v>
      </c>
      <c r="OX4" s="31">
        <f t="shared" ref="OX4:OX37" si="124">IF(MF4="Đào đá",IF(MG4&gt;=HT4,HT4,MG4),IF(MF4="Đào đất + Đào đá",IF(MI4&gt;=HT4,IF(OU4&lt;HT4,HT4-OU4,0),MG4),0))</f>
        <v>0.32</v>
      </c>
      <c r="OY4" s="31">
        <f t="shared" ref="OY4:OY37" si="125">IF(MF4="Đào đá",IF(MJ4&gt;=HT4,HT4,MJ4),IF(MF4="Đào đất + Đào đá",IF(ML4&gt;=HT4,IF(OV4&lt;HT4,HT4-OV4,0),MJ4),0))</f>
        <v>0.32</v>
      </c>
      <c r="OZ4" s="31">
        <f>(OX4+OY4)/2</f>
        <v>0.32</v>
      </c>
      <c r="PA4" s="31">
        <f t="shared" ref="PA4:PA37" si="126">IF(OR(MF4="Đào đất",MF4="Đào đất + Đào đá"),IF(MH4&lt;=HT4,0,IF(MH4&gt;=HT4+HV4,HV4,MH4-HT4)),0)</f>
        <v>0</v>
      </c>
      <c r="PB4" s="31">
        <f t="shared" ref="PB4:PB37" si="127">IF(OR(MF4="Đào đất",MF4="Đào đất + Đào đá"),IF(MK4&lt;=HT4,0,IF(MK4&gt;=HT4+HV4,HV4,MK4-HT4)),0)</f>
        <v>0</v>
      </c>
      <c r="PC4" s="31">
        <f>(PA4+PB4)/2</f>
        <v>0</v>
      </c>
      <c r="PD4" s="31">
        <f t="shared" ref="PD4:PD37" si="128">IF(MF4="Đào đá",IF(MG4&lt;=HT4,0,IF(MG4&gt;=HT4+HV4,HV4,MG4-HT4)),IF(MF4="Đào đất + Đào đá",IF(MI4&gt;=HT4+HV4,IF(PA4&lt;HV4,HV4-PA4,0),MG4-OX4),0))</f>
        <v>0</v>
      </c>
      <c r="PE4" s="31">
        <f t="shared" ref="PE4:PE37" si="129">IF(MF4="Đào đá",IF(MJ4&lt;=HT4,0,IF(MJ4&gt;=HT4+HV4,HV4,MJ4-HT4)),IF(MF4="Đào đất + Đào đá",IF(ML4&gt;=HT4+HV4,IF(PB4&lt;HV4,HV4-PB4,0),MJ4-OY4),0))</f>
        <v>0</v>
      </c>
      <c r="PF4" s="31">
        <f>(PD4+PE4)/2</f>
        <v>0</v>
      </c>
      <c r="PG4" s="27">
        <v>2.6</v>
      </c>
      <c r="PH4" s="27">
        <v>0.5</v>
      </c>
      <c r="PI4" s="27">
        <v>1</v>
      </c>
      <c r="PJ4" s="27">
        <v>1</v>
      </c>
      <c r="PK4" s="27">
        <v>0</v>
      </c>
      <c r="PL4" s="27">
        <v>0</v>
      </c>
      <c r="PM4" s="27">
        <v>0</v>
      </c>
      <c r="PN4" s="27">
        <v>0</v>
      </c>
      <c r="PO4" s="31">
        <f>ROUND(IF(MH4&gt;0,(MH4*PH4*(PI4+PJ4))+PG4,0),2)</f>
        <v>0</v>
      </c>
      <c r="PP4" s="31">
        <f>ROUND((PO4+PG4)*(MH4/2),2)</f>
        <v>-0.42</v>
      </c>
      <c r="PQ4" s="31">
        <f>ROUND(IF(MG4&gt;0,IF(PO4&gt;0,(MG4*PH4*(PI4+PJ4))+PO4,(MG4*PH4*(PI4+PJ4))+PG4),0),2)</f>
        <v>2.92</v>
      </c>
      <c r="PR4" s="31">
        <f>ROUND(IF(PO4&gt;0,(PQ4+PO4)*(MG4/2),(PQ4+PG4)*(MG4/2)),2)</f>
        <v>0.88</v>
      </c>
      <c r="PS4" s="31">
        <f>ROUND(IF(MK4&gt;0,(MK4*PH4*(PI4+PJ4))+PG4,0),2)</f>
        <v>0</v>
      </c>
      <c r="PT4" s="31">
        <f>ROUND((PS4+PG4)*(MK4/2),2)</f>
        <v>-0.42</v>
      </c>
      <c r="PU4" s="31">
        <f>ROUND(IF(MJ4&gt;0,IF(PS4&gt;0,(MJ4*PH4*(PI4+PJ4))+PS4,(MJ4*PH4*(PI4+PJ4))+PG4),0),2)</f>
        <v>2.92</v>
      </c>
      <c r="PV4" s="31">
        <f>ROUND(IF(PS4&gt;0,(PU4+PS4)*(MJ4/2),(PU4+PG4)*(MJ4/2)),2)</f>
        <v>0.88</v>
      </c>
      <c r="PW4" s="31">
        <f t="shared" ref="PW4:PW37" si="130">ROUND(((HN4+HQ4)*PL4*(PM4+PN4))+PK4,2)</f>
        <v>0</v>
      </c>
      <c r="PX4" s="31">
        <f>ROUND(((PW4+PK4)*((HN4+HQ4)/2))*HS4,2)</f>
        <v>0</v>
      </c>
      <c r="PY4" s="31">
        <f t="shared" ref="PY4:PY37" si="131">ROUND(((IC4+IF4)*PL4*(PM4+PN4))+PK4,2)</f>
        <v>0</v>
      </c>
      <c r="PZ4" s="31">
        <f t="shared" ref="PZ4:PZ37" si="132">ROUND(((PY4+PK4)*((IC4+IF4)/2))*IH4,2)</f>
        <v>0</v>
      </c>
      <c r="QA4" s="31">
        <f t="shared" ref="QA4:QA37" si="133">ROUND(((PP4+PT4)/2)*EV4,2)</f>
        <v>-8.06</v>
      </c>
      <c r="QB4" s="31">
        <f t="shared" ref="QB4:QB37" si="134">ROUND(((PR4+PV4)/2)*EV4,2)</f>
        <v>16.89</v>
      </c>
      <c r="QC4" s="31">
        <f t="shared" ref="QC4:QC37" si="135">ROUND(QA4+QB4,2)</f>
        <v>8.83</v>
      </c>
      <c r="QD4" s="31">
        <f t="shared" ref="QD4:QD37" si="136">ROUND(PX4*EV4,2)</f>
        <v>0</v>
      </c>
      <c r="QE4" s="31">
        <f t="shared" ref="QE4:QE37" si="137">ROUND(PZ4*EV4,2)</f>
        <v>0</v>
      </c>
      <c r="QF4" s="31">
        <f>QD4+QE4</f>
        <v>0</v>
      </c>
      <c r="QG4" s="31">
        <f>ROUND(QA4+QF4,2)</f>
        <v>-8.06</v>
      </c>
      <c r="QH4" s="31">
        <f>ROUND(QB4,2)</f>
        <v>16.89</v>
      </c>
      <c r="QI4" s="31">
        <f>ROUND(QG4+QH4,2)</f>
        <v>8.83</v>
      </c>
      <c r="QJ4" s="31">
        <f t="shared" ref="QJ4:QJ37" si="138">ROUND((((MO4*FU4)+(FW4*MU4)+((3.14*NG4*NG4)/4))*EV4)+(NA4*FM4*FN4),2)</f>
        <v>0</v>
      </c>
      <c r="QK4" s="31">
        <f t="shared" ref="QK4:QK37" si="139">ROUND((((MR4*FU4)+(FW4*MX4)+((3.14*NJ4*NJ4)/4))*EV4)+(ND4*FM4*FN4),2)</f>
        <v>0</v>
      </c>
      <c r="QL4" s="31">
        <f>ROUND(QJ4+QK4,2)</f>
        <v>0</v>
      </c>
      <c r="QM4" s="31">
        <f t="shared" ref="QM4:QM37" si="140">ROUND(IF(EP4="Cống hộp",((NM4*GE4)+(GG4*NS4)+(NY4*((GJ4*GK4)+GL4)))*EV4,0),2)</f>
        <v>0</v>
      </c>
      <c r="QN4" s="31">
        <f t="shared" ref="QN4:QN37" si="141">ROUND(IF(EP4="Cống hộp",((NP4*GE4)+(GG4*NV4)+(OB4*((GJ4*GK4)+GL4)))*EV4,0),2)</f>
        <v>0</v>
      </c>
      <c r="QO4" s="31">
        <f>ROUND(QM4+QN4,2)</f>
        <v>0</v>
      </c>
      <c r="QP4" s="31">
        <f t="shared" ref="QP4:QP37" si="142">ROUND(IF(OR(EP4="Rãnh xây",EP4="Rãnh bê tông"),((NM4*GE4)+(GG4*NS4)+(NY4*((GJ4*GK4)+GL4)))*EV4,0),2)</f>
        <v>0</v>
      </c>
      <c r="QQ4" s="31">
        <f t="shared" ref="QQ4:QQ37" si="143">ROUND(IF(OR(EP4="Rãnh xây",EP4="Rãnh bê tông"),((NP4*GE4)+(GG4*NV4)+(OB4*((GJ4*GK4)+GL4)))*EV4,0),2)</f>
        <v>0</v>
      </c>
      <c r="QR4" s="31">
        <f>ROUND(QP4+QQ4,2)</f>
        <v>0</v>
      </c>
      <c r="QS4" s="31">
        <f t="shared" ref="QS4:QS37" si="144">ROUND((((((OE4+OK4+OQ4)*PH4*(PI4+PJ4))+PG4)+PG4)*((OE4+OK4+OQ4)/2))*EV4,2)</f>
        <v>-14.98</v>
      </c>
      <c r="QT4" s="31">
        <f t="shared" ref="QT4:QT37" si="145">ROUND((((((OH4+ON4+OT4)*PH4*(PI4+PJ4))+PG4)+PG4)*((OH4+ON4+OT4)/2))*EV4,2)</f>
        <v>16.95</v>
      </c>
      <c r="QU4" s="31">
        <f>ROUND(QS4+QT4,2)</f>
        <v>1.97</v>
      </c>
      <c r="QV4" s="31">
        <f t="shared" ref="QV4:QV37" si="146">ROUND(((OW4*HU4)+(HW4*PC4))*EV4,2)</f>
        <v>0</v>
      </c>
      <c r="QW4" s="31">
        <f t="shared" ref="QW4:QW37" si="147">ROUND(((OZ4*HU4)+(HW4*PF4))*EV4,2)</f>
        <v>0</v>
      </c>
      <c r="QX4" s="31">
        <f>ROUND(QV4+QW4,2)</f>
        <v>0</v>
      </c>
      <c r="QY4" s="31">
        <f t="shared" ref="QY4:QY37" si="148">ROUND(((HN4*HO4*HP4)+(HQ4*HR4*HS4))*EV4,2)</f>
        <v>0</v>
      </c>
      <c r="QZ4" s="31">
        <f t="shared" ref="QZ4:QZ37" si="149">ROUND(((IC4*ID4*IE4)+(IF4*IG4*IH4))*EV4,2)</f>
        <v>0</v>
      </c>
      <c r="RA4" s="31">
        <f>ROUND(QV4+QY4+QZ4,2)</f>
        <v>0</v>
      </c>
      <c r="RB4" s="31">
        <f>ROUND(QW4,2)</f>
        <v>0</v>
      </c>
      <c r="RC4" s="31">
        <f>ROUND(RA4+RB4,2)</f>
        <v>0</v>
      </c>
      <c r="RD4" s="31">
        <f>ROUND(QJ4+QM4+QP4+QS4+RA4,2)</f>
        <v>-14.98</v>
      </c>
      <c r="RE4" s="31">
        <f>ROUND(QK4+QN4+QQ4+QT4+RB4,2)</f>
        <v>16.95</v>
      </c>
      <c r="RF4" s="31">
        <f>ROUND(RD4+RE4,2)</f>
        <v>1.97</v>
      </c>
      <c r="RG4" s="31">
        <f>ROUND(QG4-RD4,2)</f>
        <v>6.92</v>
      </c>
      <c r="RH4" s="31">
        <f>ROUND(QH4-RE4,2)</f>
        <v>-0.06</v>
      </c>
      <c r="RI4" s="31">
        <f>ROUND(RG4+RH4,2)</f>
        <v>6.86</v>
      </c>
      <c r="RJ4" s="31">
        <f>RD4</f>
        <v>-14.98</v>
      </c>
      <c r="RK4" s="31">
        <f>RE4</f>
        <v>16.95</v>
      </c>
      <c r="RL4" s="31">
        <f>RF4</f>
        <v>1.97</v>
      </c>
      <c r="RM4" s="31">
        <f t="shared" ref="RM4:RM37" si="150">ROUND(IF(AND(EP4="Ống nhựa",FE4="Đắp cát"),HF4+HG4+HH4,0),2)</f>
        <v>0</v>
      </c>
      <c r="RN4" s="31">
        <f t="shared" ref="RN4:RN37" si="151">ROUND(IF(AND(EP4="Ống nhựa",FE4="Đắp cát"),(RM4*PH4*(PI4+PJ4))+PG4,0),2)</f>
        <v>0</v>
      </c>
      <c r="RO4" s="31">
        <f t="shared" ref="RO4:RO37" si="152">ROUND(IF(AND(EP4="Ống nhựa",FE4="Đắp cát"),(RN4+PG4)*((HF4+HG4+HH4)/2),0),2)</f>
        <v>0</v>
      </c>
      <c r="RP4" s="31">
        <f t="shared" ref="RP4:RP37" si="153">ROUND(IF(AND(EP4="Ống nhựa",FE4="Đắp cát"),HF4+HG4+HH4,0),2)</f>
        <v>0</v>
      </c>
      <c r="RQ4" s="31">
        <f t="shared" ref="RQ4:RQ37" si="154">ROUND(IF(AND(EP4="Ống nhựa",FE4="Đắp cát"),(RP4*PH4*(PI4+PJ4))+PG4,0),2)</f>
        <v>0</v>
      </c>
      <c r="RR4" s="31">
        <f t="shared" ref="RR4:RR37" si="155">ROUND(IF(AND(EP4="Ống nhựa",FE4="Đắp cát"),(RQ4+PG4)*((HF4+HG4+HH4)/2),0),2)</f>
        <v>0</v>
      </c>
      <c r="RS4" s="31">
        <f t="shared" ref="RS4:RS37" si="156">ROUND(((RO4+RR4)/2)*EV4,2)</f>
        <v>0</v>
      </c>
      <c r="RT4" s="31">
        <f t="shared" ref="RT4:RT37" si="157">ROUND(IF(AND(EP4="Ống nhựa",FE4="Đắp cát"),((3.14*HF4*HF4)/4)*EV4,0),2)</f>
        <v>0</v>
      </c>
      <c r="RU4" s="31">
        <f>RS4-RT4</f>
        <v>0</v>
      </c>
      <c r="RV4" s="24"/>
      <c r="RW4" s="24"/>
      <c r="RX4" s="24"/>
      <c r="RY4" s="24"/>
    </row>
    <row r="5" spans="1:493" ht="28.5" x14ac:dyDescent="0.25">
      <c r="A5" s="24">
        <v>2</v>
      </c>
      <c r="B5" s="24" t="s">
        <v>420</v>
      </c>
      <c r="C5" s="24">
        <v>48.66</v>
      </c>
      <c r="D5" s="14" t="e">
        <f>INDEX(#REF!,MATCH(E5,#REF!,0))</f>
        <v>#REF!</v>
      </c>
      <c r="E5" s="24" t="s">
        <v>430</v>
      </c>
      <c r="F5" s="14" t="s">
        <v>422</v>
      </c>
      <c r="G5" s="14" t="s">
        <v>442</v>
      </c>
      <c r="H5" s="14" t="s">
        <v>438</v>
      </c>
      <c r="I5" s="14" t="s">
        <v>425</v>
      </c>
      <c r="J5" s="14" t="s">
        <v>439</v>
      </c>
      <c r="K5" s="14" t="s">
        <v>427</v>
      </c>
      <c r="L5" s="14" t="s">
        <v>427</v>
      </c>
      <c r="M5" s="24">
        <v>2</v>
      </c>
      <c r="N5" s="24">
        <v>2</v>
      </c>
      <c r="O5" s="25">
        <v>2</v>
      </c>
      <c r="P5" s="25">
        <v>2.4</v>
      </c>
      <c r="Q5" s="25">
        <v>0.1</v>
      </c>
      <c r="R5" s="25">
        <v>2</v>
      </c>
      <c r="S5" s="25">
        <v>2.2000000000000002</v>
      </c>
      <c r="T5" s="24">
        <v>0.2</v>
      </c>
      <c r="U5" s="24">
        <v>0</v>
      </c>
      <c r="V5" s="24">
        <v>0</v>
      </c>
      <c r="W5" s="24">
        <v>0</v>
      </c>
      <c r="X5" s="24">
        <v>2</v>
      </c>
      <c r="Y5" s="24">
        <v>1.6</v>
      </c>
      <c r="Z5" s="26">
        <f t="shared" ref="Z5:Z9" si="158">CV5</f>
        <v>0.98</v>
      </c>
      <c r="AA5" s="24">
        <v>0.22</v>
      </c>
      <c r="AB5" s="24">
        <v>2</v>
      </c>
      <c r="AC5" s="24">
        <v>1.56</v>
      </c>
      <c r="AD5" s="24">
        <v>0.2</v>
      </c>
      <c r="AE5" s="24">
        <v>0.22</v>
      </c>
      <c r="AF5" s="24">
        <v>0.5</v>
      </c>
      <c r="AG5" s="25">
        <v>1.56</v>
      </c>
      <c r="AH5" s="25">
        <v>1.56</v>
      </c>
      <c r="AI5" s="26">
        <f t="shared" si="0"/>
        <v>1.28</v>
      </c>
      <c r="AJ5" s="25">
        <v>2</v>
      </c>
      <c r="AK5" s="25">
        <v>2</v>
      </c>
      <c r="AL5" s="26">
        <f t="shared" si="1"/>
        <v>1.2</v>
      </c>
      <c r="AM5" s="24">
        <v>2</v>
      </c>
      <c r="AN5" s="24">
        <v>1.56</v>
      </c>
      <c r="AO5" s="24">
        <v>0.1</v>
      </c>
      <c r="AP5" s="24">
        <v>0.22</v>
      </c>
      <c r="AQ5" s="24">
        <v>2</v>
      </c>
      <c r="AR5" s="24">
        <v>1.8</v>
      </c>
      <c r="AS5" s="24">
        <v>0.12</v>
      </c>
      <c r="AT5" s="24">
        <v>0.1</v>
      </c>
      <c r="AU5" s="24">
        <v>0</v>
      </c>
      <c r="AV5" s="24">
        <v>0</v>
      </c>
      <c r="AW5" s="24">
        <v>0</v>
      </c>
      <c r="AX5" s="24">
        <v>0</v>
      </c>
      <c r="AY5" s="24">
        <v>0</v>
      </c>
      <c r="AZ5" s="24">
        <v>0</v>
      </c>
      <c r="BA5" s="24">
        <v>0</v>
      </c>
      <c r="BB5" s="24">
        <v>0</v>
      </c>
      <c r="BC5" s="24">
        <v>0</v>
      </c>
      <c r="BD5" s="24">
        <v>0</v>
      </c>
      <c r="BE5" s="24">
        <v>0</v>
      </c>
      <c r="BF5" s="24">
        <v>0</v>
      </c>
      <c r="BG5" s="24">
        <v>0</v>
      </c>
      <c r="BH5" s="24">
        <v>0</v>
      </c>
      <c r="BI5" s="24">
        <v>0</v>
      </c>
      <c r="BJ5" s="24">
        <v>0</v>
      </c>
      <c r="BK5" s="24">
        <v>0</v>
      </c>
      <c r="BL5" s="24">
        <v>0</v>
      </c>
      <c r="BM5" s="24">
        <v>0</v>
      </c>
      <c r="BN5" s="24">
        <v>0</v>
      </c>
      <c r="BO5" s="24">
        <v>0</v>
      </c>
      <c r="BP5" s="24">
        <v>0</v>
      </c>
      <c r="BQ5" s="24">
        <v>0</v>
      </c>
      <c r="BR5" s="24">
        <v>0</v>
      </c>
      <c r="BS5" s="24">
        <v>0</v>
      </c>
      <c r="BT5" s="24">
        <v>0</v>
      </c>
      <c r="BU5" s="24">
        <v>0</v>
      </c>
      <c r="BV5" s="24">
        <v>0</v>
      </c>
      <c r="BW5" s="24"/>
      <c r="BX5" s="24"/>
      <c r="BY5" s="24">
        <v>0</v>
      </c>
      <c r="BZ5" s="24">
        <v>0</v>
      </c>
      <c r="CA5" s="14" t="e">
        <f>INDEX(#REF!,MATCH(E5,#REF!,0))</f>
        <v>#REF!</v>
      </c>
      <c r="CB5" s="14" t="s">
        <v>440</v>
      </c>
      <c r="CC5" s="24">
        <v>0</v>
      </c>
      <c r="CD5" s="24">
        <v>0</v>
      </c>
      <c r="CE5" s="24">
        <v>1.4</v>
      </c>
      <c r="CF5" s="24">
        <v>1.8</v>
      </c>
      <c r="CG5" s="24">
        <v>0.1</v>
      </c>
      <c r="CH5" s="24">
        <v>2</v>
      </c>
      <c r="CI5" s="24" t="s">
        <v>114</v>
      </c>
      <c r="CJ5" s="24">
        <f>IF(CI5="Đào đất",0,IF(CI5="Đào đá",CR5))</f>
        <v>0</v>
      </c>
      <c r="CK5" s="26">
        <f t="shared" ref="CK5:CK37" si="159">IF(CI5="",0,IF(CI5="Đào đá",0,CR5-CJ5))</f>
        <v>0.91</v>
      </c>
      <c r="CL5" s="26">
        <f t="shared" ref="CL5" si="160">CJ5+CK5</f>
        <v>0.91</v>
      </c>
      <c r="CM5" s="24">
        <v>36.67</v>
      </c>
      <c r="CN5" s="27">
        <v>41.87</v>
      </c>
      <c r="CO5" s="24">
        <v>41.08</v>
      </c>
      <c r="CP5" s="28">
        <f t="shared" ref="CP5:CP37" si="161">ROUND(IF(CM5&lt;CO5,CO5,IF(CM5&gt;=CN5,CN5,CM5)),2)</f>
        <v>41.08</v>
      </c>
      <c r="CQ5" s="28">
        <f t="shared" ref="CQ5:CQ37" si="162">ROUND(IF(I5="Có móng",CS5-Q5,IF(AND(F5="Lắp đặt",I5="Không có móng"),CU5-W5,CU5)),2)</f>
        <v>40.17</v>
      </c>
      <c r="CR5" s="28">
        <f t="shared" ref="CR5:CR37" si="163">ROUND(CP5-CQ5,2)</f>
        <v>0.91</v>
      </c>
      <c r="CS5" s="28">
        <f t="shared" ref="CS5:CS37" si="164">IF(I5="Không có móng",0,CT5-T5)</f>
        <v>40.269999999999996</v>
      </c>
      <c r="CT5" s="28">
        <f t="shared" si="2"/>
        <v>40.47</v>
      </c>
      <c r="CU5" s="29">
        <v>40.47</v>
      </c>
      <c r="CV5" s="28">
        <f t="shared" ref="CV5:CV37" si="165">ROUND(IF(AF5&gt;0,CY5-CU5-AD5,CY5-CU5),2)</f>
        <v>0.98</v>
      </c>
      <c r="CW5" s="28">
        <f t="shared" si="3"/>
        <v>40.97</v>
      </c>
      <c r="CX5" s="28">
        <f t="shared" ref="CX5:CX37" si="166">ROUND(IF(AF5&gt;0,CW5+AD5,0),2)</f>
        <v>41.17</v>
      </c>
      <c r="CY5" s="28">
        <f t="shared" si="4"/>
        <v>41.65</v>
      </c>
      <c r="CZ5" s="28">
        <f t="shared" ref="CZ5:CZ37" si="167">ROUND(DA5-AS5,2)</f>
        <v>41.75</v>
      </c>
      <c r="DA5" s="30">
        <v>41.87</v>
      </c>
      <c r="DB5" s="26">
        <f t="shared" ref="DB5:DB37" si="168">ROUND(DA5-CQ5,2)</f>
        <v>1.7</v>
      </c>
      <c r="DC5" s="26">
        <f t="shared" ref="DC5:DC37" si="169">ROUND(DA5-CP5,2)</f>
        <v>0.79</v>
      </c>
      <c r="DD5" s="26">
        <f t="shared" ref="DD5:DD37" si="170">DB5-DC5</f>
        <v>0.90999999999999992</v>
      </c>
      <c r="DE5" s="26">
        <f t="shared" si="5"/>
        <v>0.1</v>
      </c>
      <c r="DF5" s="26">
        <f t="shared" ref="DF5:DF37" si="171">ROUND(IF(OR(CI5="Đào đất",CI5="Đào đất + đào đá"),IF(CK5&lt;=Q5,0,IF(CK5&gt;=Q5+T5,T5,CK5-Q5)),0),2)</f>
        <v>0.2</v>
      </c>
      <c r="DG5" s="26">
        <f t="shared" si="6"/>
        <v>0.61</v>
      </c>
      <c r="DH5" s="26">
        <f t="shared" si="7"/>
        <v>0</v>
      </c>
      <c r="DI5" s="26">
        <f t="shared" si="8"/>
        <v>0</v>
      </c>
      <c r="DJ5" s="26">
        <f t="shared" si="9"/>
        <v>0</v>
      </c>
      <c r="DK5" s="26">
        <f t="shared" ref="DK5:DK37" si="172">DE5+DF5+DG5</f>
        <v>0.91</v>
      </c>
      <c r="DL5" s="26">
        <f t="shared" ref="DL5:DL37" si="173">DH5+DI5+DJ5</f>
        <v>0</v>
      </c>
      <c r="DM5" s="26">
        <f t="shared" ref="DM5:DM37" si="174">CK5-DK5</f>
        <v>0</v>
      </c>
      <c r="DN5" s="26">
        <f t="shared" ref="DN5:DN37" si="175">CJ5-DL5</f>
        <v>0</v>
      </c>
      <c r="DO5" s="24">
        <v>3</v>
      </c>
      <c r="DP5" s="24">
        <v>0.5</v>
      </c>
      <c r="DQ5" s="24">
        <v>1</v>
      </c>
      <c r="DR5" s="24">
        <v>1</v>
      </c>
      <c r="DS5" s="31">
        <f t="shared" ref="DS5:DS37" si="176">ROUND(IF(OR(CI5="Đào đất",CI5="Đào đất + đào đá"),(CK5*DP5*(DQ5+DR5))+DO5,0),2)</f>
        <v>3.91</v>
      </c>
      <c r="DT5" s="31">
        <f t="shared" ref="DT5:DT37" si="177">ROUND(IF(OR(CI5="Đào đá",CI5="Đào đất + đào đá"),IF(DS5&gt;0,(CJ5*DP5*(DQ5+DR5))+DS5,(CJ5*DP5*(DQ5+DR5))+DO5),0),2)</f>
        <v>0</v>
      </c>
      <c r="DU5" s="31">
        <f t="shared" ref="DU5:DU37" si="178">ROUND((DS5+DO5)*(CK5/2),2)</f>
        <v>3.14</v>
      </c>
      <c r="DV5" s="31">
        <f t="shared" ref="DV5:DV37" si="179">ROUND(IF(DS5&gt;0,(DT5+DS5)*(CJ5/2),(DT5+DO5)*(CJ5/2)),2)</f>
        <v>0</v>
      </c>
      <c r="DW5" s="31">
        <f t="shared" ref="DW5:DW37" si="180">ROUND(DU5+DV5,2)</f>
        <v>3.14</v>
      </c>
      <c r="DX5" s="31">
        <f t="shared" ref="DX5:DX37" si="181">ROUND(IF(RIGHT(E5,2)="=G",0,IF(O5&gt;0,DU5*O5,DU5*M5)),2)</f>
        <v>6.28</v>
      </c>
      <c r="DY5" s="31">
        <f t="shared" ref="DY5:DY37" si="182">ROUND(IF(RIGHT(E5,2)="=G",0,IF(O5&gt;0,DV5*O5,DV5*M5)),2)</f>
        <v>0</v>
      </c>
      <c r="DZ5" s="31">
        <f t="shared" ref="DZ5:DZ37" si="183">ROUND(DX5+DY5,2)</f>
        <v>6.28</v>
      </c>
      <c r="EA5" s="31">
        <f t="shared" ref="EA5:EA37" si="184">ROUND(IF(RIGHT(E5,2)="=G",0,IF(O5&gt;0,(DE5*O5*P5)+(R5*S5*DF5)+(DG5*M5*N5),(DE5*M5*N5)+(M5*N5*DF5)+(DG5*M5*N5))),2)</f>
        <v>3.8</v>
      </c>
      <c r="EB5" s="31">
        <f t="shared" ref="EB5:EB37" si="185">ROUND(IF(RIGHT(E5,2)="=G",0,IF(O5&gt;0,(DH5*O5*P5)+(R5*S5*DI5)+(DJ5*M5*N5),(DH5*M5*N5)+(M5*N5*DI5)+(DJ5*M5*N5))),2)</f>
        <v>0</v>
      </c>
      <c r="EC5" s="31">
        <f t="shared" ref="EC5:EC37" si="186">ROUND(EA5+EB5,2)</f>
        <v>3.8</v>
      </c>
      <c r="ED5" s="31">
        <f t="shared" ref="ED5:EE37" si="187">ROUND(DX5-EA5,2)</f>
        <v>2.48</v>
      </c>
      <c r="EE5" s="31">
        <f t="shared" si="187"/>
        <v>0</v>
      </c>
      <c r="EF5" s="31">
        <f t="shared" ref="EF5:EF37" si="188">ROUND(ED5+EE5,2)</f>
        <v>2.48</v>
      </c>
      <c r="EG5" s="31">
        <f t="shared" ref="EG5:EH37" si="189">EA5</f>
        <v>3.8</v>
      </c>
      <c r="EH5" s="31">
        <f t="shared" si="189"/>
        <v>0</v>
      </c>
      <c r="EI5" s="31">
        <f t="shared" ref="EI5:EI37" si="190">EG5+EH5</f>
        <v>3.8</v>
      </c>
      <c r="EJ5" s="24"/>
      <c r="EK5" s="24"/>
      <c r="EL5" s="24">
        <v>49.36</v>
      </c>
      <c r="EM5" s="24">
        <v>78.789999999999992</v>
      </c>
      <c r="EN5" s="24" t="s">
        <v>430</v>
      </c>
      <c r="EO5" s="24" t="s">
        <v>443</v>
      </c>
      <c r="EP5" s="14" t="s">
        <v>441</v>
      </c>
      <c r="EQ5" s="14" t="s">
        <v>432</v>
      </c>
      <c r="ER5" s="14" t="e">
        <f>IF(OR(EP5="Cống tròn",EP5="Cống hộp",EP5="Ống nhựa"),INDEX(#REF!,MATCH(E5,#REF!,0)),IF(OR(EP5="Rãnh xây",EP5="Rãnh bê tông"),INDEX(#REF!,MATCH(E5,#REF!,0)),EP5&amp;" "&amp;" ,"&amp;EQ5))</f>
        <v>#REF!</v>
      </c>
      <c r="ES5" s="25">
        <v>1</v>
      </c>
      <c r="ET5" s="25">
        <v>1.4999999999999999E-2</v>
      </c>
      <c r="EU5" s="25">
        <v>1</v>
      </c>
      <c r="EV5" s="24">
        <v>29.429999999999993</v>
      </c>
      <c r="EW5" s="31">
        <f t="shared" ref="EW5:EW37" si="191">IF(OR(EP5="Cống tròn",EP5="Cống hộp"),IF(FB5="Thêm 01",EX5+EU5,EX5),0)</f>
        <v>29</v>
      </c>
      <c r="EX5" s="31">
        <f t="shared" ref="EX5:EX37" si="192">IF(OR(EP5="Cống tròn",EP5="Cống hộp"),INT(EV5/(ES5+ET5)),0)</f>
        <v>28</v>
      </c>
      <c r="EY5" s="31">
        <f t="shared" si="10"/>
        <v>0.40499999999999997</v>
      </c>
      <c r="EZ5" s="31">
        <f t="shared" ref="EZ5:EZ37" si="193">IF(OR(EP5="Cống tròn",EP5="Cống hộp"),(EX5*ES5)+EY5,0)</f>
        <v>28.405000000000001</v>
      </c>
      <c r="FA5" s="31">
        <f t="shared" ref="FA5:FA37" si="194">IF(OR(EP5="Cống tròn",EP5="Cống hộp"),EZ5-EV5,0)</f>
        <v>-1.0249999999999915</v>
      </c>
      <c r="FB5" s="32" t="str">
        <f t="shared" ref="FB5:FB37" si="195">IF(FA5&lt;-0.1,"Thêm 01","Đủ")</f>
        <v>Thêm 01</v>
      </c>
      <c r="FC5" s="31">
        <f t="shared" ref="FC5:FC37" si="196">IF(OR(EP5="Cống tròn",EP5="Cống hộp"),(((EW5-EU5)*ET5)+(EW5*ES5))-EV5,0)</f>
        <v>-9.9999999999909051E-3</v>
      </c>
      <c r="FD5" s="33" t="e" cm="1">
        <f t="array" ref="FD5">IF(EP5="Cống tròn",INDEX(#REF!,MATCH(E5,#REF!,0)),IF(EP5="Cống hộp",INDEX(#REF!,MATCH(E5,#REF!,0)),IF(EP5="Rãnh thang",INDEX(#REF!,MATCH(EL5&amp;EM5,#REF!&amp;#REF!,0)),FE5&amp;" "&amp;FF5)))</f>
        <v>#REF!</v>
      </c>
      <c r="FE5" s="14" t="s">
        <v>439</v>
      </c>
      <c r="FF5" s="14" t="s">
        <v>434</v>
      </c>
      <c r="FG5" s="14" t="e">
        <f>INDEX(#REF!,MATCH(E5,#REF!,0))</f>
        <v>#REF!</v>
      </c>
      <c r="FH5" s="14" t="s">
        <v>434</v>
      </c>
      <c r="FI5" s="24">
        <v>0</v>
      </c>
      <c r="FJ5" s="24">
        <v>0</v>
      </c>
      <c r="FK5" s="24">
        <v>0</v>
      </c>
      <c r="FL5" s="25">
        <v>0</v>
      </c>
      <c r="FM5" s="25">
        <v>0</v>
      </c>
      <c r="FN5" s="31">
        <f t="shared" ref="FN5:FN37" si="197">FL5*EW5</f>
        <v>0</v>
      </c>
      <c r="FO5" s="31">
        <f t="shared" ref="FO5:FO37" si="198">ROUND(FM5*FN5,2)</f>
        <v>0</v>
      </c>
      <c r="FP5" s="25">
        <v>7.4999999999999997E-2</v>
      </c>
      <c r="FQ5" s="25">
        <v>2</v>
      </c>
      <c r="FR5" s="25">
        <v>1</v>
      </c>
      <c r="FS5" s="31">
        <f t="shared" ref="FS5:FS37" si="199">ROUND((FP5*FQ5)+FR5,2)</f>
        <v>1.1499999999999999</v>
      </c>
      <c r="FT5" s="25">
        <v>0</v>
      </c>
      <c r="FU5" s="25">
        <v>0</v>
      </c>
      <c r="FV5" s="25">
        <v>0</v>
      </c>
      <c r="FW5" s="25">
        <v>0</v>
      </c>
      <c r="FX5" s="25">
        <v>0</v>
      </c>
      <c r="FY5" s="31">
        <f t="shared" ref="FY5:FY37" si="200">ROUND(FS5+FT5+FV5+FX5,2)</f>
        <v>1.1499999999999999</v>
      </c>
      <c r="FZ5" s="33"/>
      <c r="GA5" s="33"/>
      <c r="GB5" s="33"/>
      <c r="GC5" s="33"/>
      <c r="GD5" s="25">
        <v>0</v>
      </c>
      <c r="GE5" s="25">
        <v>0</v>
      </c>
      <c r="GF5" s="25">
        <v>0</v>
      </c>
      <c r="GG5" s="25">
        <v>0</v>
      </c>
      <c r="GH5" s="25">
        <v>0</v>
      </c>
      <c r="GI5" s="25">
        <v>0</v>
      </c>
      <c r="GJ5" s="25">
        <v>0</v>
      </c>
      <c r="GK5" s="25">
        <v>0</v>
      </c>
      <c r="GL5" s="25">
        <v>0</v>
      </c>
      <c r="GM5" s="25">
        <v>0</v>
      </c>
      <c r="GN5" s="31">
        <f t="shared" si="11"/>
        <v>0</v>
      </c>
      <c r="GO5" s="31">
        <f t="shared" ref="GO5:GO37" si="201">ROUND(GM5+GN5,2)</f>
        <v>0</v>
      </c>
      <c r="GP5" s="25">
        <v>0</v>
      </c>
      <c r="GQ5" s="25">
        <v>0</v>
      </c>
      <c r="GR5" s="25">
        <v>0</v>
      </c>
      <c r="GS5" s="25">
        <v>0</v>
      </c>
      <c r="GT5" s="33" t="e">
        <f>INDEX(#REF!,MATCH(E5,#REF!,0))</f>
        <v>#REF!</v>
      </c>
      <c r="GU5" s="33"/>
      <c r="GV5" s="25">
        <v>0</v>
      </c>
      <c r="GW5" s="25">
        <v>0</v>
      </c>
      <c r="GX5" s="25">
        <v>0</v>
      </c>
      <c r="GY5" s="25">
        <v>0</v>
      </c>
      <c r="GZ5" s="31">
        <f t="shared" si="12"/>
        <v>0</v>
      </c>
      <c r="HA5" s="31">
        <f t="shared" si="13"/>
        <v>0</v>
      </c>
      <c r="HB5" s="104">
        <f t="shared" ref="HB5:HB37" si="202">ROUND(GD5+GF5+GH5+GO5+GP5+GR5,2)</f>
        <v>0</v>
      </c>
      <c r="HC5" s="25">
        <v>0</v>
      </c>
      <c r="HD5" s="25">
        <v>0</v>
      </c>
      <c r="HE5" s="25">
        <v>0</v>
      </c>
      <c r="HF5" s="31">
        <f t="shared" ref="HF5:HF37" si="203">ROUND((HC5*HD5)+HE5,2)</f>
        <v>0</v>
      </c>
      <c r="HG5" s="25">
        <v>0</v>
      </c>
      <c r="HH5" s="25">
        <v>0</v>
      </c>
      <c r="HI5" s="33"/>
      <c r="HJ5" s="33"/>
      <c r="HK5" s="33"/>
      <c r="HL5" s="33"/>
      <c r="HM5" s="33" t="e" cm="1">
        <f t="array" ref="HM5">INDEX(#REF!,MATCH(EL5&amp;EM5,#REF!&amp;#REF!,0))</f>
        <v>#REF!</v>
      </c>
      <c r="HN5" s="25">
        <v>0</v>
      </c>
      <c r="HO5" s="25">
        <v>0</v>
      </c>
      <c r="HP5" s="25">
        <v>0</v>
      </c>
      <c r="HQ5" s="25">
        <v>0</v>
      </c>
      <c r="HR5" s="25">
        <v>0</v>
      </c>
      <c r="HS5" s="25">
        <v>0</v>
      </c>
      <c r="HT5" s="25">
        <v>0</v>
      </c>
      <c r="HU5" s="25">
        <v>0</v>
      </c>
      <c r="HV5" s="25">
        <v>0</v>
      </c>
      <c r="HW5" s="25">
        <v>0</v>
      </c>
      <c r="HX5" s="33" t="e" cm="1">
        <f t="array" ref="HX5">INDEX(#REF!,MATCH(EL5&amp;EM5,#REF!&amp;#REF!,0))</f>
        <v>#REF!</v>
      </c>
      <c r="HY5" s="25">
        <v>0</v>
      </c>
      <c r="HZ5" s="25">
        <v>0</v>
      </c>
      <c r="IA5" s="25">
        <v>0</v>
      </c>
      <c r="IB5" s="33" t="e" cm="1">
        <f t="array" ref="IB5">INDEX(#REF!,MATCH(EL5&amp;EM5,#REF!&amp;#REF!,0))</f>
        <v>#REF!</v>
      </c>
      <c r="IC5" s="25">
        <v>0</v>
      </c>
      <c r="ID5" s="25">
        <v>0</v>
      </c>
      <c r="IE5" s="25">
        <v>0</v>
      </c>
      <c r="IF5" s="25">
        <v>0</v>
      </c>
      <c r="IG5" s="25">
        <v>0</v>
      </c>
      <c r="IH5" s="25">
        <v>0</v>
      </c>
      <c r="II5" s="33" t="e" cm="1">
        <f t="array" ref="II5">INDEX(#REF!,MATCH(EL5&amp;EM5,#REF!&amp;#REF!,0))</f>
        <v>#REF!</v>
      </c>
      <c r="IJ5" s="25">
        <v>0</v>
      </c>
      <c r="IK5" s="25">
        <v>0</v>
      </c>
      <c r="IL5" s="25">
        <v>0</v>
      </c>
      <c r="IM5" s="33" t="e" cm="1">
        <f t="array" ref="IM5">INDEX(#REF!,MATCH(EL5&amp;EM5,#REF!&amp;#REF!,0))</f>
        <v>#REF!</v>
      </c>
      <c r="IN5" s="33"/>
      <c r="IO5" s="31">
        <f t="shared" si="14"/>
        <v>0</v>
      </c>
      <c r="IP5" s="25">
        <v>0</v>
      </c>
      <c r="IQ5" s="25">
        <v>0</v>
      </c>
      <c r="IR5" s="25">
        <v>0</v>
      </c>
      <c r="IS5" s="33" t="e" cm="1">
        <f t="array" ref="IS5">INDEX(#REF!,MATCH(EL5&amp;EM5,#REF!&amp;#REF!,0))</f>
        <v>#REF!</v>
      </c>
      <c r="IT5" s="33"/>
      <c r="IU5" s="31">
        <f>IF(OR(EP5="Cống hộp",EP5="Rãnh xây",EP5="Rãnh bê tông"),IF(JE5="Thêm 01",1,0),0)</f>
        <v>0</v>
      </c>
      <c r="IV5" s="31">
        <f>ROUND(ABS(IF(EP5="Cống hộp",AVERAGEIFS($JD$10:$JD$28,$EP$10:$EP$28,"Cống hộp",$JE$10:$JE$28,"Thêm 01"),IF(EP5="Rãnh xây",AVERAGEIFS($JD$10:$JD$28,$EP$10:$EP$28,"Rãnh xây",$JE$10:$JE$28,"Thêm 01"),IF(EP5="Rãnh bê tông",AVERAGEIFS($JD$10:$JD$28,$EP$10:$EP$28,"Rãnh bê tông",$JE$10:$JE$28,"Thêm 01"),0)))),2)</f>
        <v>0</v>
      </c>
      <c r="IW5" s="25">
        <v>0</v>
      </c>
      <c r="IX5" s="25">
        <v>0</v>
      </c>
      <c r="IY5" s="25">
        <v>0</v>
      </c>
      <c r="IZ5" s="25">
        <v>0</v>
      </c>
      <c r="JA5" s="31">
        <f>IF(OR(EP5="Rãnh xây",EP5="Rãnh bê tông",EP5="Cống hộp"),INT(EV5/(IP5+IY5)),0)</f>
        <v>0</v>
      </c>
      <c r="JB5" s="31">
        <f>IF(OR(EP5="Rãnh xây",EP5="Rãnh bê tông",EP5="Cống hộp"),JA5*IY5,0)</f>
        <v>0</v>
      </c>
      <c r="JC5" s="31">
        <f>IF(OR(EP5="Rãnh xây",EP5="Rãnh bê tông",EP5="Cống hộp"),(JA5*IP5)+JB5,0)</f>
        <v>0</v>
      </c>
      <c r="JD5" s="31">
        <f>IF(OR(EP5="Rãnh xây",EP5="Rãnh bê tông",EP5="Cống hộp"),JC5-EV5,0)</f>
        <v>0</v>
      </c>
      <c r="JE5" s="31">
        <f>IF(OR(EP5="Rãnh xây",EP5="Rãnh bê tông",EP5="Cống hộp"),IF(JD5&gt;=-0.02,"Đủ","Thêm 01"),0)</f>
        <v>0</v>
      </c>
      <c r="JF5" s="27">
        <v>40.540000000000006</v>
      </c>
      <c r="JG5" s="26">
        <f t="shared" ref="JG5:JG37" si="204">ROUND(IF(EP5="Cống tròn",IF(EP5="Cống tròn",IF(FE5="Không có móng",KE5-FP5,IF(FE5="Đế",KD5-FX5,IF(OR(FE5="Móng bê tông",FE5="Móng bê tông kết hợp đế"),JU5-FT5,0))),0),IF(EP5="Cống hộp",IF(AND(EP5="Cống hộp",FE5="Không có móng"),KE5-GH5,IF(AND(EP5="Cống hộp",FE5="Móng bê tông"),JV5-GD5,0)),IF(OR(EP5="Rãnh xây",EP5="Rãnh bê tông"),IF(OR(EP5="Rãnh xây",EP5="Rãnh bê tông"),JW5-GD5,0),IF(EP5="Ống nhựa",IF(AND(EP5="Ống nhựa",FE5="Không đắp cát"),KE5-HC5,IF(AND(EP5="Ống nhựa",FE5="Đắp cát"),JT5-HG5,0)),IF(EP5="Rãnh thang",IF(EP5="Rãnh thang",IF(FE5="Móng bê tông",JQ5-HT5,KE5),0),0))))),2)</f>
        <v>39.97</v>
      </c>
      <c r="JH5" s="26">
        <f t="shared" ref="JH5:JH37" si="205">IF(JG5&gt;0,JF5-JG5,0)</f>
        <v>0.57000000000000739</v>
      </c>
      <c r="JI5" s="26">
        <f t="shared" si="15"/>
        <v>39.965000000000003</v>
      </c>
      <c r="JJ5" s="26">
        <f t="shared" si="16"/>
        <v>0</v>
      </c>
      <c r="JK5" s="26">
        <f t="shared" si="17"/>
        <v>0</v>
      </c>
      <c r="JL5" s="26">
        <f t="shared" si="18"/>
        <v>0</v>
      </c>
      <c r="JM5" s="26">
        <f t="shared" si="19"/>
        <v>0</v>
      </c>
      <c r="JN5" s="26">
        <f t="shared" si="20"/>
        <v>0</v>
      </c>
      <c r="JO5" s="26">
        <f t="shared" si="21"/>
        <v>0</v>
      </c>
      <c r="JP5" s="26">
        <f t="shared" si="22"/>
        <v>39.965000000000003</v>
      </c>
      <c r="JQ5" s="26">
        <f t="shared" si="23"/>
        <v>0</v>
      </c>
      <c r="JR5" s="26">
        <f t="shared" si="24"/>
        <v>0</v>
      </c>
      <c r="JS5" s="26">
        <f t="shared" si="25"/>
        <v>0</v>
      </c>
      <c r="JT5" s="26">
        <f t="shared" si="26"/>
        <v>0</v>
      </c>
      <c r="JU5" s="26">
        <f t="shared" si="27"/>
        <v>39.965000000000003</v>
      </c>
      <c r="JV5" s="26">
        <f t="shared" si="28"/>
        <v>0</v>
      </c>
      <c r="JW5" s="26">
        <f t="shared" si="29"/>
        <v>0</v>
      </c>
      <c r="JX5" s="26">
        <f t="shared" si="30"/>
        <v>39.965000000000003</v>
      </c>
      <c r="JY5" s="26">
        <f t="shared" si="31"/>
        <v>0</v>
      </c>
      <c r="JZ5" s="26">
        <f t="shared" si="32"/>
        <v>0</v>
      </c>
      <c r="KA5" s="26">
        <f t="shared" si="33"/>
        <v>39.965000000000003</v>
      </c>
      <c r="KB5" s="26">
        <f t="shared" si="34"/>
        <v>0</v>
      </c>
      <c r="KC5" s="26">
        <f t="shared" si="35"/>
        <v>0</v>
      </c>
      <c r="KD5" s="26">
        <f t="shared" si="36"/>
        <v>0</v>
      </c>
      <c r="KE5" s="24">
        <v>40.040000000000006</v>
      </c>
      <c r="KF5" s="31">
        <f t="shared" si="37"/>
        <v>0</v>
      </c>
      <c r="KG5" s="31">
        <f t="shared" si="38"/>
        <v>0</v>
      </c>
      <c r="KH5" s="31">
        <f t="shared" si="39"/>
        <v>0</v>
      </c>
      <c r="KI5" s="31">
        <f t="shared" si="40"/>
        <v>0</v>
      </c>
      <c r="KJ5" s="31">
        <f t="shared" si="41"/>
        <v>41.12</v>
      </c>
      <c r="KK5" s="25">
        <v>41.040000000000006</v>
      </c>
      <c r="KL5" s="31">
        <f t="shared" si="42"/>
        <v>41.12</v>
      </c>
      <c r="KM5" s="31">
        <f t="shared" si="43"/>
        <v>0</v>
      </c>
      <c r="KN5" s="31">
        <f t="shared" si="44"/>
        <v>0</v>
      </c>
      <c r="KO5" s="31">
        <f t="shared" si="45"/>
        <v>0</v>
      </c>
      <c r="KP5" s="31">
        <f t="shared" si="46"/>
        <v>0</v>
      </c>
      <c r="KQ5" s="25">
        <v>0</v>
      </c>
      <c r="KR5" s="31">
        <f t="shared" si="47"/>
        <v>0</v>
      </c>
      <c r="KS5" s="27">
        <v>40.040000000000006</v>
      </c>
      <c r="KT5" s="26">
        <f t="shared" si="48"/>
        <v>39.47</v>
      </c>
      <c r="KU5" s="26">
        <f t="shared" ref="KU5:KU37" si="206">IF(KT5&gt;0,KS5-KT5,0)</f>
        <v>0.57000000000000739</v>
      </c>
      <c r="KV5" s="26">
        <f t="shared" si="49"/>
        <v>39.465000000000003</v>
      </c>
      <c r="KW5" s="26">
        <f t="shared" si="50"/>
        <v>0</v>
      </c>
      <c r="KX5" s="26">
        <f t="shared" si="51"/>
        <v>0</v>
      </c>
      <c r="KY5" s="26">
        <f t="shared" si="52"/>
        <v>0</v>
      </c>
      <c r="KZ5" s="26">
        <f t="shared" si="53"/>
        <v>0</v>
      </c>
      <c r="LA5" s="26">
        <f t="shared" si="54"/>
        <v>0</v>
      </c>
      <c r="LB5" s="26">
        <f t="shared" si="55"/>
        <v>0</v>
      </c>
      <c r="LC5" s="26">
        <f t="shared" si="56"/>
        <v>39.465000000000003</v>
      </c>
      <c r="LD5" s="26">
        <f t="shared" si="57"/>
        <v>0</v>
      </c>
      <c r="LE5" s="26">
        <f t="shared" si="58"/>
        <v>0</v>
      </c>
      <c r="LF5" s="26">
        <f t="shared" si="59"/>
        <v>0</v>
      </c>
      <c r="LG5" s="26">
        <f t="shared" si="60"/>
        <v>0</v>
      </c>
      <c r="LH5" s="26">
        <f t="shared" si="61"/>
        <v>39.465000000000003</v>
      </c>
      <c r="LI5" s="26">
        <f t="shared" si="62"/>
        <v>0</v>
      </c>
      <c r="LJ5" s="26">
        <f t="shared" si="63"/>
        <v>0</v>
      </c>
      <c r="LK5" s="26">
        <f t="shared" si="64"/>
        <v>39.465000000000003</v>
      </c>
      <c r="LL5" s="26">
        <f t="shared" si="65"/>
        <v>0</v>
      </c>
      <c r="LM5" s="26">
        <f t="shared" si="66"/>
        <v>0</v>
      </c>
      <c r="LN5" s="26">
        <f t="shared" si="67"/>
        <v>39.465000000000003</v>
      </c>
      <c r="LO5" s="26">
        <f t="shared" si="68"/>
        <v>0</v>
      </c>
      <c r="LP5" s="26">
        <f t="shared" si="69"/>
        <v>0</v>
      </c>
      <c r="LQ5" s="26">
        <f t="shared" si="70"/>
        <v>0</v>
      </c>
      <c r="LR5" s="24">
        <v>39.540000000000006</v>
      </c>
      <c r="LS5" s="31">
        <f t="shared" si="71"/>
        <v>0</v>
      </c>
      <c r="LT5" s="31">
        <f t="shared" si="72"/>
        <v>0</v>
      </c>
      <c r="LU5" s="31">
        <f t="shared" si="73"/>
        <v>0</v>
      </c>
      <c r="LV5" s="31">
        <f t="shared" si="74"/>
        <v>0</v>
      </c>
      <c r="LW5" s="31">
        <f t="shared" si="75"/>
        <v>40.619999999999997</v>
      </c>
      <c r="LX5" s="25">
        <v>40.540000000000006</v>
      </c>
      <c r="LY5" s="31">
        <f t="shared" si="76"/>
        <v>40.619999999999997</v>
      </c>
      <c r="LZ5" s="31">
        <f t="shared" si="77"/>
        <v>0</v>
      </c>
      <c r="MA5" s="31">
        <f t="shared" si="78"/>
        <v>0</v>
      </c>
      <c r="MB5" s="31">
        <f t="shared" si="79"/>
        <v>0</v>
      </c>
      <c r="MC5" s="31">
        <f t="shared" si="80"/>
        <v>0</v>
      </c>
      <c r="MD5" s="25">
        <v>0</v>
      </c>
      <c r="ME5" s="31">
        <f t="shared" si="81"/>
        <v>0</v>
      </c>
      <c r="MF5" s="33" t="s">
        <v>429</v>
      </c>
      <c r="MG5" s="25">
        <v>0.32</v>
      </c>
      <c r="MH5" s="31">
        <f t="shared" ref="MH5:MH37" si="207">IF(MF5="",0,IF(MF5="Đào đá",0,JH5-MG5))</f>
        <v>0.25000000000000738</v>
      </c>
      <c r="MI5" s="31">
        <f t="shared" ref="MI5:MI37" si="208">MG5+MH5</f>
        <v>0.57000000000000739</v>
      </c>
      <c r="MJ5" s="25">
        <v>0.32</v>
      </c>
      <c r="MK5" s="31">
        <f t="shared" ref="MK5:MK37" si="209">IF(MF5="",0,IF(MF5="Đào đá",0,KU5-MJ5))</f>
        <v>0.25000000000000738</v>
      </c>
      <c r="ML5" s="31">
        <f t="shared" ref="ML5:ML37" si="210">MJ5+MK5</f>
        <v>0.57000000000000739</v>
      </c>
      <c r="MM5" s="31">
        <f t="shared" si="82"/>
        <v>0</v>
      </c>
      <c r="MN5" s="31">
        <f t="shared" si="83"/>
        <v>0</v>
      </c>
      <c r="MO5" s="31">
        <f t="shared" ref="MO5:MO37" si="211">(MM5+MN5)/2</f>
        <v>0</v>
      </c>
      <c r="MP5" s="31">
        <f t="shared" si="84"/>
        <v>0</v>
      </c>
      <c r="MQ5" s="31">
        <f t="shared" si="85"/>
        <v>0</v>
      </c>
      <c r="MR5" s="31">
        <f t="shared" ref="MR5:MR37" si="212">(MP5+MQ5)/2</f>
        <v>0</v>
      </c>
      <c r="MS5" s="31">
        <f t="shared" si="86"/>
        <v>0</v>
      </c>
      <c r="MT5" s="31">
        <f t="shared" si="87"/>
        <v>0</v>
      </c>
      <c r="MU5" s="31">
        <f t="shared" ref="MU5:MU37" si="213">(MS5+MT5)/2</f>
        <v>0</v>
      </c>
      <c r="MV5" s="31">
        <f t="shared" si="88"/>
        <v>0</v>
      </c>
      <c r="MW5" s="31">
        <f t="shared" si="89"/>
        <v>0</v>
      </c>
      <c r="MX5" s="31">
        <f t="shared" ref="MX5:MX37" si="214">(MV5+MW5)/2</f>
        <v>0</v>
      </c>
      <c r="MY5" s="31">
        <f t="shared" si="90"/>
        <v>0</v>
      </c>
      <c r="MZ5" s="31">
        <f t="shared" si="91"/>
        <v>0</v>
      </c>
      <c r="NA5" s="31">
        <f t="shared" ref="NA5:NA37" si="215">(MY5+MZ5)/2</f>
        <v>0</v>
      </c>
      <c r="NB5" s="31">
        <f t="shared" si="92"/>
        <v>0</v>
      </c>
      <c r="NC5" s="31">
        <f t="shared" si="93"/>
        <v>0</v>
      </c>
      <c r="ND5" s="31">
        <f t="shared" ref="ND5:ND37" si="216">(NB5+NC5)/2</f>
        <v>0</v>
      </c>
      <c r="NE5" s="31">
        <f t="shared" si="94"/>
        <v>0.25000000000000738</v>
      </c>
      <c r="NF5" s="31">
        <f t="shared" si="95"/>
        <v>0.25000000000000738</v>
      </c>
      <c r="NG5" s="31">
        <f t="shared" ref="NG5:NG37" si="217">(NE5+NF5)/2</f>
        <v>0.25000000000000738</v>
      </c>
      <c r="NH5" s="31">
        <f t="shared" si="96"/>
        <v>0.32</v>
      </c>
      <c r="NI5" s="31">
        <f t="shared" si="97"/>
        <v>0.32</v>
      </c>
      <c r="NJ5" s="31">
        <f t="shared" ref="NJ5:NJ37" si="218">(NH5+NI5)/2</f>
        <v>0.32</v>
      </c>
      <c r="NK5" s="31">
        <f t="shared" si="98"/>
        <v>0</v>
      </c>
      <c r="NL5" s="31">
        <f t="shared" si="99"/>
        <v>0</v>
      </c>
      <c r="NM5" s="31">
        <f t="shared" ref="NM5:NM37" si="219">(NK5+NL5)/2</f>
        <v>0</v>
      </c>
      <c r="NN5" s="31">
        <f t="shared" si="100"/>
        <v>0</v>
      </c>
      <c r="NO5" s="31">
        <f t="shared" si="101"/>
        <v>0</v>
      </c>
      <c r="NP5" s="31">
        <f t="shared" ref="NP5:NP37" si="220">(NN5+NO5)/2</f>
        <v>0</v>
      </c>
      <c r="NQ5" s="31">
        <f t="shared" si="102"/>
        <v>0</v>
      </c>
      <c r="NR5" s="31">
        <f t="shared" si="103"/>
        <v>0</v>
      </c>
      <c r="NS5" s="31">
        <f t="shared" ref="NS5:NS37" si="221">(NQ5+NR5)/2</f>
        <v>0</v>
      </c>
      <c r="NT5" s="31">
        <f t="shared" si="104"/>
        <v>0</v>
      </c>
      <c r="NU5" s="31">
        <f t="shared" si="105"/>
        <v>0</v>
      </c>
      <c r="NV5" s="31">
        <f t="shared" ref="NV5:NV37" si="222">(NT5+NU5)/2</f>
        <v>0</v>
      </c>
      <c r="NW5" s="31">
        <f t="shared" si="106"/>
        <v>0</v>
      </c>
      <c r="NX5" s="31">
        <f t="shared" si="107"/>
        <v>0</v>
      </c>
      <c r="NY5" s="31">
        <f t="shared" ref="NY5:NY37" si="223">(NW5+NX5)/2</f>
        <v>0</v>
      </c>
      <c r="NZ5" s="31">
        <f t="shared" si="108"/>
        <v>0</v>
      </c>
      <c r="OA5" s="31">
        <f t="shared" si="109"/>
        <v>0</v>
      </c>
      <c r="OB5" s="31">
        <f t="shared" ref="OB5:OB37" si="224">(NZ5+OA5)/2</f>
        <v>0</v>
      </c>
      <c r="OC5" s="31">
        <f t="shared" si="110"/>
        <v>0</v>
      </c>
      <c r="OD5" s="31">
        <f t="shared" si="111"/>
        <v>0</v>
      </c>
      <c r="OE5" s="31">
        <f t="shared" ref="OE5:OE37" si="225">(OC5+OD5)/2</f>
        <v>0</v>
      </c>
      <c r="OF5" s="31">
        <f t="shared" si="112"/>
        <v>0</v>
      </c>
      <c r="OG5" s="31">
        <f t="shared" si="113"/>
        <v>0</v>
      </c>
      <c r="OH5" s="31">
        <f t="shared" ref="OH5:OH37" si="226">(OF5+OG5)/2</f>
        <v>0</v>
      </c>
      <c r="OI5" s="31">
        <f t="shared" si="114"/>
        <v>0</v>
      </c>
      <c r="OJ5" s="31">
        <f t="shared" si="115"/>
        <v>0</v>
      </c>
      <c r="OK5" s="31">
        <f t="shared" ref="OK5:OK37" si="227">(OI5+OJ5)/2</f>
        <v>0</v>
      </c>
      <c r="OL5" s="31">
        <f t="shared" si="116"/>
        <v>0</v>
      </c>
      <c r="OM5" s="31">
        <f t="shared" si="117"/>
        <v>0</v>
      </c>
      <c r="ON5" s="31">
        <f t="shared" ref="ON5:ON37" si="228">(OL5+OM5)/2</f>
        <v>0</v>
      </c>
      <c r="OO5" s="31">
        <f t="shared" si="118"/>
        <v>0</v>
      </c>
      <c r="OP5" s="31">
        <f t="shared" si="119"/>
        <v>0</v>
      </c>
      <c r="OQ5" s="31">
        <f t="shared" ref="OQ5:OQ37" si="229">(OO5+OP5)/2</f>
        <v>0</v>
      </c>
      <c r="OR5" s="31">
        <f t="shared" si="120"/>
        <v>0</v>
      </c>
      <c r="OS5" s="31">
        <f t="shared" si="121"/>
        <v>0</v>
      </c>
      <c r="OT5" s="31">
        <f t="shared" ref="OT5:OT37" si="230">(OR5+OS5)/2</f>
        <v>0</v>
      </c>
      <c r="OU5" s="31">
        <f t="shared" si="122"/>
        <v>0</v>
      </c>
      <c r="OV5" s="31">
        <f t="shared" si="123"/>
        <v>0</v>
      </c>
      <c r="OW5" s="31">
        <f t="shared" ref="OW5:OW37" si="231">(OU5+OV5)/2</f>
        <v>0</v>
      </c>
      <c r="OX5" s="31">
        <f t="shared" si="124"/>
        <v>0</v>
      </c>
      <c r="OY5" s="31">
        <f t="shared" si="125"/>
        <v>0</v>
      </c>
      <c r="OZ5" s="31">
        <f t="shared" ref="OZ5:OZ37" si="232">(OX5+OY5)/2</f>
        <v>0</v>
      </c>
      <c r="PA5" s="31">
        <f t="shared" si="126"/>
        <v>0</v>
      </c>
      <c r="PB5" s="31">
        <f t="shared" si="127"/>
        <v>0</v>
      </c>
      <c r="PC5" s="31">
        <f t="shared" ref="PC5:PC37" si="233">(PA5+PB5)/2</f>
        <v>0</v>
      </c>
      <c r="PD5" s="31">
        <f t="shared" si="128"/>
        <v>0</v>
      </c>
      <c r="PE5" s="31">
        <f t="shared" si="129"/>
        <v>0</v>
      </c>
      <c r="PF5" s="31">
        <f t="shared" ref="PF5:PF37" si="234">(PD5+PE5)/2</f>
        <v>0</v>
      </c>
      <c r="PG5" s="27">
        <v>2.6</v>
      </c>
      <c r="PH5" s="27">
        <v>0.5</v>
      </c>
      <c r="PI5" s="27">
        <v>1</v>
      </c>
      <c r="PJ5" s="27">
        <v>1</v>
      </c>
      <c r="PK5" s="27">
        <v>0</v>
      </c>
      <c r="PL5" s="27">
        <v>0</v>
      </c>
      <c r="PM5" s="27">
        <v>0</v>
      </c>
      <c r="PN5" s="27">
        <v>0</v>
      </c>
      <c r="PO5" s="31">
        <f t="shared" ref="PO5:PO37" si="235">ROUND(IF(MH5&gt;0,(MH5*PH5*(PI5+PJ5))+PG5,0),2)</f>
        <v>2.85</v>
      </c>
      <c r="PP5" s="31">
        <f t="shared" ref="PP5:PP37" si="236">ROUND((PO5+PG5)*(MH5/2),2)</f>
        <v>0.68</v>
      </c>
      <c r="PQ5" s="31">
        <f t="shared" ref="PQ5:PQ37" si="237">ROUND(IF(MG5&gt;0,IF(PO5&gt;0,(MG5*PH5*(PI5+PJ5))+PO5,(MG5*PH5*(PI5+PJ5))+PG5),0),2)</f>
        <v>3.17</v>
      </c>
      <c r="PR5" s="31">
        <f t="shared" ref="PR5:PR37" si="238">ROUND(IF(PO5&gt;0,(PQ5+PO5)*(MG5/2),(PQ5+PG5)*(MG5/2)),2)</f>
        <v>0.96</v>
      </c>
      <c r="PS5" s="31">
        <f t="shared" ref="PS5:PS37" si="239">ROUND(IF(MK5&gt;0,(MK5*PH5*(PI5+PJ5))+PG5,0),2)</f>
        <v>2.85</v>
      </c>
      <c r="PT5" s="31">
        <f t="shared" ref="PT5:PT37" si="240">ROUND((PS5+PG5)*(MK5/2),2)</f>
        <v>0.68</v>
      </c>
      <c r="PU5" s="31">
        <f t="shared" ref="PU5:PU37" si="241">ROUND(IF(MJ5&gt;0,IF(PS5&gt;0,(MJ5*PH5*(PI5+PJ5))+PS5,(MJ5*PH5*(PI5+PJ5))+PG5),0),2)</f>
        <v>3.17</v>
      </c>
      <c r="PV5" s="31">
        <f t="shared" ref="PV5:PV37" si="242">ROUND(IF(PS5&gt;0,(PU5+PS5)*(MJ5/2),(PU5+PG5)*(MJ5/2)),2)</f>
        <v>0.96</v>
      </c>
      <c r="PW5" s="31">
        <f t="shared" si="130"/>
        <v>0</v>
      </c>
      <c r="PX5" s="31">
        <f t="shared" ref="PX5:PX37" si="243">ROUND(((PW5+PK5)*((HN5+HQ5)/2))*HS5,2)</f>
        <v>0</v>
      </c>
      <c r="PY5" s="31">
        <f t="shared" si="131"/>
        <v>0</v>
      </c>
      <c r="PZ5" s="31">
        <f t="shared" si="132"/>
        <v>0</v>
      </c>
      <c r="QA5" s="31">
        <f t="shared" si="133"/>
        <v>20.010000000000002</v>
      </c>
      <c r="QB5" s="31">
        <f t="shared" si="134"/>
        <v>28.25</v>
      </c>
      <c r="QC5" s="31">
        <f t="shared" si="135"/>
        <v>48.26</v>
      </c>
      <c r="QD5" s="31">
        <f t="shared" si="136"/>
        <v>0</v>
      </c>
      <c r="QE5" s="31">
        <f t="shared" si="137"/>
        <v>0</v>
      </c>
      <c r="QF5" s="31">
        <f t="shared" ref="QF5:QF37" si="244">QD5+QE5</f>
        <v>0</v>
      </c>
      <c r="QG5" s="31">
        <f t="shared" ref="QG5:QG37" si="245">ROUND(QA5+QF5,2)</f>
        <v>20.010000000000002</v>
      </c>
      <c r="QH5" s="31">
        <f t="shared" ref="QH5:QH37" si="246">ROUND(QB5,2)</f>
        <v>28.25</v>
      </c>
      <c r="QI5" s="31">
        <f t="shared" ref="QI5:QI37" si="247">ROUND(QG5+QH5,2)</f>
        <v>48.26</v>
      </c>
      <c r="QJ5" s="31">
        <f t="shared" si="138"/>
        <v>1.44</v>
      </c>
      <c r="QK5" s="31">
        <f t="shared" si="139"/>
        <v>2.37</v>
      </c>
      <c r="QL5" s="31">
        <f t="shared" ref="QL5:QL37" si="248">ROUND(QJ5+QK5,2)</f>
        <v>3.81</v>
      </c>
      <c r="QM5" s="31">
        <f t="shared" si="140"/>
        <v>0</v>
      </c>
      <c r="QN5" s="31">
        <f t="shared" si="141"/>
        <v>0</v>
      </c>
      <c r="QO5" s="31">
        <f t="shared" ref="QO5:QO37" si="249">ROUND(QM5+QN5,2)</f>
        <v>0</v>
      </c>
      <c r="QP5" s="31">
        <f t="shared" si="142"/>
        <v>0</v>
      </c>
      <c r="QQ5" s="31">
        <f t="shared" si="143"/>
        <v>0</v>
      </c>
      <c r="QR5" s="31">
        <f t="shared" ref="QR5:QR37" si="250">ROUND(QP5+QQ5,2)</f>
        <v>0</v>
      </c>
      <c r="QS5" s="31">
        <f t="shared" si="144"/>
        <v>0</v>
      </c>
      <c r="QT5" s="31">
        <f t="shared" si="145"/>
        <v>0</v>
      </c>
      <c r="QU5" s="31">
        <f t="shared" ref="QU5:QU37" si="251">ROUND(QS5+QT5,2)</f>
        <v>0</v>
      </c>
      <c r="QV5" s="31">
        <f t="shared" si="146"/>
        <v>0</v>
      </c>
      <c r="QW5" s="31">
        <f t="shared" si="147"/>
        <v>0</v>
      </c>
      <c r="QX5" s="31">
        <f t="shared" ref="QX5:QX37" si="252">ROUND(QV5+QW5,2)</f>
        <v>0</v>
      </c>
      <c r="QY5" s="31">
        <f t="shared" si="148"/>
        <v>0</v>
      </c>
      <c r="QZ5" s="31">
        <f t="shared" si="149"/>
        <v>0</v>
      </c>
      <c r="RA5" s="31">
        <f t="shared" ref="RA5:RA37" si="253">ROUND(QV5+QY5+QZ5,2)</f>
        <v>0</v>
      </c>
      <c r="RB5" s="31">
        <f t="shared" ref="RB5:RB37" si="254">ROUND(QW5,2)</f>
        <v>0</v>
      </c>
      <c r="RC5" s="31">
        <f t="shared" ref="RC5:RC37" si="255">ROUND(RA5+RB5,2)</f>
        <v>0</v>
      </c>
      <c r="RD5" s="31">
        <f t="shared" ref="RD5:RE37" si="256">ROUND(QJ5+QM5+QP5+QS5+RA5,2)</f>
        <v>1.44</v>
      </c>
      <c r="RE5" s="31">
        <f t="shared" si="256"/>
        <v>2.37</v>
      </c>
      <c r="RF5" s="31">
        <f t="shared" ref="RF5:RF37" si="257">ROUND(RD5+RE5,2)</f>
        <v>3.81</v>
      </c>
      <c r="RG5" s="31">
        <f t="shared" ref="RG5:RH37" si="258">ROUND(QG5-RD5,2)</f>
        <v>18.57</v>
      </c>
      <c r="RH5" s="31">
        <f t="shared" si="258"/>
        <v>25.88</v>
      </c>
      <c r="RI5" s="31">
        <f t="shared" ref="RI5:RI37" si="259">ROUND(RG5+RH5,2)</f>
        <v>44.45</v>
      </c>
      <c r="RJ5" s="31">
        <f t="shared" ref="RJ5:RL37" si="260">RD5</f>
        <v>1.44</v>
      </c>
      <c r="RK5" s="31">
        <f t="shared" si="260"/>
        <v>2.37</v>
      </c>
      <c r="RL5" s="31">
        <f t="shared" si="260"/>
        <v>3.81</v>
      </c>
      <c r="RM5" s="31">
        <f t="shared" si="150"/>
        <v>0</v>
      </c>
      <c r="RN5" s="31">
        <f t="shared" si="151"/>
        <v>0</v>
      </c>
      <c r="RO5" s="31">
        <f t="shared" si="152"/>
        <v>0</v>
      </c>
      <c r="RP5" s="31">
        <f t="shared" si="153"/>
        <v>0</v>
      </c>
      <c r="RQ5" s="31">
        <f t="shared" si="154"/>
        <v>0</v>
      </c>
      <c r="RR5" s="31">
        <f t="shared" si="155"/>
        <v>0</v>
      </c>
      <c r="RS5" s="31">
        <f t="shared" si="156"/>
        <v>0</v>
      </c>
      <c r="RT5" s="31">
        <f t="shared" si="157"/>
        <v>0</v>
      </c>
      <c r="RU5" s="31">
        <f t="shared" ref="RU5:RU37" si="261">RS5-RT5</f>
        <v>0</v>
      </c>
      <c r="RV5" s="24"/>
      <c r="RW5" s="24"/>
      <c r="RX5" s="24"/>
      <c r="RY5" s="24"/>
    </row>
    <row r="6" spans="1:493" ht="42.75" x14ac:dyDescent="0.25">
      <c r="A6" s="24">
        <v>3</v>
      </c>
      <c r="B6" s="24" t="s">
        <v>420</v>
      </c>
      <c r="C6" s="24">
        <v>79.489999999999995</v>
      </c>
      <c r="D6" s="14" t="e">
        <f>INDEX(#REF!,MATCH(E6,#REF!,0))</f>
        <v>#REF!</v>
      </c>
      <c r="E6" s="24" t="s">
        <v>443</v>
      </c>
      <c r="F6" s="14" t="s">
        <v>422</v>
      </c>
      <c r="G6" s="14" t="s">
        <v>444</v>
      </c>
      <c r="H6" s="14" t="s">
        <v>438</v>
      </c>
      <c r="I6" s="14" t="s">
        <v>425</v>
      </c>
      <c r="J6" s="14" t="s">
        <v>439</v>
      </c>
      <c r="K6" s="14" t="s">
        <v>427</v>
      </c>
      <c r="L6" s="14" t="s">
        <v>427</v>
      </c>
      <c r="M6" s="24">
        <v>2</v>
      </c>
      <c r="N6" s="24">
        <v>2</v>
      </c>
      <c r="O6" s="25">
        <v>2</v>
      </c>
      <c r="P6" s="25">
        <v>2.4</v>
      </c>
      <c r="Q6" s="25">
        <v>0.1</v>
      </c>
      <c r="R6" s="25">
        <v>2</v>
      </c>
      <c r="S6" s="25">
        <v>2.2000000000000002</v>
      </c>
      <c r="T6" s="24">
        <v>0.2</v>
      </c>
      <c r="U6" s="24">
        <v>0</v>
      </c>
      <c r="V6" s="24">
        <v>0</v>
      </c>
      <c r="W6" s="24">
        <v>0</v>
      </c>
      <c r="X6" s="24">
        <v>2</v>
      </c>
      <c r="Y6" s="24">
        <v>1.54</v>
      </c>
      <c r="Z6" s="26">
        <f t="shared" si="158"/>
        <v>0.98</v>
      </c>
      <c r="AA6" s="24">
        <v>0.22</v>
      </c>
      <c r="AB6" s="24">
        <v>2</v>
      </c>
      <c r="AC6" s="24">
        <v>1.56</v>
      </c>
      <c r="AD6" s="24">
        <v>0.2</v>
      </c>
      <c r="AE6" s="24">
        <v>0.22</v>
      </c>
      <c r="AF6" s="24">
        <v>0.5</v>
      </c>
      <c r="AG6" s="25">
        <v>1.56</v>
      </c>
      <c r="AH6" s="25">
        <v>1.56</v>
      </c>
      <c r="AI6" s="26">
        <f t="shared" si="0"/>
        <v>1.28</v>
      </c>
      <c r="AJ6" s="25">
        <v>2</v>
      </c>
      <c r="AK6" s="25">
        <v>2</v>
      </c>
      <c r="AL6" s="26">
        <f t="shared" si="1"/>
        <v>1.2</v>
      </c>
      <c r="AM6" s="24">
        <v>2</v>
      </c>
      <c r="AN6" s="24">
        <v>1.56</v>
      </c>
      <c r="AO6" s="24">
        <v>0.1</v>
      </c>
      <c r="AP6" s="24">
        <v>0.22</v>
      </c>
      <c r="AQ6" s="24">
        <v>2</v>
      </c>
      <c r="AR6" s="24">
        <v>1.8</v>
      </c>
      <c r="AS6" s="24">
        <v>0.12</v>
      </c>
      <c r="AT6" s="24">
        <v>0.1</v>
      </c>
      <c r="AU6" s="24">
        <v>0</v>
      </c>
      <c r="AV6" s="24">
        <v>0</v>
      </c>
      <c r="AW6" s="24">
        <v>0</v>
      </c>
      <c r="AX6" s="24">
        <v>0</v>
      </c>
      <c r="AY6" s="24">
        <v>0</v>
      </c>
      <c r="AZ6" s="24">
        <v>0</v>
      </c>
      <c r="BA6" s="24">
        <v>0</v>
      </c>
      <c r="BB6" s="24">
        <v>0</v>
      </c>
      <c r="BC6" s="24">
        <v>0</v>
      </c>
      <c r="BD6" s="24">
        <v>0</v>
      </c>
      <c r="BE6" s="24">
        <v>0</v>
      </c>
      <c r="BF6" s="24">
        <v>0</v>
      </c>
      <c r="BG6" s="24">
        <v>0</v>
      </c>
      <c r="BH6" s="24">
        <v>0</v>
      </c>
      <c r="BI6" s="24">
        <v>0</v>
      </c>
      <c r="BJ6" s="24">
        <v>0</v>
      </c>
      <c r="BK6" s="24">
        <v>0</v>
      </c>
      <c r="BL6" s="24">
        <v>0</v>
      </c>
      <c r="BM6" s="24">
        <v>0</v>
      </c>
      <c r="BN6" s="24">
        <v>0</v>
      </c>
      <c r="BO6" s="24">
        <v>0</v>
      </c>
      <c r="BP6" s="24">
        <v>0</v>
      </c>
      <c r="BQ6" s="24">
        <v>0</v>
      </c>
      <c r="BR6" s="24">
        <v>0</v>
      </c>
      <c r="BS6" s="24">
        <v>0</v>
      </c>
      <c r="BT6" s="24">
        <v>0</v>
      </c>
      <c r="BU6" s="24">
        <v>0</v>
      </c>
      <c r="BV6" s="24">
        <v>0</v>
      </c>
      <c r="BW6" s="24"/>
      <c r="BX6" s="24"/>
      <c r="BY6" s="24">
        <v>0</v>
      </c>
      <c r="BZ6" s="24">
        <v>0</v>
      </c>
      <c r="CA6" s="14" t="e">
        <f>INDEX(#REF!,MATCH(E6,#REF!,0))</f>
        <v>#REF!</v>
      </c>
      <c r="CB6" s="14" t="s">
        <v>440</v>
      </c>
      <c r="CC6" s="24">
        <v>0</v>
      </c>
      <c r="CD6" s="24">
        <v>0</v>
      </c>
      <c r="CE6" s="24">
        <v>1.8</v>
      </c>
      <c r="CF6" s="24">
        <v>1.6</v>
      </c>
      <c r="CG6" s="24">
        <v>0.1</v>
      </c>
      <c r="CH6" s="24">
        <v>2</v>
      </c>
      <c r="CI6" s="24" t="s">
        <v>114</v>
      </c>
      <c r="CJ6" s="24">
        <f t="shared" ref="CJ6:CJ14" si="262">IF(CI6="Đào đất",0,IF(CI6="Đào đá",CR6))</f>
        <v>0</v>
      </c>
      <c r="CK6" s="26">
        <f t="shared" si="159"/>
        <v>0.91</v>
      </c>
      <c r="CL6" s="26">
        <f>CJ6+CK6</f>
        <v>0.91</v>
      </c>
      <c r="CM6" s="24">
        <v>36.67</v>
      </c>
      <c r="CN6" s="27">
        <v>42.87</v>
      </c>
      <c r="CO6" s="24">
        <v>42.08</v>
      </c>
      <c r="CP6" s="28">
        <f t="shared" si="161"/>
        <v>42.08</v>
      </c>
      <c r="CQ6" s="28">
        <f t="shared" si="162"/>
        <v>41.17</v>
      </c>
      <c r="CR6" s="28">
        <f t="shared" si="163"/>
        <v>0.91</v>
      </c>
      <c r="CS6" s="28">
        <f t="shared" si="164"/>
        <v>41.269999999999996</v>
      </c>
      <c r="CT6" s="28">
        <f t="shared" si="2"/>
        <v>41.47</v>
      </c>
      <c r="CU6" s="29">
        <v>41.47</v>
      </c>
      <c r="CV6" s="28">
        <f t="shared" si="165"/>
        <v>0.98</v>
      </c>
      <c r="CW6" s="28">
        <f t="shared" si="3"/>
        <v>41.97</v>
      </c>
      <c r="CX6" s="28">
        <f t="shared" si="166"/>
        <v>42.17</v>
      </c>
      <c r="CY6" s="28">
        <f t="shared" si="4"/>
        <v>42.65</v>
      </c>
      <c r="CZ6" s="28">
        <f t="shared" si="167"/>
        <v>42.75</v>
      </c>
      <c r="DA6" s="30">
        <v>42.87</v>
      </c>
      <c r="DB6" s="26">
        <f t="shared" si="168"/>
        <v>1.7</v>
      </c>
      <c r="DC6" s="26">
        <f t="shared" si="169"/>
        <v>0.79</v>
      </c>
      <c r="DD6" s="26">
        <f t="shared" si="170"/>
        <v>0.90999999999999992</v>
      </c>
      <c r="DE6" s="26">
        <f t="shared" si="5"/>
        <v>0.1</v>
      </c>
      <c r="DF6" s="26">
        <f t="shared" si="171"/>
        <v>0.2</v>
      </c>
      <c r="DG6" s="26">
        <f t="shared" si="6"/>
        <v>0.61</v>
      </c>
      <c r="DH6" s="26">
        <f t="shared" si="7"/>
        <v>0</v>
      </c>
      <c r="DI6" s="26">
        <f t="shared" si="8"/>
        <v>0</v>
      </c>
      <c r="DJ6" s="26">
        <f t="shared" si="9"/>
        <v>0</v>
      </c>
      <c r="DK6" s="26">
        <f t="shared" si="172"/>
        <v>0.91</v>
      </c>
      <c r="DL6" s="26">
        <f t="shared" si="173"/>
        <v>0</v>
      </c>
      <c r="DM6" s="26">
        <f t="shared" si="174"/>
        <v>0</v>
      </c>
      <c r="DN6" s="26">
        <f t="shared" si="175"/>
        <v>0</v>
      </c>
      <c r="DO6" s="24">
        <v>3</v>
      </c>
      <c r="DP6" s="24">
        <v>0.5</v>
      </c>
      <c r="DQ6" s="24">
        <v>1</v>
      </c>
      <c r="DR6" s="24">
        <v>1</v>
      </c>
      <c r="DS6" s="31">
        <f t="shared" si="176"/>
        <v>3.91</v>
      </c>
      <c r="DT6" s="31">
        <f t="shared" si="177"/>
        <v>0</v>
      </c>
      <c r="DU6" s="31">
        <f t="shared" si="178"/>
        <v>3.14</v>
      </c>
      <c r="DV6" s="31">
        <f t="shared" si="179"/>
        <v>0</v>
      </c>
      <c r="DW6" s="31">
        <f t="shared" si="180"/>
        <v>3.14</v>
      </c>
      <c r="DX6" s="31">
        <f t="shared" si="181"/>
        <v>6.28</v>
      </c>
      <c r="DY6" s="31">
        <f t="shared" si="182"/>
        <v>0</v>
      </c>
      <c r="DZ6" s="31">
        <f t="shared" si="183"/>
        <v>6.28</v>
      </c>
      <c r="EA6" s="31">
        <f t="shared" si="184"/>
        <v>3.8</v>
      </c>
      <c r="EB6" s="31">
        <f t="shared" si="185"/>
        <v>0</v>
      </c>
      <c r="EC6" s="31">
        <f t="shared" si="186"/>
        <v>3.8</v>
      </c>
      <c r="ED6" s="31">
        <f t="shared" si="187"/>
        <v>2.48</v>
      </c>
      <c r="EE6" s="31">
        <f t="shared" si="187"/>
        <v>0</v>
      </c>
      <c r="EF6" s="31">
        <f t="shared" si="188"/>
        <v>2.48</v>
      </c>
      <c r="EG6" s="31">
        <f t="shared" si="189"/>
        <v>3.8</v>
      </c>
      <c r="EH6" s="31">
        <f t="shared" si="189"/>
        <v>0</v>
      </c>
      <c r="EI6" s="31">
        <f t="shared" si="190"/>
        <v>3.8</v>
      </c>
      <c r="EJ6" s="24"/>
      <c r="EK6" s="24"/>
      <c r="EL6" s="24">
        <v>80.19</v>
      </c>
      <c r="EM6" s="24">
        <v>114.69</v>
      </c>
      <c r="EN6" s="24" t="s">
        <v>443</v>
      </c>
      <c r="EO6" s="24" t="s">
        <v>445</v>
      </c>
      <c r="EP6" s="14" t="s">
        <v>441</v>
      </c>
      <c r="EQ6" s="14" t="s">
        <v>432</v>
      </c>
      <c r="ER6" s="14" t="e">
        <f>IF(OR(EP6="Cống tròn",EP6="Cống hộp",EP6="Ống nhựa"),INDEX(#REF!,MATCH(E6,#REF!,0)),IF(OR(EP6="Rãnh xây",EP6="Rãnh bê tông"),INDEX(#REF!,MATCH(E6,#REF!,0)),EP6&amp;" "&amp;" ,"&amp;EQ6))</f>
        <v>#REF!</v>
      </c>
      <c r="ES6" s="25">
        <v>1</v>
      </c>
      <c r="ET6" s="25">
        <v>1.4999999999999999E-2</v>
      </c>
      <c r="EU6" s="25">
        <v>1</v>
      </c>
      <c r="EV6" s="24">
        <v>34.5</v>
      </c>
      <c r="EW6" s="31">
        <f t="shared" si="191"/>
        <v>34</v>
      </c>
      <c r="EX6" s="31">
        <f t="shared" si="192"/>
        <v>33</v>
      </c>
      <c r="EY6" s="31">
        <f t="shared" si="10"/>
        <v>0.48</v>
      </c>
      <c r="EZ6" s="31">
        <f t="shared" si="193"/>
        <v>33.479999999999997</v>
      </c>
      <c r="FA6" s="31">
        <f t="shared" si="194"/>
        <v>-1.0200000000000031</v>
      </c>
      <c r="FB6" s="32" t="str">
        <f t="shared" si="195"/>
        <v>Thêm 01</v>
      </c>
      <c r="FC6" s="31">
        <f t="shared" si="196"/>
        <v>-5.000000000002558E-3</v>
      </c>
      <c r="FD6" s="33" t="e" cm="1">
        <f t="array" ref="FD6">IF(EP6="Cống tròn",INDEX(#REF!,MATCH(E6,#REF!,0)),IF(EP6="Cống hộp",INDEX(#REF!,MATCH(E6,#REF!,0)),IF(EP6="Rãnh thang",INDEX(#REF!,MATCH(EL6&amp;EM6,#REF!&amp;#REF!,0)),FE6&amp;" "&amp;FF6)))</f>
        <v>#REF!</v>
      </c>
      <c r="FE6" s="14" t="s">
        <v>439</v>
      </c>
      <c r="FF6" s="14" t="s">
        <v>437</v>
      </c>
      <c r="FG6" s="14" t="e">
        <f>INDEX(#REF!,MATCH(E6,#REF!,0))</f>
        <v>#REF!</v>
      </c>
      <c r="FH6" s="14" t="s">
        <v>437</v>
      </c>
      <c r="FI6" s="24">
        <v>0</v>
      </c>
      <c r="FJ6" s="24">
        <v>0</v>
      </c>
      <c r="FK6" s="24">
        <v>0</v>
      </c>
      <c r="FL6" s="25">
        <v>0</v>
      </c>
      <c r="FM6" s="25">
        <v>0</v>
      </c>
      <c r="FN6" s="31">
        <f t="shared" si="197"/>
        <v>0</v>
      </c>
      <c r="FO6" s="31">
        <f t="shared" si="198"/>
        <v>0</v>
      </c>
      <c r="FP6" s="25">
        <v>7.4999999999999997E-2</v>
      </c>
      <c r="FQ6" s="25">
        <v>2</v>
      </c>
      <c r="FR6" s="25">
        <v>1</v>
      </c>
      <c r="FS6" s="31">
        <f t="shared" si="199"/>
        <v>1.1499999999999999</v>
      </c>
      <c r="FT6" s="25">
        <v>0.1</v>
      </c>
      <c r="FU6" s="25">
        <v>1.4</v>
      </c>
      <c r="FV6" s="25">
        <v>0.2</v>
      </c>
      <c r="FW6" s="25">
        <v>1.4</v>
      </c>
      <c r="FX6" s="25">
        <v>0</v>
      </c>
      <c r="FY6" s="31">
        <f t="shared" si="200"/>
        <v>1.45</v>
      </c>
      <c r="FZ6" s="33"/>
      <c r="GA6" s="33"/>
      <c r="GB6" s="33"/>
      <c r="GC6" s="33"/>
      <c r="GD6" s="25">
        <v>0</v>
      </c>
      <c r="GE6" s="25">
        <v>0</v>
      </c>
      <c r="GF6" s="25">
        <v>0</v>
      </c>
      <c r="GG6" s="25">
        <v>0</v>
      </c>
      <c r="GH6" s="25">
        <v>0</v>
      </c>
      <c r="GI6" s="25">
        <v>0</v>
      </c>
      <c r="GJ6" s="25">
        <v>0</v>
      </c>
      <c r="GK6" s="25">
        <v>0</v>
      </c>
      <c r="GL6" s="25">
        <v>0</v>
      </c>
      <c r="GM6" s="25">
        <v>0</v>
      </c>
      <c r="GN6" s="31">
        <f t="shared" si="11"/>
        <v>0</v>
      </c>
      <c r="GO6" s="31">
        <f t="shared" si="201"/>
        <v>0</v>
      </c>
      <c r="GP6" s="25">
        <v>0</v>
      </c>
      <c r="GQ6" s="25">
        <v>0</v>
      </c>
      <c r="GR6" s="25">
        <v>0</v>
      </c>
      <c r="GS6" s="25">
        <v>0</v>
      </c>
      <c r="GT6" s="33" t="e">
        <f>INDEX(#REF!,MATCH(E6,#REF!,0))</f>
        <v>#REF!</v>
      </c>
      <c r="GU6" s="33"/>
      <c r="GV6" s="25">
        <v>0</v>
      </c>
      <c r="GW6" s="25">
        <v>0</v>
      </c>
      <c r="GX6" s="25">
        <v>0</v>
      </c>
      <c r="GY6" s="25">
        <v>0</v>
      </c>
      <c r="GZ6" s="31">
        <f t="shared" si="12"/>
        <v>0</v>
      </c>
      <c r="HA6" s="31">
        <f t="shared" si="13"/>
        <v>0</v>
      </c>
      <c r="HB6" s="104">
        <f t="shared" si="202"/>
        <v>0</v>
      </c>
      <c r="HC6" s="25">
        <v>0</v>
      </c>
      <c r="HD6" s="25">
        <v>0</v>
      </c>
      <c r="HE6" s="25">
        <v>0</v>
      </c>
      <c r="HF6" s="31">
        <f t="shared" si="203"/>
        <v>0</v>
      </c>
      <c r="HG6" s="25">
        <v>0</v>
      </c>
      <c r="HH6" s="25">
        <v>0</v>
      </c>
      <c r="HI6" s="33"/>
      <c r="HJ6" s="33"/>
      <c r="HK6" s="33"/>
      <c r="HL6" s="33"/>
      <c r="HM6" s="33" t="e" cm="1">
        <f t="array" ref="HM6">INDEX(#REF!,MATCH(EL6&amp;EM6,#REF!&amp;#REF!,0))</f>
        <v>#REF!</v>
      </c>
      <c r="HN6" s="25">
        <v>0</v>
      </c>
      <c r="HO6" s="25">
        <v>0</v>
      </c>
      <c r="HP6" s="25">
        <v>0</v>
      </c>
      <c r="HQ6" s="25">
        <v>0</v>
      </c>
      <c r="HR6" s="25">
        <v>0</v>
      </c>
      <c r="HS6" s="25">
        <v>0</v>
      </c>
      <c r="HT6" s="25">
        <v>0</v>
      </c>
      <c r="HU6" s="25">
        <v>0</v>
      </c>
      <c r="HV6" s="25">
        <v>0</v>
      </c>
      <c r="HW6" s="25">
        <v>0</v>
      </c>
      <c r="HX6" s="33" t="e" cm="1">
        <f t="array" ref="HX6">INDEX(#REF!,MATCH(EL6&amp;EM6,#REF!&amp;#REF!,0))</f>
        <v>#REF!</v>
      </c>
      <c r="HY6" s="25">
        <v>0</v>
      </c>
      <c r="HZ6" s="25">
        <v>0</v>
      </c>
      <c r="IA6" s="25">
        <v>0</v>
      </c>
      <c r="IB6" s="33" t="e" cm="1">
        <f t="array" ref="IB6">INDEX(#REF!,MATCH(EL6&amp;EM6,#REF!&amp;#REF!,0))</f>
        <v>#REF!</v>
      </c>
      <c r="IC6" s="25">
        <v>0</v>
      </c>
      <c r="ID6" s="25">
        <v>0</v>
      </c>
      <c r="IE6" s="25">
        <v>0</v>
      </c>
      <c r="IF6" s="25">
        <v>0</v>
      </c>
      <c r="IG6" s="25">
        <v>0</v>
      </c>
      <c r="IH6" s="25">
        <v>0</v>
      </c>
      <c r="II6" s="33" t="e" cm="1">
        <f t="array" ref="II6">INDEX(#REF!,MATCH(EL6&amp;EM6,#REF!&amp;#REF!,0))</f>
        <v>#REF!</v>
      </c>
      <c r="IJ6" s="25">
        <v>0</v>
      </c>
      <c r="IK6" s="25">
        <v>0</v>
      </c>
      <c r="IL6" s="25">
        <v>0</v>
      </c>
      <c r="IM6" s="33" t="e" cm="1">
        <f t="array" ref="IM6">INDEX(#REF!,MATCH(EL6&amp;EM6,#REF!&amp;#REF!,0))</f>
        <v>#REF!</v>
      </c>
      <c r="IN6" s="33"/>
      <c r="IO6" s="31">
        <f t="shared" si="14"/>
        <v>0</v>
      </c>
      <c r="IP6" s="25">
        <v>0</v>
      </c>
      <c r="IQ6" s="25">
        <v>0</v>
      </c>
      <c r="IR6" s="25">
        <v>0</v>
      </c>
      <c r="IS6" s="33" t="e" cm="1">
        <f t="array" ref="IS6">INDEX(#REF!,MATCH(EL6&amp;EM6,#REF!&amp;#REF!,0))</f>
        <v>#REF!</v>
      </c>
      <c r="IT6" s="33"/>
      <c r="IU6" s="31">
        <f t="shared" ref="IU6:IU37" si="263">IF(OR(EP6="Cống hộp",EP6="Rãnh xây",EP6="Rãnh bê tông"),IF(JE6="Thêm 01",1,0),0)</f>
        <v>0</v>
      </c>
      <c r="IV6" s="31">
        <f t="shared" ref="IV6:IV37" si="264">ROUND(ABS(IF(EP6="Cống hộp",AVERAGEIFS($JD$10:$JD$28,$EP$10:$EP$28,"Cống hộp",$JE$10:$JE$28,"Thêm 01"),IF(EP6="Rãnh xây",AVERAGEIFS($JD$10:$JD$28,$EP$10:$EP$28,"Rãnh xây",$JE$10:$JE$28,"Thêm 01"),IF(EP6="Rãnh bê tông",AVERAGEIFS($JD$10:$JD$28,$EP$10:$EP$28,"Rãnh bê tông",$JE$10:$JE$28,"Thêm 01"),0)))),2)</f>
        <v>0</v>
      </c>
      <c r="IW6" s="25">
        <v>0</v>
      </c>
      <c r="IX6" s="25">
        <v>0</v>
      </c>
      <c r="IY6" s="25">
        <v>0</v>
      </c>
      <c r="IZ6" s="25">
        <v>0</v>
      </c>
      <c r="JA6" s="31">
        <f t="shared" ref="JA6:JA37" si="265">IF(OR(EP6="Rãnh xây",EP6="Rãnh bê tông",EP6="Cống hộp"),INT(EV6/(IP6+IY6)),0)</f>
        <v>0</v>
      </c>
      <c r="JB6" s="31">
        <f t="shared" ref="JB6:JB37" si="266">IF(OR(EP6="Rãnh xây",EP6="Rãnh bê tông",EP6="Cống hộp"),JA6*IY6,0)</f>
        <v>0</v>
      </c>
      <c r="JC6" s="31">
        <f t="shared" ref="JC6:JC37" si="267">IF(OR(EP6="Rãnh xây",EP6="Rãnh bê tông",EP6="Cống hộp"),(JA6*IP6)+JB6,0)</f>
        <v>0</v>
      </c>
      <c r="JD6" s="31">
        <f t="shared" ref="JD6:JD37" si="268">IF(OR(EP6="Rãnh xây",EP6="Rãnh bê tông",EP6="Cống hộp"),JC6-EV6,0)</f>
        <v>0</v>
      </c>
      <c r="JE6" s="31">
        <f t="shared" ref="JE6:JE37" si="269">IF(OR(EP6="Rãnh xây",EP6="Rãnh bê tông",EP6="Cống hộp"),IF(JD6&gt;=-0.02,"Đủ","Thêm 01"),0)</f>
        <v>0</v>
      </c>
      <c r="JF6" s="27">
        <v>40.560000000000009</v>
      </c>
      <c r="JG6" s="26">
        <f t="shared" si="204"/>
        <v>39.69</v>
      </c>
      <c r="JH6" s="26">
        <f t="shared" si="205"/>
        <v>0.87000000000001165</v>
      </c>
      <c r="JI6" s="26">
        <f t="shared" si="15"/>
        <v>39.685000000000002</v>
      </c>
      <c r="JJ6" s="26">
        <f t="shared" si="16"/>
        <v>0</v>
      </c>
      <c r="JK6" s="26">
        <f t="shared" si="17"/>
        <v>0</v>
      </c>
      <c r="JL6" s="26">
        <f t="shared" si="18"/>
        <v>0</v>
      </c>
      <c r="JM6" s="26">
        <f t="shared" si="19"/>
        <v>0</v>
      </c>
      <c r="JN6" s="26">
        <f t="shared" si="20"/>
        <v>0</v>
      </c>
      <c r="JO6" s="26">
        <f t="shared" si="21"/>
        <v>0</v>
      </c>
      <c r="JP6" s="26">
        <f t="shared" si="22"/>
        <v>39.785000000000004</v>
      </c>
      <c r="JQ6" s="26">
        <f t="shared" si="23"/>
        <v>0</v>
      </c>
      <c r="JR6" s="26">
        <f t="shared" si="24"/>
        <v>0</v>
      </c>
      <c r="JS6" s="26">
        <f t="shared" si="25"/>
        <v>0</v>
      </c>
      <c r="JT6" s="26">
        <f t="shared" si="26"/>
        <v>0</v>
      </c>
      <c r="JU6" s="26">
        <f t="shared" si="27"/>
        <v>39.785000000000004</v>
      </c>
      <c r="JV6" s="26">
        <f t="shared" si="28"/>
        <v>0</v>
      </c>
      <c r="JW6" s="26">
        <f t="shared" si="29"/>
        <v>0</v>
      </c>
      <c r="JX6" s="26">
        <f t="shared" si="30"/>
        <v>39.985000000000007</v>
      </c>
      <c r="JY6" s="26">
        <f t="shared" si="31"/>
        <v>0</v>
      </c>
      <c r="JZ6" s="26">
        <f t="shared" si="32"/>
        <v>0</v>
      </c>
      <c r="KA6" s="26">
        <f t="shared" si="33"/>
        <v>39.985000000000007</v>
      </c>
      <c r="KB6" s="26">
        <f t="shared" si="34"/>
        <v>0</v>
      </c>
      <c r="KC6" s="26">
        <f t="shared" si="35"/>
        <v>0</v>
      </c>
      <c r="KD6" s="26">
        <f t="shared" si="36"/>
        <v>0</v>
      </c>
      <c r="KE6" s="24">
        <v>40.060000000000009</v>
      </c>
      <c r="KF6" s="31">
        <f t="shared" si="37"/>
        <v>0</v>
      </c>
      <c r="KG6" s="31">
        <f t="shared" si="38"/>
        <v>0</v>
      </c>
      <c r="KH6" s="31">
        <f t="shared" si="39"/>
        <v>0</v>
      </c>
      <c r="KI6" s="31">
        <f t="shared" si="40"/>
        <v>0</v>
      </c>
      <c r="KJ6" s="31">
        <f t="shared" si="41"/>
        <v>41.14</v>
      </c>
      <c r="KK6" s="25">
        <v>41.060000000000009</v>
      </c>
      <c r="KL6" s="31">
        <f t="shared" si="42"/>
        <v>41.14</v>
      </c>
      <c r="KM6" s="31">
        <f t="shared" si="43"/>
        <v>0</v>
      </c>
      <c r="KN6" s="31">
        <f t="shared" si="44"/>
        <v>0</v>
      </c>
      <c r="KO6" s="31">
        <f t="shared" si="45"/>
        <v>0</v>
      </c>
      <c r="KP6" s="31">
        <f t="shared" si="46"/>
        <v>0</v>
      </c>
      <c r="KQ6" s="25">
        <v>0</v>
      </c>
      <c r="KR6" s="31">
        <f t="shared" si="47"/>
        <v>0</v>
      </c>
      <c r="KS6" s="27">
        <v>40.060000000000009</v>
      </c>
      <c r="KT6" s="26">
        <f t="shared" si="48"/>
        <v>39.19</v>
      </c>
      <c r="KU6" s="26">
        <f t="shared" si="206"/>
        <v>0.87000000000001165</v>
      </c>
      <c r="KV6" s="26">
        <f t="shared" si="49"/>
        <v>39.185000000000002</v>
      </c>
      <c r="KW6" s="26">
        <f t="shared" si="50"/>
        <v>0</v>
      </c>
      <c r="KX6" s="26">
        <f t="shared" si="51"/>
        <v>0</v>
      </c>
      <c r="KY6" s="26">
        <f t="shared" si="52"/>
        <v>0</v>
      </c>
      <c r="KZ6" s="26">
        <f t="shared" si="53"/>
        <v>0</v>
      </c>
      <c r="LA6" s="26">
        <f t="shared" si="54"/>
        <v>0</v>
      </c>
      <c r="LB6" s="26">
        <f t="shared" si="55"/>
        <v>0</v>
      </c>
      <c r="LC6" s="26">
        <f t="shared" si="56"/>
        <v>39.285000000000004</v>
      </c>
      <c r="LD6" s="26">
        <f t="shared" si="57"/>
        <v>0</v>
      </c>
      <c r="LE6" s="26">
        <f t="shared" si="58"/>
        <v>0</v>
      </c>
      <c r="LF6" s="26">
        <f t="shared" si="59"/>
        <v>0</v>
      </c>
      <c r="LG6" s="26">
        <f t="shared" si="60"/>
        <v>0</v>
      </c>
      <c r="LH6" s="26">
        <f t="shared" si="61"/>
        <v>39.285000000000004</v>
      </c>
      <c r="LI6" s="26">
        <f t="shared" si="62"/>
        <v>0</v>
      </c>
      <c r="LJ6" s="26">
        <f t="shared" si="63"/>
        <v>0</v>
      </c>
      <c r="LK6" s="26">
        <f t="shared" si="64"/>
        <v>39.485000000000007</v>
      </c>
      <c r="LL6" s="26">
        <f t="shared" si="65"/>
        <v>0</v>
      </c>
      <c r="LM6" s="26">
        <f t="shared" si="66"/>
        <v>0</v>
      </c>
      <c r="LN6" s="26">
        <f t="shared" si="67"/>
        <v>39.485000000000007</v>
      </c>
      <c r="LO6" s="26">
        <f t="shared" si="68"/>
        <v>0</v>
      </c>
      <c r="LP6" s="26">
        <f t="shared" si="69"/>
        <v>0</v>
      </c>
      <c r="LQ6" s="26">
        <f t="shared" si="70"/>
        <v>0</v>
      </c>
      <c r="LR6" s="24">
        <v>39.560000000000009</v>
      </c>
      <c r="LS6" s="31">
        <f t="shared" si="71"/>
        <v>0</v>
      </c>
      <c r="LT6" s="31">
        <f t="shared" si="72"/>
        <v>0</v>
      </c>
      <c r="LU6" s="31">
        <f t="shared" si="73"/>
        <v>0</v>
      </c>
      <c r="LV6" s="31">
        <f t="shared" si="74"/>
        <v>0</v>
      </c>
      <c r="LW6" s="31">
        <f t="shared" si="75"/>
        <v>40.64</v>
      </c>
      <c r="LX6" s="25">
        <v>40.560000000000009</v>
      </c>
      <c r="LY6" s="31">
        <f t="shared" si="76"/>
        <v>40.64</v>
      </c>
      <c r="LZ6" s="31">
        <f t="shared" si="77"/>
        <v>0</v>
      </c>
      <c r="MA6" s="31">
        <f t="shared" si="78"/>
        <v>0</v>
      </c>
      <c r="MB6" s="31">
        <f t="shared" si="79"/>
        <v>0</v>
      </c>
      <c r="MC6" s="31">
        <f t="shared" si="80"/>
        <v>0</v>
      </c>
      <c r="MD6" s="25">
        <v>0</v>
      </c>
      <c r="ME6" s="31">
        <f t="shared" si="81"/>
        <v>0</v>
      </c>
      <c r="MF6" s="33" t="s">
        <v>114</v>
      </c>
      <c r="MG6" s="25">
        <v>0</v>
      </c>
      <c r="MH6" s="31">
        <f t="shared" si="207"/>
        <v>0.87000000000001165</v>
      </c>
      <c r="MI6" s="31">
        <f t="shared" si="208"/>
        <v>0.87000000000001165</v>
      </c>
      <c r="MJ6" s="25">
        <v>0</v>
      </c>
      <c r="MK6" s="31">
        <f t="shared" si="209"/>
        <v>0.87000000000001165</v>
      </c>
      <c r="ML6" s="31">
        <f t="shared" si="210"/>
        <v>0.87000000000001165</v>
      </c>
      <c r="MM6" s="31">
        <f t="shared" si="82"/>
        <v>0.1</v>
      </c>
      <c r="MN6" s="31">
        <f t="shared" si="83"/>
        <v>0.1</v>
      </c>
      <c r="MO6" s="31">
        <f t="shared" si="211"/>
        <v>0.1</v>
      </c>
      <c r="MP6" s="31">
        <f t="shared" si="84"/>
        <v>0</v>
      </c>
      <c r="MQ6" s="31">
        <f t="shared" si="85"/>
        <v>0</v>
      </c>
      <c r="MR6" s="31">
        <f t="shared" si="212"/>
        <v>0</v>
      </c>
      <c r="MS6" s="31">
        <f t="shared" si="86"/>
        <v>0.2</v>
      </c>
      <c r="MT6" s="31">
        <f t="shared" si="87"/>
        <v>0.2</v>
      </c>
      <c r="MU6" s="31">
        <f t="shared" si="213"/>
        <v>0.2</v>
      </c>
      <c r="MV6" s="31">
        <f t="shared" si="88"/>
        <v>0</v>
      </c>
      <c r="MW6" s="31">
        <f t="shared" si="89"/>
        <v>0</v>
      </c>
      <c r="MX6" s="31">
        <f t="shared" si="214"/>
        <v>0</v>
      </c>
      <c r="MY6" s="31">
        <f t="shared" si="90"/>
        <v>0</v>
      </c>
      <c r="MZ6" s="31">
        <f t="shared" si="91"/>
        <v>0</v>
      </c>
      <c r="NA6" s="31">
        <f t="shared" si="215"/>
        <v>0</v>
      </c>
      <c r="NB6" s="31">
        <f t="shared" si="92"/>
        <v>0</v>
      </c>
      <c r="NC6" s="31">
        <f t="shared" si="93"/>
        <v>0</v>
      </c>
      <c r="ND6" s="31">
        <f t="shared" si="216"/>
        <v>0</v>
      </c>
      <c r="NE6" s="31">
        <f t="shared" si="94"/>
        <v>0.57000000000001161</v>
      </c>
      <c r="NF6" s="31">
        <f t="shared" si="95"/>
        <v>0.57000000000001161</v>
      </c>
      <c r="NG6" s="31">
        <f t="shared" si="217"/>
        <v>0.57000000000001161</v>
      </c>
      <c r="NH6" s="31">
        <f t="shared" si="96"/>
        <v>0</v>
      </c>
      <c r="NI6" s="31">
        <f t="shared" si="97"/>
        <v>0</v>
      </c>
      <c r="NJ6" s="31">
        <f t="shared" si="218"/>
        <v>0</v>
      </c>
      <c r="NK6" s="31">
        <f t="shared" si="98"/>
        <v>0</v>
      </c>
      <c r="NL6" s="31">
        <f t="shared" si="99"/>
        <v>0</v>
      </c>
      <c r="NM6" s="31">
        <f t="shared" si="219"/>
        <v>0</v>
      </c>
      <c r="NN6" s="31">
        <f t="shared" si="100"/>
        <v>0</v>
      </c>
      <c r="NO6" s="31">
        <f t="shared" si="101"/>
        <v>0</v>
      </c>
      <c r="NP6" s="31">
        <f t="shared" si="220"/>
        <v>0</v>
      </c>
      <c r="NQ6" s="31">
        <f t="shared" si="102"/>
        <v>0</v>
      </c>
      <c r="NR6" s="31">
        <f t="shared" si="103"/>
        <v>0</v>
      </c>
      <c r="NS6" s="31">
        <f t="shared" si="221"/>
        <v>0</v>
      </c>
      <c r="NT6" s="31">
        <f t="shared" si="104"/>
        <v>0</v>
      </c>
      <c r="NU6" s="31">
        <f t="shared" si="105"/>
        <v>0</v>
      </c>
      <c r="NV6" s="31">
        <f t="shared" si="222"/>
        <v>0</v>
      </c>
      <c r="NW6" s="31">
        <f t="shared" si="106"/>
        <v>0</v>
      </c>
      <c r="NX6" s="31">
        <f t="shared" si="107"/>
        <v>0</v>
      </c>
      <c r="NY6" s="31">
        <f t="shared" si="223"/>
        <v>0</v>
      </c>
      <c r="NZ6" s="31">
        <f t="shared" si="108"/>
        <v>0</v>
      </c>
      <c r="OA6" s="31">
        <f t="shared" si="109"/>
        <v>0</v>
      </c>
      <c r="OB6" s="31">
        <f t="shared" si="224"/>
        <v>0</v>
      </c>
      <c r="OC6" s="31">
        <f t="shared" si="110"/>
        <v>0</v>
      </c>
      <c r="OD6" s="31">
        <f t="shared" si="111"/>
        <v>0</v>
      </c>
      <c r="OE6" s="31">
        <f t="shared" si="225"/>
        <v>0</v>
      </c>
      <c r="OF6" s="31">
        <f t="shared" si="112"/>
        <v>0</v>
      </c>
      <c r="OG6" s="31">
        <f t="shared" si="113"/>
        <v>0</v>
      </c>
      <c r="OH6" s="31">
        <f t="shared" si="226"/>
        <v>0</v>
      </c>
      <c r="OI6" s="31">
        <f t="shared" si="114"/>
        <v>0</v>
      </c>
      <c r="OJ6" s="31">
        <f t="shared" si="115"/>
        <v>0</v>
      </c>
      <c r="OK6" s="31">
        <f t="shared" si="227"/>
        <v>0</v>
      </c>
      <c r="OL6" s="31">
        <f t="shared" si="116"/>
        <v>0</v>
      </c>
      <c r="OM6" s="31">
        <f t="shared" si="117"/>
        <v>0</v>
      </c>
      <c r="ON6" s="31">
        <f t="shared" si="228"/>
        <v>0</v>
      </c>
      <c r="OO6" s="31">
        <f t="shared" si="118"/>
        <v>0</v>
      </c>
      <c r="OP6" s="31">
        <f t="shared" si="119"/>
        <v>0</v>
      </c>
      <c r="OQ6" s="31">
        <f t="shared" si="229"/>
        <v>0</v>
      </c>
      <c r="OR6" s="31">
        <f t="shared" si="120"/>
        <v>0</v>
      </c>
      <c r="OS6" s="31">
        <f t="shared" si="121"/>
        <v>0</v>
      </c>
      <c r="OT6" s="31">
        <f t="shared" si="230"/>
        <v>0</v>
      </c>
      <c r="OU6" s="31">
        <f t="shared" si="122"/>
        <v>0</v>
      </c>
      <c r="OV6" s="31">
        <f t="shared" si="123"/>
        <v>0</v>
      </c>
      <c r="OW6" s="31">
        <f t="shared" si="231"/>
        <v>0</v>
      </c>
      <c r="OX6" s="31">
        <f t="shared" si="124"/>
        <v>0</v>
      </c>
      <c r="OY6" s="31">
        <f t="shared" si="125"/>
        <v>0</v>
      </c>
      <c r="OZ6" s="31">
        <f t="shared" si="232"/>
        <v>0</v>
      </c>
      <c r="PA6" s="31">
        <f t="shared" si="126"/>
        <v>0</v>
      </c>
      <c r="PB6" s="31">
        <f t="shared" si="127"/>
        <v>0</v>
      </c>
      <c r="PC6" s="31">
        <f t="shared" si="233"/>
        <v>0</v>
      </c>
      <c r="PD6" s="31">
        <f t="shared" si="128"/>
        <v>0</v>
      </c>
      <c r="PE6" s="31">
        <f t="shared" si="129"/>
        <v>0</v>
      </c>
      <c r="PF6" s="31">
        <f t="shared" si="234"/>
        <v>0</v>
      </c>
      <c r="PG6" s="27">
        <v>2.6</v>
      </c>
      <c r="PH6" s="27">
        <v>0.5</v>
      </c>
      <c r="PI6" s="27">
        <v>1</v>
      </c>
      <c r="PJ6" s="27">
        <v>1</v>
      </c>
      <c r="PK6" s="27">
        <v>0</v>
      </c>
      <c r="PL6" s="27">
        <v>0</v>
      </c>
      <c r="PM6" s="27">
        <v>0</v>
      </c>
      <c r="PN6" s="27">
        <v>0</v>
      </c>
      <c r="PO6" s="31">
        <f t="shared" si="235"/>
        <v>3.47</v>
      </c>
      <c r="PP6" s="31">
        <f t="shared" si="236"/>
        <v>2.64</v>
      </c>
      <c r="PQ6" s="31">
        <f t="shared" si="237"/>
        <v>0</v>
      </c>
      <c r="PR6" s="31">
        <f t="shared" si="238"/>
        <v>0</v>
      </c>
      <c r="PS6" s="31">
        <f t="shared" si="239"/>
        <v>3.47</v>
      </c>
      <c r="PT6" s="31">
        <f t="shared" si="240"/>
        <v>2.64</v>
      </c>
      <c r="PU6" s="31">
        <f t="shared" si="241"/>
        <v>0</v>
      </c>
      <c r="PV6" s="31">
        <f t="shared" si="242"/>
        <v>0</v>
      </c>
      <c r="PW6" s="31">
        <f t="shared" si="130"/>
        <v>0</v>
      </c>
      <c r="PX6" s="31">
        <f t="shared" si="243"/>
        <v>0</v>
      </c>
      <c r="PY6" s="31">
        <f t="shared" si="131"/>
        <v>0</v>
      </c>
      <c r="PZ6" s="31">
        <f t="shared" si="132"/>
        <v>0</v>
      </c>
      <c r="QA6" s="31">
        <f t="shared" si="133"/>
        <v>91.08</v>
      </c>
      <c r="QB6" s="31">
        <f t="shared" si="134"/>
        <v>0</v>
      </c>
      <c r="QC6" s="31">
        <f t="shared" si="135"/>
        <v>91.08</v>
      </c>
      <c r="QD6" s="31">
        <f t="shared" si="136"/>
        <v>0</v>
      </c>
      <c r="QE6" s="31">
        <f t="shared" si="137"/>
        <v>0</v>
      </c>
      <c r="QF6" s="31">
        <f t="shared" si="244"/>
        <v>0</v>
      </c>
      <c r="QG6" s="31">
        <f t="shared" si="245"/>
        <v>91.08</v>
      </c>
      <c r="QH6" s="31">
        <f t="shared" si="246"/>
        <v>0</v>
      </c>
      <c r="QI6" s="31">
        <f t="shared" si="247"/>
        <v>91.08</v>
      </c>
      <c r="QJ6" s="31">
        <f t="shared" si="138"/>
        <v>23.29</v>
      </c>
      <c r="QK6" s="31">
        <f t="shared" si="139"/>
        <v>0</v>
      </c>
      <c r="QL6" s="31">
        <f t="shared" si="248"/>
        <v>23.29</v>
      </c>
      <c r="QM6" s="31">
        <f t="shared" si="140"/>
        <v>0</v>
      </c>
      <c r="QN6" s="31">
        <f t="shared" si="141"/>
        <v>0</v>
      </c>
      <c r="QO6" s="31">
        <f t="shared" si="249"/>
        <v>0</v>
      </c>
      <c r="QP6" s="31">
        <f t="shared" si="142"/>
        <v>0</v>
      </c>
      <c r="QQ6" s="31">
        <f t="shared" si="143"/>
        <v>0</v>
      </c>
      <c r="QR6" s="31">
        <f t="shared" si="250"/>
        <v>0</v>
      </c>
      <c r="QS6" s="31">
        <f t="shared" si="144"/>
        <v>0</v>
      </c>
      <c r="QT6" s="31">
        <f t="shared" si="145"/>
        <v>0</v>
      </c>
      <c r="QU6" s="31">
        <f t="shared" si="251"/>
        <v>0</v>
      </c>
      <c r="QV6" s="31">
        <f t="shared" si="146"/>
        <v>0</v>
      </c>
      <c r="QW6" s="31">
        <f t="shared" si="147"/>
        <v>0</v>
      </c>
      <c r="QX6" s="31">
        <f t="shared" si="252"/>
        <v>0</v>
      </c>
      <c r="QY6" s="31">
        <f t="shared" si="148"/>
        <v>0</v>
      </c>
      <c r="QZ6" s="31">
        <f t="shared" si="149"/>
        <v>0</v>
      </c>
      <c r="RA6" s="31">
        <f t="shared" si="253"/>
        <v>0</v>
      </c>
      <c r="RB6" s="31">
        <f t="shared" si="254"/>
        <v>0</v>
      </c>
      <c r="RC6" s="31">
        <f t="shared" si="255"/>
        <v>0</v>
      </c>
      <c r="RD6" s="31">
        <f t="shared" si="256"/>
        <v>23.29</v>
      </c>
      <c r="RE6" s="31">
        <f t="shared" si="256"/>
        <v>0</v>
      </c>
      <c r="RF6" s="31">
        <f t="shared" si="257"/>
        <v>23.29</v>
      </c>
      <c r="RG6" s="31">
        <f t="shared" si="258"/>
        <v>67.790000000000006</v>
      </c>
      <c r="RH6" s="31">
        <f t="shared" si="258"/>
        <v>0</v>
      </c>
      <c r="RI6" s="31">
        <f t="shared" si="259"/>
        <v>67.790000000000006</v>
      </c>
      <c r="RJ6" s="31">
        <f t="shared" si="260"/>
        <v>23.29</v>
      </c>
      <c r="RK6" s="31">
        <f t="shared" si="260"/>
        <v>0</v>
      </c>
      <c r="RL6" s="31">
        <f t="shared" si="260"/>
        <v>23.29</v>
      </c>
      <c r="RM6" s="31">
        <f t="shared" si="150"/>
        <v>0</v>
      </c>
      <c r="RN6" s="31">
        <f t="shared" si="151"/>
        <v>0</v>
      </c>
      <c r="RO6" s="31">
        <f t="shared" si="152"/>
        <v>0</v>
      </c>
      <c r="RP6" s="31">
        <f t="shared" si="153"/>
        <v>0</v>
      </c>
      <c r="RQ6" s="31">
        <f t="shared" si="154"/>
        <v>0</v>
      </c>
      <c r="RR6" s="31">
        <f t="shared" si="155"/>
        <v>0</v>
      </c>
      <c r="RS6" s="31">
        <f t="shared" si="156"/>
        <v>0</v>
      </c>
      <c r="RT6" s="31">
        <f t="shared" si="157"/>
        <v>0</v>
      </c>
      <c r="RU6" s="31">
        <f t="shared" si="261"/>
        <v>0</v>
      </c>
      <c r="RV6" s="24"/>
      <c r="RW6" s="24"/>
      <c r="RX6" s="24"/>
      <c r="RY6" s="24"/>
    </row>
    <row r="7" spans="1:493" ht="28.5" x14ac:dyDescent="0.25">
      <c r="A7" s="24">
        <v>4</v>
      </c>
      <c r="B7" s="24" t="s">
        <v>420</v>
      </c>
      <c r="C7" s="24">
        <v>115.39</v>
      </c>
      <c r="D7" s="14" t="e">
        <f>INDEX(#REF!,MATCH(E7,#REF!,0))</f>
        <v>#REF!</v>
      </c>
      <c r="E7" s="24" t="s">
        <v>445</v>
      </c>
      <c r="F7" s="14" t="s">
        <v>422</v>
      </c>
      <c r="G7" s="14" t="s">
        <v>436</v>
      </c>
      <c r="H7" s="14" t="s">
        <v>435</v>
      </c>
      <c r="I7" s="14" t="s">
        <v>425</v>
      </c>
      <c r="J7" s="14" t="s">
        <v>439</v>
      </c>
      <c r="K7" s="14" t="s">
        <v>446</v>
      </c>
      <c r="L7" s="14" t="s">
        <v>446</v>
      </c>
      <c r="M7" s="24">
        <v>2</v>
      </c>
      <c r="N7" s="24">
        <v>2</v>
      </c>
      <c r="O7" s="25">
        <v>2</v>
      </c>
      <c r="P7" s="25">
        <v>2.4</v>
      </c>
      <c r="Q7" s="25">
        <v>0.1</v>
      </c>
      <c r="R7" s="25">
        <v>2</v>
      </c>
      <c r="S7" s="25">
        <v>2.2000000000000002</v>
      </c>
      <c r="T7" s="24">
        <v>0.2</v>
      </c>
      <c r="U7" s="24">
        <v>0</v>
      </c>
      <c r="V7" s="24">
        <v>0</v>
      </c>
      <c r="W7" s="24">
        <v>0</v>
      </c>
      <c r="X7" s="24">
        <v>2</v>
      </c>
      <c r="Y7" s="24">
        <v>1.54</v>
      </c>
      <c r="Z7" s="26">
        <f t="shared" si="158"/>
        <v>1.28</v>
      </c>
      <c r="AA7" s="24">
        <v>0.2</v>
      </c>
      <c r="AB7" s="24">
        <v>0</v>
      </c>
      <c r="AC7" s="24">
        <v>0</v>
      </c>
      <c r="AD7" s="24">
        <v>0</v>
      </c>
      <c r="AE7" s="24">
        <v>0</v>
      </c>
      <c r="AF7" s="24">
        <v>0</v>
      </c>
      <c r="AG7" s="25">
        <v>1.54</v>
      </c>
      <c r="AH7" s="25">
        <v>1.54</v>
      </c>
      <c r="AI7" s="26">
        <f t="shared" si="0"/>
        <v>0.12</v>
      </c>
      <c r="AJ7" s="25">
        <v>2</v>
      </c>
      <c r="AK7" s="25">
        <v>2</v>
      </c>
      <c r="AL7" s="26">
        <f t="shared" si="1"/>
        <v>0.22</v>
      </c>
      <c r="AM7" s="24">
        <v>0</v>
      </c>
      <c r="AN7" s="24">
        <v>0</v>
      </c>
      <c r="AO7" s="24">
        <v>0</v>
      </c>
      <c r="AP7" s="24">
        <v>0</v>
      </c>
      <c r="AQ7" s="24">
        <v>2</v>
      </c>
      <c r="AR7" s="24">
        <v>1.8</v>
      </c>
      <c r="AS7" s="24">
        <v>0.12</v>
      </c>
      <c r="AT7" s="24">
        <v>0.1</v>
      </c>
      <c r="AU7" s="24">
        <v>0</v>
      </c>
      <c r="AV7" s="24">
        <v>0</v>
      </c>
      <c r="AW7" s="24">
        <v>0</v>
      </c>
      <c r="AX7" s="24">
        <v>0</v>
      </c>
      <c r="AY7" s="24">
        <v>0</v>
      </c>
      <c r="AZ7" s="24">
        <v>0</v>
      </c>
      <c r="BA7" s="24">
        <v>0</v>
      </c>
      <c r="BB7" s="24">
        <v>0</v>
      </c>
      <c r="BC7" s="24">
        <v>0</v>
      </c>
      <c r="BD7" s="24">
        <v>0</v>
      </c>
      <c r="BE7" s="24">
        <v>0</v>
      </c>
      <c r="BF7" s="24">
        <v>0</v>
      </c>
      <c r="BG7" s="24">
        <v>0</v>
      </c>
      <c r="BH7" s="24">
        <v>0</v>
      </c>
      <c r="BI7" s="24">
        <v>0</v>
      </c>
      <c r="BJ7" s="24">
        <v>0</v>
      </c>
      <c r="BK7" s="24">
        <v>0</v>
      </c>
      <c r="BL7" s="24">
        <v>0</v>
      </c>
      <c r="BM7" s="24">
        <v>0</v>
      </c>
      <c r="BN7" s="24">
        <v>0</v>
      </c>
      <c r="BO7" s="24">
        <v>0</v>
      </c>
      <c r="BP7" s="24">
        <v>0</v>
      </c>
      <c r="BQ7" s="24">
        <v>0</v>
      </c>
      <c r="BR7" s="24">
        <v>0</v>
      </c>
      <c r="BS7" s="24">
        <v>0</v>
      </c>
      <c r="BT7" s="24">
        <v>0</v>
      </c>
      <c r="BU7" s="24">
        <v>0</v>
      </c>
      <c r="BV7" s="24">
        <v>0</v>
      </c>
      <c r="BW7" s="24"/>
      <c r="BX7" s="24"/>
      <c r="BY7" s="24">
        <v>0</v>
      </c>
      <c r="BZ7" s="24">
        <v>0</v>
      </c>
      <c r="CA7" s="14" t="e">
        <f>INDEX(#REF!,MATCH(E7,#REF!,0))</f>
        <v>#REF!</v>
      </c>
      <c r="CB7" s="14" t="s">
        <v>440</v>
      </c>
      <c r="CC7" s="24">
        <v>0</v>
      </c>
      <c r="CD7" s="24">
        <v>0</v>
      </c>
      <c r="CE7" s="24">
        <v>1.8</v>
      </c>
      <c r="CF7" s="24">
        <v>1.6</v>
      </c>
      <c r="CG7" s="24">
        <v>0.1</v>
      </c>
      <c r="CH7" s="24">
        <v>2</v>
      </c>
      <c r="CI7" s="24" t="s">
        <v>114</v>
      </c>
      <c r="CJ7" s="24">
        <f t="shared" si="262"/>
        <v>0</v>
      </c>
      <c r="CK7" s="26">
        <f t="shared" si="159"/>
        <v>0.91</v>
      </c>
      <c r="CL7" s="26">
        <f t="shared" ref="CL7:CL37" si="270">CJ7+CK7</f>
        <v>0.91</v>
      </c>
      <c r="CM7" s="24">
        <v>36.67</v>
      </c>
      <c r="CN7" s="27">
        <v>43.87</v>
      </c>
      <c r="CO7" s="24">
        <v>43.08</v>
      </c>
      <c r="CP7" s="28">
        <f t="shared" si="161"/>
        <v>43.08</v>
      </c>
      <c r="CQ7" s="28">
        <f t="shared" si="162"/>
        <v>42.17</v>
      </c>
      <c r="CR7" s="28">
        <f t="shared" si="163"/>
        <v>0.91</v>
      </c>
      <c r="CS7" s="28">
        <f t="shared" si="164"/>
        <v>42.269999999999996</v>
      </c>
      <c r="CT7" s="28">
        <f t="shared" si="2"/>
        <v>42.47</v>
      </c>
      <c r="CU7" s="29">
        <v>42.47</v>
      </c>
      <c r="CV7" s="28">
        <f t="shared" si="165"/>
        <v>1.28</v>
      </c>
      <c r="CW7" s="28">
        <f t="shared" si="3"/>
        <v>0</v>
      </c>
      <c r="CX7" s="28">
        <f t="shared" si="166"/>
        <v>0</v>
      </c>
      <c r="CY7" s="28">
        <f t="shared" si="4"/>
        <v>43.75</v>
      </c>
      <c r="CZ7" s="28">
        <f t="shared" si="167"/>
        <v>43.75</v>
      </c>
      <c r="DA7" s="30">
        <v>43.87</v>
      </c>
      <c r="DB7" s="26">
        <f t="shared" si="168"/>
        <v>1.7</v>
      </c>
      <c r="DC7" s="26">
        <f t="shared" si="169"/>
        <v>0.79</v>
      </c>
      <c r="DD7" s="26">
        <f t="shared" si="170"/>
        <v>0.90999999999999992</v>
      </c>
      <c r="DE7" s="26">
        <f t="shared" si="5"/>
        <v>0.1</v>
      </c>
      <c r="DF7" s="26">
        <f t="shared" si="171"/>
        <v>0.2</v>
      </c>
      <c r="DG7" s="26">
        <f t="shared" si="6"/>
        <v>0.61</v>
      </c>
      <c r="DH7" s="26">
        <f t="shared" si="7"/>
        <v>0</v>
      </c>
      <c r="DI7" s="26">
        <f t="shared" si="8"/>
        <v>0</v>
      </c>
      <c r="DJ7" s="26">
        <f t="shared" si="9"/>
        <v>0</v>
      </c>
      <c r="DK7" s="26">
        <f t="shared" si="172"/>
        <v>0.91</v>
      </c>
      <c r="DL7" s="26">
        <f t="shared" si="173"/>
        <v>0</v>
      </c>
      <c r="DM7" s="26">
        <f t="shared" si="174"/>
        <v>0</v>
      </c>
      <c r="DN7" s="26">
        <f t="shared" si="175"/>
        <v>0</v>
      </c>
      <c r="DO7" s="24">
        <v>3</v>
      </c>
      <c r="DP7" s="24">
        <v>0.5</v>
      </c>
      <c r="DQ7" s="24">
        <v>1</v>
      </c>
      <c r="DR7" s="24">
        <v>1</v>
      </c>
      <c r="DS7" s="31">
        <f t="shared" si="176"/>
        <v>3.91</v>
      </c>
      <c r="DT7" s="31">
        <f t="shared" si="177"/>
        <v>0</v>
      </c>
      <c r="DU7" s="31">
        <f t="shared" si="178"/>
        <v>3.14</v>
      </c>
      <c r="DV7" s="31">
        <f t="shared" si="179"/>
        <v>0</v>
      </c>
      <c r="DW7" s="31">
        <f t="shared" si="180"/>
        <v>3.14</v>
      </c>
      <c r="DX7" s="31">
        <f t="shared" si="181"/>
        <v>6.28</v>
      </c>
      <c r="DY7" s="31">
        <f t="shared" si="182"/>
        <v>0</v>
      </c>
      <c r="DZ7" s="31">
        <f t="shared" si="183"/>
        <v>6.28</v>
      </c>
      <c r="EA7" s="31">
        <f t="shared" si="184"/>
        <v>3.8</v>
      </c>
      <c r="EB7" s="31">
        <f t="shared" si="185"/>
        <v>0</v>
      </c>
      <c r="EC7" s="31">
        <f t="shared" si="186"/>
        <v>3.8</v>
      </c>
      <c r="ED7" s="31">
        <f t="shared" si="187"/>
        <v>2.48</v>
      </c>
      <c r="EE7" s="31">
        <f t="shared" si="187"/>
        <v>0</v>
      </c>
      <c r="EF7" s="31">
        <f t="shared" si="188"/>
        <v>2.48</v>
      </c>
      <c r="EG7" s="31">
        <f t="shared" si="189"/>
        <v>3.8</v>
      </c>
      <c r="EH7" s="31">
        <f t="shared" si="189"/>
        <v>0</v>
      </c>
      <c r="EI7" s="31">
        <f t="shared" si="190"/>
        <v>3.8</v>
      </c>
      <c r="EJ7" s="24"/>
      <c r="EK7" s="24"/>
      <c r="EL7" s="24">
        <v>116.09</v>
      </c>
      <c r="EM7" s="24">
        <v>150.59</v>
      </c>
      <c r="EN7" s="24" t="s">
        <v>445</v>
      </c>
      <c r="EO7" s="24" t="s">
        <v>447</v>
      </c>
      <c r="EP7" s="14" t="s">
        <v>441</v>
      </c>
      <c r="EQ7" s="14" t="s">
        <v>432</v>
      </c>
      <c r="ER7" s="14" t="e">
        <f>IF(OR(EP7="Cống tròn",EP7="Cống hộp",EP7="Ống nhựa"),INDEX(#REF!,MATCH(E7,#REF!,0)),IF(OR(EP7="Rãnh xây",EP7="Rãnh bê tông"),INDEX(#REF!,MATCH(E7,#REF!,0)),EP7&amp;" "&amp;" ,"&amp;EQ7))</f>
        <v>#REF!</v>
      </c>
      <c r="ES7" s="25">
        <v>1</v>
      </c>
      <c r="ET7" s="25">
        <v>1.4999999999999999E-2</v>
      </c>
      <c r="EU7" s="25">
        <v>1</v>
      </c>
      <c r="EV7" s="24">
        <v>34.5</v>
      </c>
      <c r="EW7" s="31">
        <f t="shared" si="191"/>
        <v>34</v>
      </c>
      <c r="EX7" s="31">
        <f t="shared" si="192"/>
        <v>33</v>
      </c>
      <c r="EY7" s="31">
        <f t="shared" si="10"/>
        <v>0.48</v>
      </c>
      <c r="EZ7" s="31">
        <f t="shared" si="193"/>
        <v>33.479999999999997</v>
      </c>
      <c r="FA7" s="31">
        <f t="shared" si="194"/>
        <v>-1.0200000000000031</v>
      </c>
      <c r="FB7" s="32" t="str">
        <f t="shared" si="195"/>
        <v>Thêm 01</v>
      </c>
      <c r="FC7" s="31">
        <f t="shared" si="196"/>
        <v>-5.000000000002558E-3</v>
      </c>
      <c r="FD7" s="33" t="e" cm="1">
        <f t="array" ref="FD7">IF(EP7="Cống tròn",INDEX(#REF!,MATCH(E7,#REF!,0)),IF(EP7="Cống hộp",INDEX(#REF!,MATCH(E7,#REF!,0)),IF(EP7="Rãnh thang",INDEX(#REF!,MATCH(EL7&amp;EM7,#REF!&amp;#REF!,0)),FE7&amp;" "&amp;FF7)))</f>
        <v>#REF!</v>
      </c>
      <c r="FE7" s="14" t="s">
        <v>448</v>
      </c>
      <c r="FF7" s="14" t="s">
        <v>434</v>
      </c>
      <c r="FG7" s="14" t="e">
        <f>INDEX(#REF!,MATCH(E7,#REF!,0))</f>
        <v>#REF!</v>
      </c>
      <c r="FH7" s="14" t="s">
        <v>437</v>
      </c>
      <c r="FI7" s="24">
        <v>1</v>
      </c>
      <c r="FJ7" s="24">
        <v>1</v>
      </c>
      <c r="FK7" s="24">
        <v>0.12</v>
      </c>
      <c r="FL7" s="25">
        <v>3</v>
      </c>
      <c r="FM7" s="25">
        <v>0.12</v>
      </c>
      <c r="FN7" s="31">
        <f t="shared" si="197"/>
        <v>102</v>
      </c>
      <c r="FO7" s="31">
        <f t="shared" si="198"/>
        <v>12.24</v>
      </c>
      <c r="FP7" s="25">
        <v>7.4999999999999997E-2</v>
      </c>
      <c r="FQ7" s="25">
        <v>2</v>
      </c>
      <c r="FR7" s="25">
        <v>1</v>
      </c>
      <c r="FS7" s="31">
        <f t="shared" si="199"/>
        <v>1.1499999999999999</v>
      </c>
      <c r="FT7" s="25">
        <v>0.1</v>
      </c>
      <c r="FU7" s="25">
        <v>1.4</v>
      </c>
      <c r="FV7" s="25">
        <v>0.2</v>
      </c>
      <c r="FW7" s="25">
        <v>1.4</v>
      </c>
      <c r="FX7" s="24">
        <v>0.12</v>
      </c>
      <c r="FY7" s="31">
        <f t="shared" si="200"/>
        <v>1.57</v>
      </c>
      <c r="FZ7" s="33"/>
      <c r="GA7" s="33"/>
      <c r="GB7" s="33"/>
      <c r="GC7" s="33"/>
      <c r="GD7" s="25">
        <v>0</v>
      </c>
      <c r="GE7" s="25">
        <v>0</v>
      </c>
      <c r="GF7" s="25">
        <v>0</v>
      </c>
      <c r="GG7" s="25">
        <v>0</v>
      </c>
      <c r="GH7" s="25">
        <v>0</v>
      </c>
      <c r="GI7" s="25">
        <v>0</v>
      </c>
      <c r="GJ7" s="25">
        <v>0</v>
      </c>
      <c r="GK7" s="25">
        <v>0</v>
      </c>
      <c r="GL7" s="25">
        <v>0</v>
      </c>
      <c r="GM7" s="25">
        <v>0</v>
      </c>
      <c r="GN7" s="31">
        <f t="shared" si="11"/>
        <v>0</v>
      </c>
      <c r="GO7" s="31">
        <f t="shared" si="201"/>
        <v>0</v>
      </c>
      <c r="GP7" s="25">
        <v>0</v>
      </c>
      <c r="GQ7" s="25">
        <v>0</v>
      </c>
      <c r="GR7" s="25">
        <v>0</v>
      </c>
      <c r="GS7" s="25">
        <v>0</v>
      </c>
      <c r="GT7" s="33" t="e">
        <f>INDEX(#REF!,MATCH(E7,#REF!,0))</f>
        <v>#REF!</v>
      </c>
      <c r="GU7" s="33"/>
      <c r="GV7" s="25">
        <v>0</v>
      </c>
      <c r="GW7" s="25">
        <v>0</v>
      </c>
      <c r="GX7" s="25">
        <v>0</v>
      </c>
      <c r="GY7" s="25">
        <v>0</v>
      </c>
      <c r="GZ7" s="31">
        <f t="shared" si="12"/>
        <v>0</v>
      </c>
      <c r="HA7" s="31">
        <f t="shared" si="13"/>
        <v>0</v>
      </c>
      <c r="HB7" s="104">
        <f t="shared" si="202"/>
        <v>0</v>
      </c>
      <c r="HC7" s="25">
        <v>0</v>
      </c>
      <c r="HD7" s="25">
        <v>0</v>
      </c>
      <c r="HE7" s="25">
        <v>0</v>
      </c>
      <c r="HF7" s="31">
        <f t="shared" si="203"/>
        <v>0</v>
      </c>
      <c r="HG7" s="25">
        <v>0</v>
      </c>
      <c r="HH7" s="25">
        <v>0</v>
      </c>
      <c r="HI7" s="33"/>
      <c r="HJ7" s="33"/>
      <c r="HK7" s="33"/>
      <c r="HL7" s="33"/>
      <c r="HM7" s="33" t="e" cm="1">
        <f t="array" ref="HM7">INDEX(#REF!,MATCH(EL7&amp;EM7,#REF!&amp;#REF!,0))</f>
        <v>#REF!</v>
      </c>
      <c r="HN7" s="25">
        <v>0</v>
      </c>
      <c r="HO7" s="25">
        <v>0</v>
      </c>
      <c r="HP7" s="25">
        <v>0</v>
      </c>
      <c r="HQ7" s="25">
        <v>0</v>
      </c>
      <c r="HR7" s="25">
        <v>0</v>
      </c>
      <c r="HS7" s="25">
        <v>0</v>
      </c>
      <c r="HT7" s="25">
        <v>0</v>
      </c>
      <c r="HU7" s="25">
        <v>0</v>
      </c>
      <c r="HV7" s="25">
        <v>0</v>
      </c>
      <c r="HW7" s="25">
        <v>0</v>
      </c>
      <c r="HX7" s="33" t="e" cm="1">
        <f t="array" ref="HX7">INDEX(#REF!,MATCH(EL7&amp;EM7,#REF!&amp;#REF!,0))</f>
        <v>#REF!</v>
      </c>
      <c r="HY7" s="25">
        <v>0</v>
      </c>
      <c r="HZ7" s="25">
        <v>0</v>
      </c>
      <c r="IA7" s="25">
        <v>0</v>
      </c>
      <c r="IB7" s="33" t="e" cm="1">
        <f t="array" ref="IB7">INDEX(#REF!,MATCH(EL7&amp;EM7,#REF!&amp;#REF!,0))</f>
        <v>#REF!</v>
      </c>
      <c r="IC7" s="25">
        <v>0</v>
      </c>
      <c r="ID7" s="25">
        <v>0</v>
      </c>
      <c r="IE7" s="25">
        <v>0</v>
      </c>
      <c r="IF7" s="25">
        <v>0</v>
      </c>
      <c r="IG7" s="25">
        <v>0</v>
      </c>
      <c r="IH7" s="25">
        <v>0</v>
      </c>
      <c r="II7" s="33" t="e" cm="1">
        <f t="array" ref="II7">INDEX(#REF!,MATCH(EL7&amp;EM7,#REF!&amp;#REF!,0))</f>
        <v>#REF!</v>
      </c>
      <c r="IJ7" s="25">
        <v>0</v>
      </c>
      <c r="IK7" s="25">
        <v>0</v>
      </c>
      <c r="IL7" s="25">
        <v>0</v>
      </c>
      <c r="IM7" s="33" t="e" cm="1">
        <f t="array" ref="IM7">INDEX(#REF!,MATCH(EL7&amp;EM7,#REF!&amp;#REF!,0))</f>
        <v>#REF!</v>
      </c>
      <c r="IN7" s="33"/>
      <c r="IO7" s="31">
        <f t="shared" si="14"/>
        <v>0</v>
      </c>
      <c r="IP7" s="25">
        <v>0</v>
      </c>
      <c r="IQ7" s="25">
        <v>0</v>
      </c>
      <c r="IR7" s="25">
        <v>0</v>
      </c>
      <c r="IS7" s="33" t="e" cm="1">
        <f t="array" ref="IS7">INDEX(#REF!,MATCH(EL7&amp;EM7,#REF!&amp;#REF!,0))</f>
        <v>#REF!</v>
      </c>
      <c r="IT7" s="33"/>
      <c r="IU7" s="31">
        <f t="shared" si="263"/>
        <v>0</v>
      </c>
      <c r="IV7" s="31">
        <f t="shared" si="264"/>
        <v>0</v>
      </c>
      <c r="IW7" s="25">
        <v>0</v>
      </c>
      <c r="IX7" s="25">
        <v>0</v>
      </c>
      <c r="IY7" s="25">
        <v>0</v>
      </c>
      <c r="IZ7" s="25">
        <v>0</v>
      </c>
      <c r="JA7" s="31">
        <f t="shared" si="265"/>
        <v>0</v>
      </c>
      <c r="JB7" s="31">
        <f t="shared" si="266"/>
        <v>0</v>
      </c>
      <c r="JC7" s="31">
        <f t="shared" si="267"/>
        <v>0</v>
      </c>
      <c r="JD7" s="31">
        <f t="shared" si="268"/>
        <v>0</v>
      </c>
      <c r="JE7" s="31">
        <f t="shared" si="269"/>
        <v>0</v>
      </c>
      <c r="JF7" s="27">
        <v>40.580000000000013</v>
      </c>
      <c r="JG7" s="26">
        <f t="shared" si="204"/>
        <v>39.590000000000003</v>
      </c>
      <c r="JH7" s="26">
        <f t="shared" si="205"/>
        <v>0.99000000000000909</v>
      </c>
      <c r="JI7" s="26">
        <f t="shared" si="15"/>
        <v>39.585000000000008</v>
      </c>
      <c r="JJ7" s="26">
        <f t="shared" si="16"/>
        <v>0</v>
      </c>
      <c r="JK7" s="26">
        <f t="shared" si="17"/>
        <v>0</v>
      </c>
      <c r="JL7" s="26">
        <f t="shared" si="18"/>
        <v>0</v>
      </c>
      <c r="JM7" s="26">
        <f t="shared" si="19"/>
        <v>0</v>
      </c>
      <c r="JN7" s="26">
        <f t="shared" si="20"/>
        <v>0</v>
      </c>
      <c r="JO7" s="26">
        <f t="shared" si="21"/>
        <v>0</v>
      </c>
      <c r="JP7" s="26">
        <f t="shared" si="22"/>
        <v>39.685000000000009</v>
      </c>
      <c r="JQ7" s="26">
        <f t="shared" si="23"/>
        <v>0</v>
      </c>
      <c r="JR7" s="26">
        <f t="shared" si="24"/>
        <v>0</v>
      </c>
      <c r="JS7" s="26">
        <f t="shared" si="25"/>
        <v>0</v>
      </c>
      <c r="JT7" s="26">
        <f t="shared" si="26"/>
        <v>0</v>
      </c>
      <c r="JU7" s="26">
        <f t="shared" si="27"/>
        <v>39.685000000000009</v>
      </c>
      <c r="JV7" s="26">
        <f t="shared" si="28"/>
        <v>0</v>
      </c>
      <c r="JW7" s="26">
        <f t="shared" si="29"/>
        <v>0</v>
      </c>
      <c r="JX7" s="26">
        <f t="shared" si="30"/>
        <v>39.885000000000012</v>
      </c>
      <c r="JY7" s="26">
        <f t="shared" si="31"/>
        <v>0</v>
      </c>
      <c r="JZ7" s="26">
        <f t="shared" si="32"/>
        <v>0</v>
      </c>
      <c r="KA7" s="26">
        <f t="shared" si="33"/>
        <v>39.885000000000012</v>
      </c>
      <c r="KB7" s="26">
        <f t="shared" si="34"/>
        <v>0</v>
      </c>
      <c r="KC7" s="26">
        <f t="shared" si="35"/>
        <v>0</v>
      </c>
      <c r="KD7" s="26">
        <f t="shared" si="36"/>
        <v>40.00500000000001</v>
      </c>
      <c r="KE7" s="24">
        <v>40.080000000000013</v>
      </c>
      <c r="KF7" s="31">
        <f t="shared" si="37"/>
        <v>0</v>
      </c>
      <c r="KG7" s="31">
        <f t="shared" si="38"/>
        <v>0</v>
      </c>
      <c r="KH7" s="31">
        <f t="shared" si="39"/>
        <v>0</v>
      </c>
      <c r="KI7" s="31">
        <f t="shared" si="40"/>
        <v>0</v>
      </c>
      <c r="KJ7" s="31">
        <f t="shared" si="41"/>
        <v>41.16</v>
      </c>
      <c r="KK7" s="25">
        <v>41.080000000000013</v>
      </c>
      <c r="KL7" s="31">
        <f t="shared" si="42"/>
        <v>41.16</v>
      </c>
      <c r="KM7" s="31">
        <f t="shared" si="43"/>
        <v>0</v>
      </c>
      <c r="KN7" s="31">
        <f t="shared" si="44"/>
        <v>0</v>
      </c>
      <c r="KO7" s="31">
        <f t="shared" si="45"/>
        <v>0</v>
      </c>
      <c r="KP7" s="31">
        <f t="shared" si="46"/>
        <v>0</v>
      </c>
      <c r="KQ7" s="25">
        <v>0</v>
      </c>
      <c r="KR7" s="31">
        <f t="shared" si="47"/>
        <v>0</v>
      </c>
      <c r="KS7" s="27">
        <v>40.080000000000013</v>
      </c>
      <c r="KT7" s="26">
        <f t="shared" si="48"/>
        <v>39.090000000000003</v>
      </c>
      <c r="KU7" s="26">
        <f t="shared" si="206"/>
        <v>0.99000000000000909</v>
      </c>
      <c r="KV7" s="26">
        <f t="shared" si="49"/>
        <v>39.085000000000008</v>
      </c>
      <c r="KW7" s="26">
        <f t="shared" si="50"/>
        <v>0</v>
      </c>
      <c r="KX7" s="26">
        <f t="shared" si="51"/>
        <v>0</v>
      </c>
      <c r="KY7" s="26">
        <f t="shared" si="52"/>
        <v>0</v>
      </c>
      <c r="KZ7" s="26">
        <f t="shared" si="53"/>
        <v>0</v>
      </c>
      <c r="LA7" s="26">
        <f t="shared" si="54"/>
        <v>0</v>
      </c>
      <c r="LB7" s="26">
        <f t="shared" si="55"/>
        <v>0</v>
      </c>
      <c r="LC7" s="26">
        <f t="shared" si="56"/>
        <v>39.185000000000009</v>
      </c>
      <c r="LD7" s="26">
        <f t="shared" si="57"/>
        <v>0</v>
      </c>
      <c r="LE7" s="26">
        <f t="shared" si="58"/>
        <v>0</v>
      </c>
      <c r="LF7" s="26">
        <f t="shared" si="59"/>
        <v>0</v>
      </c>
      <c r="LG7" s="26">
        <f t="shared" si="60"/>
        <v>0</v>
      </c>
      <c r="LH7" s="26">
        <f t="shared" si="61"/>
        <v>39.185000000000009</v>
      </c>
      <c r="LI7" s="26">
        <f t="shared" si="62"/>
        <v>0</v>
      </c>
      <c r="LJ7" s="26">
        <f t="shared" si="63"/>
        <v>0</v>
      </c>
      <c r="LK7" s="26">
        <f t="shared" si="64"/>
        <v>39.385000000000012</v>
      </c>
      <c r="LL7" s="26">
        <f t="shared" si="65"/>
        <v>0</v>
      </c>
      <c r="LM7" s="26">
        <f t="shared" si="66"/>
        <v>0</v>
      </c>
      <c r="LN7" s="26">
        <f t="shared" si="67"/>
        <v>39.385000000000012</v>
      </c>
      <c r="LO7" s="26">
        <f t="shared" si="68"/>
        <v>0</v>
      </c>
      <c r="LP7" s="26">
        <f t="shared" si="69"/>
        <v>0</v>
      </c>
      <c r="LQ7" s="26">
        <f t="shared" si="70"/>
        <v>39.50500000000001</v>
      </c>
      <c r="LR7" s="24">
        <v>39.580000000000013</v>
      </c>
      <c r="LS7" s="31">
        <f t="shared" si="71"/>
        <v>0</v>
      </c>
      <c r="LT7" s="31">
        <f t="shared" si="72"/>
        <v>0</v>
      </c>
      <c r="LU7" s="31">
        <f t="shared" si="73"/>
        <v>0</v>
      </c>
      <c r="LV7" s="31">
        <f t="shared" si="74"/>
        <v>0</v>
      </c>
      <c r="LW7" s="31">
        <f t="shared" si="75"/>
        <v>40.659999999999997</v>
      </c>
      <c r="LX7" s="25">
        <v>40.580000000000013</v>
      </c>
      <c r="LY7" s="31">
        <f t="shared" si="76"/>
        <v>40.659999999999997</v>
      </c>
      <c r="LZ7" s="31">
        <f t="shared" si="77"/>
        <v>0</v>
      </c>
      <c r="MA7" s="31">
        <f t="shared" si="78"/>
        <v>0</v>
      </c>
      <c r="MB7" s="31">
        <f t="shared" si="79"/>
        <v>0</v>
      </c>
      <c r="MC7" s="31">
        <f t="shared" si="80"/>
        <v>0</v>
      </c>
      <c r="MD7" s="25">
        <v>0</v>
      </c>
      <c r="ME7" s="31">
        <f t="shared" si="81"/>
        <v>0</v>
      </c>
      <c r="MF7" s="33" t="s">
        <v>114</v>
      </c>
      <c r="MG7" s="25">
        <v>0</v>
      </c>
      <c r="MH7" s="31">
        <f t="shared" si="207"/>
        <v>0.99000000000000909</v>
      </c>
      <c r="MI7" s="31">
        <f t="shared" si="208"/>
        <v>0.99000000000000909</v>
      </c>
      <c r="MJ7" s="25">
        <v>0</v>
      </c>
      <c r="MK7" s="31">
        <f t="shared" si="209"/>
        <v>0.99000000000000909</v>
      </c>
      <c r="ML7" s="31">
        <f t="shared" si="210"/>
        <v>0.99000000000000909</v>
      </c>
      <c r="MM7" s="31">
        <f t="shared" si="82"/>
        <v>0.1</v>
      </c>
      <c r="MN7" s="31">
        <f t="shared" si="83"/>
        <v>0.1</v>
      </c>
      <c r="MO7" s="31">
        <f t="shared" si="211"/>
        <v>0.1</v>
      </c>
      <c r="MP7" s="31">
        <f t="shared" si="84"/>
        <v>0</v>
      </c>
      <c r="MQ7" s="31">
        <f t="shared" si="85"/>
        <v>0</v>
      </c>
      <c r="MR7" s="31">
        <f t="shared" si="212"/>
        <v>0</v>
      </c>
      <c r="MS7" s="31">
        <f t="shared" si="86"/>
        <v>0.2</v>
      </c>
      <c r="MT7" s="31">
        <f t="shared" si="87"/>
        <v>0.2</v>
      </c>
      <c r="MU7" s="31">
        <f t="shared" si="213"/>
        <v>0.2</v>
      </c>
      <c r="MV7" s="31">
        <f t="shared" si="88"/>
        <v>0</v>
      </c>
      <c r="MW7" s="31">
        <f t="shared" si="89"/>
        <v>0</v>
      </c>
      <c r="MX7" s="31">
        <f t="shared" si="214"/>
        <v>0</v>
      </c>
      <c r="MY7" s="31">
        <f t="shared" si="90"/>
        <v>0.12</v>
      </c>
      <c r="MZ7" s="31">
        <f t="shared" si="91"/>
        <v>0.12</v>
      </c>
      <c r="NA7" s="31">
        <f t="shared" si="215"/>
        <v>0.12</v>
      </c>
      <c r="NB7" s="31">
        <f t="shared" si="92"/>
        <v>0</v>
      </c>
      <c r="NC7" s="31">
        <f t="shared" si="93"/>
        <v>0</v>
      </c>
      <c r="ND7" s="31">
        <f t="shared" si="216"/>
        <v>0</v>
      </c>
      <c r="NE7" s="31">
        <f t="shared" si="94"/>
        <v>0.57000000000000905</v>
      </c>
      <c r="NF7" s="31">
        <f t="shared" si="95"/>
        <v>0.57000000000000905</v>
      </c>
      <c r="NG7" s="31">
        <f t="shared" si="217"/>
        <v>0.57000000000000905</v>
      </c>
      <c r="NH7" s="31">
        <f t="shared" si="96"/>
        <v>0</v>
      </c>
      <c r="NI7" s="31">
        <f t="shared" si="97"/>
        <v>0</v>
      </c>
      <c r="NJ7" s="31">
        <f t="shared" si="218"/>
        <v>0</v>
      </c>
      <c r="NK7" s="31">
        <f t="shared" si="98"/>
        <v>0</v>
      </c>
      <c r="NL7" s="31">
        <f t="shared" si="99"/>
        <v>0</v>
      </c>
      <c r="NM7" s="31">
        <f t="shared" si="219"/>
        <v>0</v>
      </c>
      <c r="NN7" s="31">
        <f t="shared" si="100"/>
        <v>0</v>
      </c>
      <c r="NO7" s="31">
        <f t="shared" si="101"/>
        <v>0</v>
      </c>
      <c r="NP7" s="31">
        <f t="shared" si="220"/>
        <v>0</v>
      </c>
      <c r="NQ7" s="31">
        <f t="shared" si="102"/>
        <v>0</v>
      </c>
      <c r="NR7" s="31">
        <f t="shared" si="103"/>
        <v>0</v>
      </c>
      <c r="NS7" s="31">
        <f t="shared" si="221"/>
        <v>0</v>
      </c>
      <c r="NT7" s="31">
        <f t="shared" si="104"/>
        <v>0</v>
      </c>
      <c r="NU7" s="31">
        <f t="shared" si="105"/>
        <v>0</v>
      </c>
      <c r="NV7" s="31">
        <f t="shared" si="222"/>
        <v>0</v>
      </c>
      <c r="NW7" s="31">
        <f t="shared" si="106"/>
        <v>0</v>
      </c>
      <c r="NX7" s="31">
        <f t="shared" si="107"/>
        <v>0</v>
      </c>
      <c r="NY7" s="31">
        <f t="shared" si="223"/>
        <v>0</v>
      </c>
      <c r="NZ7" s="31">
        <f t="shared" si="108"/>
        <v>0</v>
      </c>
      <c r="OA7" s="31">
        <f t="shared" si="109"/>
        <v>0</v>
      </c>
      <c r="OB7" s="31">
        <f t="shared" si="224"/>
        <v>0</v>
      </c>
      <c r="OC7" s="31">
        <f t="shared" si="110"/>
        <v>0</v>
      </c>
      <c r="OD7" s="31">
        <f t="shared" si="111"/>
        <v>0</v>
      </c>
      <c r="OE7" s="31">
        <f t="shared" si="225"/>
        <v>0</v>
      </c>
      <c r="OF7" s="31">
        <f t="shared" si="112"/>
        <v>0</v>
      </c>
      <c r="OG7" s="31">
        <f t="shared" si="113"/>
        <v>0</v>
      </c>
      <c r="OH7" s="31">
        <f t="shared" si="226"/>
        <v>0</v>
      </c>
      <c r="OI7" s="31">
        <f t="shared" si="114"/>
        <v>0</v>
      </c>
      <c r="OJ7" s="31">
        <f t="shared" si="115"/>
        <v>0</v>
      </c>
      <c r="OK7" s="31">
        <f t="shared" si="227"/>
        <v>0</v>
      </c>
      <c r="OL7" s="31">
        <f t="shared" si="116"/>
        <v>0</v>
      </c>
      <c r="OM7" s="31">
        <f t="shared" si="117"/>
        <v>0</v>
      </c>
      <c r="ON7" s="31">
        <f t="shared" si="228"/>
        <v>0</v>
      </c>
      <c r="OO7" s="31">
        <f t="shared" si="118"/>
        <v>0</v>
      </c>
      <c r="OP7" s="31">
        <f t="shared" si="119"/>
        <v>0</v>
      </c>
      <c r="OQ7" s="31">
        <f t="shared" si="229"/>
        <v>0</v>
      </c>
      <c r="OR7" s="31">
        <f t="shared" si="120"/>
        <v>0</v>
      </c>
      <c r="OS7" s="31">
        <f t="shared" si="121"/>
        <v>0</v>
      </c>
      <c r="OT7" s="31">
        <f t="shared" si="230"/>
        <v>0</v>
      </c>
      <c r="OU7" s="31">
        <f t="shared" si="122"/>
        <v>0</v>
      </c>
      <c r="OV7" s="31">
        <f t="shared" si="123"/>
        <v>0</v>
      </c>
      <c r="OW7" s="31">
        <f t="shared" si="231"/>
        <v>0</v>
      </c>
      <c r="OX7" s="31">
        <f t="shared" si="124"/>
        <v>0</v>
      </c>
      <c r="OY7" s="31">
        <f t="shared" si="125"/>
        <v>0</v>
      </c>
      <c r="OZ7" s="31">
        <f t="shared" si="232"/>
        <v>0</v>
      </c>
      <c r="PA7" s="31">
        <f t="shared" si="126"/>
        <v>0</v>
      </c>
      <c r="PB7" s="31">
        <f t="shared" si="127"/>
        <v>0</v>
      </c>
      <c r="PC7" s="31">
        <f t="shared" si="233"/>
        <v>0</v>
      </c>
      <c r="PD7" s="31">
        <f t="shared" si="128"/>
        <v>0</v>
      </c>
      <c r="PE7" s="31">
        <f t="shared" si="129"/>
        <v>0</v>
      </c>
      <c r="PF7" s="31">
        <f t="shared" si="234"/>
        <v>0</v>
      </c>
      <c r="PG7" s="27">
        <v>2.6</v>
      </c>
      <c r="PH7" s="27">
        <v>0.5</v>
      </c>
      <c r="PI7" s="27">
        <v>1</v>
      </c>
      <c r="PJ7" s="27">
        <v>1</v>
      </c>
      <c r="PK7" s="27">
        <v>0</v>
      </c>
      <c r="PL7" s="27">
        <v>0</v>
      </c>
      <c r="PM7" s="27">
        <v>0</v>
      </c>
      <c r="PN7" s="27">
        <v>0</v>
      </c>
      <c r="PO7" s="31">
        <f t="shared" si="235"/>
        <v>3.59</v>
      </c>
      <c r="PP7" s="31">
        <f t="shared" si="236"/>
        <v>3.06</v>
      </c>
      <c r="PQ7" s="31">
        <f t="shared" si="237"/>
        <v>0</v>
      </c>
      <c r="PR7" s="31">
        <f t="shared" si="238"/>
        <v>0</v>
      </c>
      <c r="PS7" s="31">
        <f t="shared" si="239"/>
        <v>3.59</v>
      </c>
      <c r="PT7" s="31">
        <f t="shared" si="240"/>
        <v>3.06</v>
      </c>
      <c r="PU7" s="31">
        <f t="shared" si="241"/>
        <v>0</v>
      </c>
      <c r="PV7" s="31">
        <f t="shared" si="242"/>
        <v>0</v>
      </c>
      <c r="PW7" s="31">
        <f t="shared" si="130"/>
        <v>0</v>
      </c>
      <c r="PX7" s="31">
        <f t="shared" si="243"/>
        <v>0</v>
      </c>
      <c r="PY7" s="31">
        <f t="shared" si="131"/>
        <v>0</v>
      </c>
      <c r="PZ7" s="31">
        <f t="shared" si="132"/>
        <v>0</v>
      </c>
      <c r="QA7" s="31">
        <f t="shared" si="133"/>
        <v>105.57</v>
      </c>
      <c r="QB7" s="31">
        <f t="shared" si="134"/>
        <v>0</v>
      </c>
      <c r="QC7" s="31">
        <f t="shared" si="135"/>
        <v>105.57</v>
      </c>
      <c r="QD7" s="31">
        <f t="shared" si="136"/>
        <v>0</v>
      </c>
      <c r="QE7" s="31">
        <f t="shared" si="137"/>
        <v>0</v>
      </c>
      <c r="QF7" s="31">
        <f t="shared" si="244"/>
        <v>0</v>
      </c>
      <c r="QG7" s="31">
        <f t="shared" si="245"/>
        <v>105.57</v>
      </c>
      <c r="QH7" s="31">
        <f t="shared" si="246"/>
        <v>0</v>
      </c>
      <c r="QI7" s="31">
        <f t="shared" si="247"/>
        <v>105.57</v>
      </c>
      <c r="QJ7" s="31">
        <f t="shared" si="138"/>
        <v>24.76</v>
      </c>
      <c r="QK7" s="31">
        <f t="shared" si="139"/>
        <v>0</v>
      </c>
      <c r="QL7" s="31">
        <f t="shared" si="248"/>
        <v>24.76</v>
      </c>
      <c r="QM7" s="31">
        <f t="shared" si="140"/>
        <v>0</v>
      </c>
      <c r="QN7" s="31">
        <f t="shared" si="141"/>
        <v>0</v>
      </c>
      <c r="QO7" s="31">
        <f t="shared" si="249"/>
        <v>0</v>
      </c>
      <c r="QP7" s="31">
        <f t="shared" si="142"/>
        <v>0</v>
      </c>
      <c r="QQ7" s="31">
        <f t="shared" si="143"/>
        <v>0</v>
      </c>
      <c r="QR7" s="31">
        <f t="shared" si="250"/>
        <v>0</v>
      </c>
      <c r="QS7" s="31">
        <f t="shared" si="144"/>
        <v>0</v>
      </c>
      <c r="QT7" s="31">
        <f t="shared" si="145"/>
        <v>0</v>
      </c>
      <c r="QU7" s="31">
        <f t="shared" si="251"/>
        <v>0</v>
      </c>
      <c r="QV7" s="31">
        <f t="shared" si="146"/>
        <v>0</v>
      </c>
      <c r="QW7" s="31">
        <f t="shared" si="147"/>
        <v>0</v>
      </c>
      <c r="QX7" s="31">
        <f t="shared" si="252"/>
        <v>0</v>
      </c>
      <c r="QY7" s="31">
        <f t="shared" si="148"/>
        <v>0</v>
      </c>
      <c r="QZ7" s="31">
        <f t="shared" si="149"/>
        <v>0</v>
      </c>
      <c r="RA7" s="31">
        <f t="shared" si="253"/>
        <v>0</v>
      </c>
      <c r="RB7" s="31">
        <f t="shared" si="254"/>
        <v>0</v>
      </c>
      <c r="RC7" s="31">
        <f t="shared" si="255"/>
        <v>0</v>
      </c>
      <c r="RD7" s="31">
        <f t="shared" si="256"/>
        <v>24.76</v>
      </c>
      <c r="RE7" s="31">
        <f t="shared" si="256"/>
        <v>0</v>
      </c>
      <c r="RF7" s="31">
        <f t="shared" si="257"/>
        <v>24.76</v>
      </c>
      <c r="RG7" s="31">
        <f t="shared" si="258"/>
        <v>80.81</v>
      </c>
      <c r="RH7" s="31">
        <f t="shared" si="258"/>
        <v>0</v>
      </c>
      <c r="RI7" s="31">
        <f t="shared" si="259"/>
        <v>80.81</v>
      </c>
      <c r="RJ7" s="31">
        <f t="shared" si="260"/>
        <v>24.76</v>
      </c>
      <c r="RK7" s="31">
        <f t="shared" si="260"/>
        <v>0</v>
      </c>
      <c r="RL7" s="31">
        <f t="shared" si="260"/>
        <v>24.76</v>
      </c>
      <c r="RM7" s="31">
        <f t="shared" si="150"/>
        <v>0</v>
      </c>
      <c r="RN7" s="31">
        <f t="shared" si="151"/>
        <v>0</v>
      </c>
      <c r="RO7" s="31">
        <f t="shared" si="152"/>
        <v>0</v>
      </c>
      <c r="RP7" s="31">
        <f t="shared" si="153"/>
        <v>0</v>
      </c>
      <c r="RQ7" s="31">
        <f t="shared" si="154"/>
        <v>0</v>
      </c>
      <c r="RR7" s="31">
        <f t="shared" si="155"/>
        <v>0</v>
      </c>
      <c r="RS7" s="31">
        <f t="shared" si="156"/>
        <v>0</v>
      </c>
      <c r="RT7" s="31">
        <f t="shared" si="157"/>
        <v>0</v>
      </c>
      <c r="RU7" s="31">
        <f t="shared" si="261"/>
        <v>0</v>
      </c>
      <c r="RV7" s="24"/>
      <c r="RW7" s="24"/>
      <c r="RX7" s="24"/>
      <c r="RY7" s="24"/>
    </row>
    <row r="8" spans="1:493" ht="28.5" x14ac:dyDescent="0.25">
      <c r="A8" s="24">
        <v>5</v>
      </c>
      <c r="B8" s="24" t="s">
        <v>420</v>
      </c>
      <c r="C8" s="24">
        <v>151.29</v>
      </c>
      <c r="D8" s="14" t="e">
        <f>INDEX(#REF!,MATCH(E8,#REF!,0))</f>
        <v>#REF!</v>
      </c>
      <c r="E8" s="24" t="s">
        <v>447</v>
      </c>
      <c r="F8" s="14" t="s">
        <v>422</v>
      </c>
      <c r="G8" s="14" t="s">
        <v>442</v>
      </c>
      <c r="H8" s="14" t="s">
        <v>435</v>
      </c>
      <c r="I8" s="14" t="s">
        <v>425</v>
      </c>
      <c r="J8" s="14" t="s">
        <v>439</v>
      </c>
      <c r="K8" s="14" t="s">
        <v>446</v>
      </c>
      <c r="L8" s="14" t="s">
        <v>446</v>
      </c>
      <c r="M8" s="24">
        <v>2</v>
      </c>
      <c r="N8" s="24">
        <v>2</v>
      </c>
      <c r="O8" s="25">
        <v>2</v>
      </c>
      <c r="P8" s="25">
        <v>2.4</v>
      </c>
      <c r="Q8" s="25">
        <v>0.1</v>
      </c>
      <c r="R8" s="25">
        <v>2</v>
      </c>
      <c r="S8" s="25">
        <v>2.2000000000000002</v>
      </c>
      <c r="T8" s="24">
        <v>0.2</v>
      </c>
      <c r="U8" s="24">
        <v>0</v>
      </c>
      <c r="V8" s="24">
        <v>0</v>
      </c>
      <c r="W8" s="24">
        <v>0</v>
      </c>
      <c r="X8" s="24">
        <v>2</v>
      </c>
      <c r="Y8" s="24">
        <v>1.54</v>
      </c>
      <c r="Z8" s="26">
        <f t="shared" si="158"/>
        <v>1.28</v>
      </c>
      <c r="AA8" s="24">
        <v>0.2</v>
      </c>
      <c r="AB8" s="24">
        <v>0</v>
      </c>
      <c r="AC8" s="24">
        <v>0</v>
      </c>
      <c r="AD8" s="24">
        <v>0</v>
      </c>
      <c r="AE8" s="24">
        <v>0</v>
      </c>
      <c r="AF8" s="24">
        <v>0</v>
      </c>
      <c r="AG8" s="25">
        <v>0</v>
      </c>
      <c r="AH8" s="25">
        <v>0</v>
      </c>
      <c r="AI8" s="26">
        <f t="shared" si="0"/>
        <v>0</v>
      </c>
      <c r="AJ8" s="25">
        <v>0</v>
      </c>
      <c r="AK8" s="25">
        <v>0</v>
      </c>
      <c r="AL8" s="26">
        <f t="shared" si="1"/>
        <v>0</v>
      </c>
      <c r="AM8" s="24">
        <v>0</v>
      </c>
      <c r="AN8" s="24">
        <v>0</v>
      </c>
      <c r="AO8" s="24">
        <v>0</v>
      </c>
      <c r="AP8" s="24">
        <v>0</v>
      </c>
      <c r="AQ8" s="24">
        <v>2</v>
      </c>
      <c r="AR8" s="24">
        <v>1.8</v>
      </c>
      <c r="AS8" s="24">
        <v>0.12</v>
      </c>
      <c r="AT8" s="24">
        <v>0.1</v>
      </c>
      <c r="AU8" s="24">
        <v>0</v>
      </c>
      <c r="AV8" s="24">
        <v>0</v>
      </c>
      <c r="AW8" s="24">
        <v>0</v>
      </c>
      <c r="AX8" s="24">
        <v>0</v>
      </c>
      <c r="AY8" s="24">
        <v>0</v>
      </c>
      <c r="AZ8" s="24">
        <v>0</v>
      </c>
      <c r="BA8" s="24">
        <v>0</v>
      </c>
      <c r="BB8" s="24">
        <v>0</v>
      </c>
      <c r="BC8" s="24">
        <v>0</v>
      </c>
      <c r="BD8" s="24">
        <v>0</v>
      </c>
      <c r="BE8" s="24">
        <v>0</v>
      </c>
      <c r="BF8" s="24">
        <v>0</v>
      </c>
      <c r="BG8" s="24">
        <v>0</v>
      </c>
      <c r="BH8" s="24">
        <v>0</v>
      </c>
      <c r="BI8" s="24">
        <v>0</v>
      </c>
      <c r="BJ8" s="24">
        <v>0</v>
      </c>
      <c r="BK8" s="24">
        <v>0</v>
      </c>
      <c r="BL8" s="24">
        <v>0</v>
      </c>
      <c r="BM8" s="24">
        <v>0</v>
      </c>
      <c r="BN8" s="24">
        <v>0</v>
      </c>
      <c r="BO8" s="24">
        <v>0</v>
      </c>
      <c r="BP8" s="24">
        <v>0</v>
      </c>
      <c r="BQ8" s="24">
        <v>0</v>
      </c>
      <c r="BR8" s="24">
        <v>0</v>
      </c>
      <c r="BS8" s="24">
        <v>0</v>
      </c>
      <c r="BT8" s="24">
        <v>0</v>
      </c>
      <c r="BU8" s="24">
        <v>0</v>
      </c>
      <c r="BV8" s="24">
        <v>0</v>
      </c>
      <c r="BW8" s="24"/>
      <c r="BX8" s="24"/>
      <c r="BY8" s="24">
        <v>0</v>
      </c>
      <c r="BZ8" s="24">
        <v>0</v>
      </c>
      <c r="CA8" s="14" t="e">
        <f>INDEX(#REF!,MATCH(E8,#REF!,0))</f>
        <v>#REF!</v>
      </c>
      <c r="CB8" s="14" t="s">
        <v>440</v>
      </c>
      <c r="CC8" s="24">
        <v>0</v>
      </c>
      <c r="CD8" s="24">
        <v>0</v>
      </c>
      <c r="CE8" s="24">
        <v>1.8</v>
      </c>
      <c r="CF8" s="24">
        <v>1.6</v>
      </c>
      <c r="CG8" s="24">
        <v>0.12</v>
      </c>
      <c r="CH8" s="24">
        <v>2</v>
      </c>
      <c r="CI8" s="24" t="s">
        <v>114</v>
      </c>
      <c r="CJ8" s="24">
        <f t="shared" si="262"/>
        <v>0</v>
      </c>
      <c r="CK8" s="26">
        <f t="shared" si="159"/>
        <v>0.91</v>
      </c>
      <c r="CL8" s="26">
        <f t="shared" si="270"/>
        <v>0.91</v>
      </c>
      <c r="CM8" s="24">
        <v>36.67</v>
      </c>
      <c r="CN8" s="27">
        <v>44.87</v>
      </c>
      <c r="CO8" s="24">
        <v>44.08</v>
      </c>
      <c r="CP8" s="28">
        <f t="shared" si="161"/>
        <v>44.08</v>
      </c>
      <c r="CQ8" s="28">
        <f t="shared" si="162"/>
        <v>43.17</v>
      </c>
      <c r="CR8" s="28">
        <f t="shared" si="163"/>
        <v>0.91</v>
      </c>
      <c r="CS8" s="28">
        <f t="shared" si="164"/>
        <v>43.269999999999996</v>
      </c>
      <c r="CT8" s="28">
        <f t="shared" si="2"/>
        <v>43.47</v>
      </c>
      <c r="CU8" s="29">
        <v>43.47</v>
      </c>
      <c r="CV8" s="28">
        <f t="shared" si="165"/>
        <v>1.28</v>
      </c>
      <c r="CW8" s="28">
        <f t="shared" si="3"/>
        <v>0</v>
      </c>
      <c r="CX8" s="28">
        <f t="shared" si="166"/>
        <v>0</v>
      </c>
      <c r="CY8" s="28">
        <f t="shared" si="4"/>
        <v>44.75</v>
      </c>
      <c r="CZ8" s="28">
        <f t="shared" si="167"/>
        <v>44.75</v>
      </c>
      <c r="DA8" s="30">
        <v>44.87</v>
      </c>
      <c r="DB8" s="26">
        <f t="shared" si="168"/>
        <v>1.7</v>
      </c>
      <c r="DC8" s="26">
        <f t="shared" si="169"/>
        <v>0.79</v>
      </c>
      <c r="DD8" s="26">
        <f t="shared" si="170"/>
        <v>0.90999999999999992</v>
      </c>
      <c r="DE8" s="26">
        <f t="shared" si="5"/>
        <v>0.1</v>
      </c>
      <c r="DF8" s="26">
        <f t="shared" si="171"/>
        <v>0.2</v>
      </c>
      <c r="DG8" s="26">
        <f t="shared" si="6"/>
        <v>0.61</v>
      </c>
      <c r="DH8" s="26">
        <f t="shared" si="7"/>
        <v>0</v>
      </c>
      <c r="DI8" s="26">
        <f t="shared" si="8"/>
        <v>0</v>
      </c>
      <c r="DJ8" s="26">
        <f t="shared" si="9"/>
        <v>0</v>
      </c>
      <c r="DK8" s="26">
        <f t="shared" si="172"/>
        <v>0.91</v>
      </c>
      <c r="DL8" s="26">
        <f t="shared" si="173"/>
        <v>0</v>
      </c>
      <c r="DM8" s="26">
        <f t="shared" si="174"/>
        <v>0</v>
      </c>
      <c r="DN8" s="26">
        <f t="shared" si="175"/>
        <v>0</v>
      </c>
      <c r="DO8" s="24">
        <v>3</v>
      </c>
      <c r="DP8" s="24">
        <v>0.5</v>
      </c>
      <c r="DQ8" s="24">
        <v>1</v>
      </c>
      <c r="DR8" s="24">
        <v>1</v>
      </c>
      <c r="DS8" s="31">
        <f t="shared" si="176"/>
        <v>3.91</v>
      </c>
      <c r="DT8" s="31">
        <f t="shared" si="177"/>
        <v>0</v>
      </c>
      <c r="DU8" s="31">
        <f t="shared" si="178"/>
        <v>3.14</v>
      </c>
      <c r="DV8" s="31">
        <f t="shared" si="179"/>
        <v>0</v>
      </c>
      <c r="DW8" s="31">
        <f t="shared" si="180"/>
        <v>3.14</v>
      </c>
      <c r="DX8" s="31">
        <f t="shared" si="181"/>
        <v>6.28</v>
      </c>
      <c r="DY8" s="31">
        <f t="shared" si="182"/>
        <v>0</v>
      </c>
      <c r="DZ8" s="31">
        <f t="shared" si="183"/>
        <v>6.28</v>
      </c>
      <c r="EA8" s="31">
        <f t="shared" si="184"/>
        <v>3.8</v>
      </c>
      <c r="EB8" s="31">
        <f t="shared" si="185"/>
        <v>0</v>
      </c>
      <c r="EC8" s="31">
        <f t="shared" si="186"/>
        <v>3.8</v>
      </c>
      <c r="ED8" s="31">
        <f t="shared" si="187"/>
        <v>2.48</v>
      </c>
      <c r="EE8" s="31">
        <f t="shared" si="187"/>
        <v>0</v>
      </c>
      <c r="EF8" s="31">
        <f t="shared" si="188"/>
        <v>2.48</v>
      </c>
      <c r="EG8" s="31">
        <f t="shared" si="189"/>
        <v>3.8</v>
      </c>
      <c r="EH8" s="31">
        <f t="shared" si="189"/>
        <v>0</v>
      </c>
      <c r="EI8" s="31">
        <f t="shared" si="190"/>
        <v>3.8</v>
      </c>
      <c r="EJ8" s="24"/>
      <c r="EK8" s="24"/>
      <c r="EL8" s="24">
        <v>151.98999999999998</v>
      </c>
      <c r="EM8" s="24">
        <v>186.49</v>
      </c>
      <c r="EN8" s="24" t="s">
        <v>447</v>
      </c>
      <c r="EO8" s="24" t="s">
        <v>449</v>
      </c>
      <c r="EP8" s="14" t="s">
        <v>441</v>
      </c>
      <c r="EQ8" s="14" t="s">
        <v>432</v>
      </c>
      <c r="ER8" s="14" t="e">
        <f>IF(OR(EP8="Cống tròn",EP8="Cống hộp",EP8="Ống nhựa"),INDEX(#REF!,MATCH(E8,#REF!,0)),IF(OR(EP8="Rãnh xây",EP8="Rãnh bê tông"),INDEX(#REF!,MATCH(E8,#REF!,0)),EP8&amp;" "&amp;" ,"&amp;EQ8))</f>
        <v>#REF!</v>
      </c>
      <c r="ES8" s="25">
        <v>2.5</v>
      </c>
      <c r="ET8" s="25">
        <v>1.4999999999999999E-2</v>
      </c>
      <c r="EU8" s="25">
        <v>1</v>
      </c>
      <c r="EV8" s="24">
        <v>34.500000000000028</v>
      </c>
      <c r="EW8" s="31">
        <f t="shared" si="191"/>
        <v>14</v>
      </c>
      <c r="EX8" s="31">
        <f t="shared" si="192"/>
        <v>13</v>
      </c>
      <c r="EY8" s="31">
        <f t="shared" si="10"/>
        <v>0.18</v>
      </c>
      <c r="EZ8" s="31">
        <f t="shared" si="193"/>
        <v>32.68</v>
      </c>
      <c r="FA8" s="31">
        <f t="shared" si="194"/>
        <v>-1.8200000000000287</v>
      </c>
      <c r="FB8" s="32" t="str">
        <f t="shared" si="195"/>
        <v>Thêm 01</v>
      </c>
      <c r="FC8" s="31">
        <f t="shared" si="196"/>
        <v>0.69499999999997186</v>
      </c>
      <c r="FD8" s="33" t="e" cm="1">
        <f t="array" ref="FD8">IF(EP8="Cống tròn",INDEX(#REF!,MATCH(E8,#REF!,0)),IF(EP8="Cống hộp",INDEX(#REF!,MATCH(E8,#REF!,0)),IF(EP8="Rãnh thang",INDEX(#REF!,MATCH(EL8&amp;EM8,#REF!&amp;#REF!,0)),FE8&amp;" "&amp;FF8)))</f>
        <v>#REF!</v>
      </c>
      <c r="FE8" s="14" t="s">
        <v>448</v>
      </c>
      <c r="FF8" s="14" t="s">
        <v>437</v>
      </c>
      <c r="FG8" s="14" t="e">
        <f>INDEX(#REF!,MATCH(E8,#REF!,0))</f>
        <v>#REF!</v>
      </c>
      <c r="FH8" s="14" t="s">
        <v>437</v>
      </c>
      <c r="FI8" s="24">
        <v>1</v>
      </c>
      <c r="FJ8" s="24">
        <v>1</v>
      </c>
      <c r="FK8" s="24">
        <v>0.15</v>
      </c>
      <c r="FL8" s="25">
        <v>3</v>
      </c>
      <c r="FM8" s="25">
        <v>0.15</v>
      </c>
      <c r="FN8" s="31">
        <f t="shared" si="197"/>
        <v>42</v>
      </c>
      <c r="FO8" s="31">
        <f t="shared" si="198"/>
        <v>6.3</v>
      </c>
      <c r="FP8" s="25">
        <v>0.1</v>
      </c>
      <c r="FQ8" s="25">
        <v>2</v>
      </c>
      <c r="FR8" s="25">
        <v>1</v>
      </c>
      <c r="FS8" s="31">
        <f t="shared" si="199"/>
        <v>1.2</v>
      </c>
      <c r="FT8" s="25">
        <v>0.1</v>
      </c>
      <c r="FU8" s="25">
        <v>1.4</v>
      </c>
      <c r="FV8" s="25">
        <v>0.2</v>
      </c>
      <c r="FW8" s="25">
        <v>1.4</v>
      </c>
      <c r="FX8" s="24">
        <v>0.15</v>
      </c>
      <c r="FY8" s="31">
        <f t="shared" si="200"/>
        <v>1.65</v>
      </c>
      <c r="FZ8" s="33"/>
      <c r="GA8" s="33"/>
      <c r="GB8" s="33"/>
      <c r="GC8" s="33"/>
      <c r="GD8" s="25">
        <v>0</v>
      </c>
      <c r="GE8" s="25">
        <v>0</v>
      </c>
      <c r="GF8" s="25">
        <v>0</v>
      </c>
      <c r="GG8" s="25">
        <v>0</v>
      </c>
      <c r="GH8" s="25">
        <v>0</v>
      </c>
      <c r="GI8" s="25">
        <v>0</v>
      </c>
      <c r="GJ8" s="25">
        <v>0</v>
      </c>
      <c r="GK8" s="25">
        <v>0</v>
      </c>
      <c r="GL8" s="25">
        <v>0</v>
      </c>
      <c r="GM8" s="25">
        <v>0</v>
      </c>
      <c r="GN8" s="31">
        <f t="shared" si="11"/>
        <v>0</v>
      </c>
      <c r="GO8" s="31">
        <f t="shared" si="201"/>
        <v>0</v>
      </c>
      <c r="GP8" s="25">
        <v>0</v>
      </c>
      <c r="GQ8" s="25">
        <v>0</v>
      </c>
      <c r="GR8" s="25">
        <v>0</v>
      </c>
      <c r="GS8" s="25">
        <v>0</v>
      </c>
      <c r="GT8" s="33" t="e">
        <f>INDEX(#REF!,MATCH(E8,#REF!,0))</f>
        <v>#REF!</v>
      </c>
      <c r="GU8" s="33"/>
      <c r="GV8" s="25">
        <v>0</v>
      </c>
      <c r="GW8" s="25">
        <v>0</v>
      </c>
      <c r="GX8" s="25">
        <v>0</v>
      </c>
      <c r="GY8" s="25">
        <v>0</v>
      </c>
      <c r="GZ8" s="31">
        <f t="shared" si="12"/>
        <v>0</v>
      </c>
      <c r="HA8" s="31">
        <f t="shared" si="13"/>
        <v>0</v>
      </c>
      <c r="HB8" s="104">
        <f t="shared" si="202"/>
        <v>0</v>
      </c>
      <c r="HC8" s="25">
        <v>0</v>
      </c>
      <c r="HD8" s="25">
        <v>0</v>
      </c>
      <c r="HE8" s="25">
        <v>0</v>
      </c>
      <c r="HF8" s="31">
        <f t="shared" si="203"/>
        <v>0</v>
      </c>
      <c r="HG8" s="25">
        <v>0</v>
      </c>
      <c r="HH8" s="25">
        <v>0</v>
      </c>
      <c r="HI8" s="33"/>
      <c r="HJ8" s="33"/>
      <c r="HK8" s="33"/>
      <c r="HL8" s="33"/>
      <c r="HM8" s="33" t="e" cm="1">
        <f t="array" ref="HM8">INDEX(#REF!,MATCH(EL8&amp;EM8,#REF!&amp;#REF!,0))</f>
        <v>#REF!</v>
      </c>
      <c r="HN8" s="25">
        <v>0</v>
      </c>
      <c r="HO8" s="25">
        <v>0</v>
      </c>
      <c r="HP8" s="25">
        <v>0</v>
      </c>
      <c r="HQ8" s="25">
        <v>0</v>
      </c>
      <c r="HR8" s="25">
        <v>0</v>
      </c>
      <c r="HS8" s="25">
        <v>0</v>
      </c>
      <c r="HT8" s="25">
        <v>0</v>
      </c>
      <c r="HU8" s="25">
        <v>0</v>
      </c>
      <c r="HV8" s="25">
        <v>0</v>
      </c>
      <c r="HW8" s="25">
        <v>0</v>
      </c>
      <c r="HX8" s="33" t="e" cm="1">
        <f t="array" ref="HX8">INDEX(#REF!,MATCH(EL8&amp;EM8,#REF!&amp;#REF!,0))</f>
        <v>#REF!</v>
      </c>
      <c r="HY8" s="25">
        <v>0</v>
      </c>
      <c r="HZ8" s="25">
        <v>0</v>
      </c>
      <c r="IA8" s="25">
        <v>0</v>
      </c>
      <c r="IB8" s="33" t="e" cm="1">
        <f t="array" ref="IB8">INDEX(#REF!,MATCH(EL8&amp;EM8,#REF!&amp;#REF!,0))</f>
        <v>#REF!</v>
      </c>
      <c r="IC8" s="25">
        <v>0</v>
      </c>
      <c r="ID8" s="25">
        <v>0</v>
      </c>
      <c r="IE8" s="25">
        <v>0</v>
      </c>
      <c r="IF8" s="25">
        <v>0</v>
      </c>
      <c r="IG8" s="25">
        <v>0</v>
      </c>
      <c r="IH8" s="25">
        <v>0</v>
      </c>
      <c r="II8" s="33" t="e" cm="1">
        <f t="array" ref="II8">INDEX(#REF!,MATCH(EL8&amp;EM8,#REF!&amp;#REF!,0))</f>
        <v>#REF!</v>
      </c>
      <c r="IJ8" s="25">
        <v>0</v>
      </c>
      <c r="IK8" s="25">
        <v>0</v>
      </c>
      <c r="IL8" s="25">
        <v>0</v>
      </c>
      <c r="IM8" s="33" t="e" cm="1">
        <f t="array" ref="IM8">INDEX(#REF!,MATCH(EL8&amp;EM8,#REF!&amp;#REF!,0))</f>
        <v>#REF!</v>
      </c>
      <c r="IN8" s="33"/>
      <c r="IO8" s="31">
        <f t="shared" si="14"/>
        <v>0</v>
      </c>
      <c r="IP8" s="25">
        <v>0</v>
      </c>
      <c r="IQ8" s="25">
        <v>0</v>
      </c>
      <c r="IR8" s="25">
        <v>0</v>
      </c>
      <c r="IS8" s="33" t="e" cm="1">
        <f t="array" ref="IS8">INDEX(#REF!,MATCH(EL8&amp;EM8,#REF!&amp;#REF!,0))</f>
        <v>#REF!</v>
      </c>
      <c r="IT8" s="33"/>
      <c r="IU8" s="31">
        <f t="shared" si="263"/>
        <v>0</v>
      </c>
      <c r="IV8" s="31">
        <f t="shared" si="264"/>
        <v>0</v>
      </c>
      <c r="IW8" s="25">
        <v>0</v>
      </c>
      <c r="IX8" s="25">
        <v>0</v>
      </c>
      <c r="IY8" s="25">
        <v>0</v>
      </c>
      <c r="IZ8" s="25">
        <v>0</v>
      </c>
      <c r="JA8" s="31">
        <f t="shared" si="265"/>
        <v>0</v>
      </c>
      <c r="JB8" s="31">
        <f t="shared" si="266"/>
        <v>0</v>
      </c>
      <c r="JC8" s="31">
        <f t="shared" si="267"/>
        <v>0</v>
      </c>
      <c r="JD8" s="31">
        <f t="shared" si="268"/>
        <v>0</v>
      </c>
      <c r="JE8" s="31">
        <f t="shared" si="269"/>
        <v>0</v>
      </c>
      <c r="JF8" s="27">
        <v>40.600000000000016</v>
      </c>
      <c r="JG8" s="26">
        <f t="shared" si="204"/>
        <v>39.549999999999997</v>
      </c>
      <c r="JH8" s="26">
        <f t="shared" si="205"/>
        <v>1.0500000000000185</v>
      </c>
      <c r="JI8" s="26">
        <f t="shared" si="15"/>
        <v>39.550000000000011</v>
      </c>
      <c r="JJ8" s="26">
        <f t="shared" si="16"/>
        <v>0</v>
      </c>
      <c r="JK8" s="26">
        <f t="shared" si="17"/>
        <v>0</v>
      </c>
      <c r="JL8" s="26">
        <f t="shared" si="18"/>
        <v>0</v>
      </c>
      <c r="JM8" s="26">
        <f t="shared" si="19"/>
        <v>0</v>
      </c>
      <c r="JN8" s="26">
        <f t="shared" si="20"/>
        <v>0</v>
      </c>
      <c r="JO8" s="26">
        <f t="shared" si="21"/>
        <v>0</v>
      </c>
      <c r="JP8" s="26">
        <f t="shared" si="22"/>
        <v>39.650000000000013</v>
      </c>
      <c r="JQ8" s="26">
        <f t="shared" si="23"/>
        <v>0</v>
      </c>
      <c r="JR8" s="26">
        <f t="shared" si="24"/>
        <v>0</v>
      </c>
      <c r="JS8" s="26">
        <f t="shared" si="25"/>
        <v>0</v>
      </c>
      <c r="JT8" s="26">
        <f t="shared" si="26"/>
        <v>0</v>
      </c>
      <c r="JU8" s="26">
        <f t="shared" si="27"/>
        <v>39.650000000000013</v>
      </c>
      <c r="JV8" s="26">
        <f t="shared" si="28"/>
        <v>0</v>
      </c>
      <c r="JW8" s="26">
        <f t="shared" si="29"/>
        <v>0</v>
      </c>
      <c r="JX8" s="26">
        <f t="shared" si="30"/>
        <v>39.850000000000016</v>
      </c>
      <c r="JY8" s="26">
        <f t="shared" si="31"/>
        <v>0</v>
      </c>
      <c r="JZ8" s="26">
        <f t="shared" si="32"/>
        <v>0</v>
      </c>
      <c r="KA8" s="26">
        <f t="shared" si="33"/>
        <v>39.850000000000016</v>
      </c>
      <c r="KB8" s="26">
        <f t="shared" si="34"/>
        <v>0</v>
      </c>
      <c r="KC8" s="26">
        <f t="shared" si="35"/>
        <v>0</v>
      </c>
      <c r="KD8" s="26">
        <f t="shared" si="36"/>
        <v>40.000000000000014</v>
      </c>
      <c r="KE8" s="24">
        <v>40.100000000000016</v>
      </c>
      <c r="KF8" s="31">
        <f t="shared" si="37"/>
        <v>0</v>
      </c>
      <c r="KG8" s="31">
        <f t="shared" si="38"/>
        <v>0</v>
      </c>
      <c r="KH8" s="31">
        <f t="shared" si="39"/>
        <v>0</v>
      </c>
      <c r="KI8" s="31">
        <f t="shared" si="40"/>
        <v>0</v>
      </c>
      <c r="KJ8" s="31">
        <f t="shared" si="41"/>
        <v>41.2</v>
      </c>
      <c r="KK8" s="25">
        <v>41.100000000000016</v>
      </c>
      <c r="KL8" s="31">
        <f t="shared" si="42"/>
        <v>41.2</v>
      </c>
      <c r="KM8" s="31">
        <f t="shared" si="43"/>
        <v>0</v>
      </c>
      <c r="KN8" s="31">
        <f t="shared" si="44"/>
        <v>0</v>
      </c>
      <c r="KO8" s="31">
        <f t="shared" si="45"/>
        <v>0</v>
      </c>
      <c r="KP8" s="31">
        <f t="shared" si="46"/>
        <v>0</v>
      </c>
      <c r="KQ8" s="25">
        <v>0</v>
      </c>
      <c r="KR8" s="31">
        <f t="shared" si="47"/>
        <v>0</v>
      </c>
      <c r="KS8" s="27">
        <v>40.100000000000016</v>
      </c>
      <c r="KT8" s="26">
        <f t="shared" si="48"/>
        <v>39.049999999999997</v>
      </c>
      <c r="KU8" s="26">
        <f t="shared" si="206"/>
        <v>1.0500000000000185</v>
      </c>
      <c r="KV8" s="26">
        <f t="shared" si="49"/>
        <v>39.050000000000011</v>
      </c>
      <c r="KW8" s="26">
        <f t="shared" si="50"/>
        <v>0</v>
      </c>
      <c r="KX8" s="26">
        <f t="shared" si="51"/>
        <v>0</v>
      </c>
      <c r="KY8" s="26">
        <f t="shared" si="52"/>
        <v>0</v>
      </c>
      <c r="KZ8" s="26">
        <f t="shared" si="53"/>
        <v>0</v>
      </c>
      <c r="LA8" s="26">
        <f t="shared" si="54"/>
        <v>0</v>
      </c>
      <c r="LB8" s="26">
        <f t="shared" si="55"/>
        <v>0</v>
      </c>
      <c r="LC8" s="26">
        <f t="shared" si="56"/>
        <v>39.150000000000013</v>
      </c>
      <c r="LD8" s="26">
        <f t="shared" si="57"/>
        <v>0</v>
      </c>
      <c r="LE8" s="26">
        <f t="shared" si="58"/>
        <v>0</v>
      </c>
      <c r="LF8" s="26">
        <f t="shared" si="59"/>
        <v>0</v>
      </c>
      <c r="LG8" s="26">
        <f t="shared" si="60"/>
        <v>0</v>
      </c>
      <c r="LH8" s="26">
        <f t="shared" si="61"/>
        <v>39.150000000000013</v>
      </c>
      <c r="LI8" s="26">
        <f t="shared" si="62"/>
        <v>0</v>
      </c>
      <c r="LJ8" s="26">
        <f t="shared" si="63"/>
        <v>0</v>
      </c>
      <c r="LK8" s="26">
        <f t="shared" si="64"/>
        <v>39.350000000000016</v>
      </c>
      <c r="LL8" s="26">
        <f t="shared" si="65"/>
        <v>0</v>
      </c>
      <c r="LM8" s="26">
        <f t="shared" si="66"/>
        <v>0</v>
      </c>
      <c r="LN8" s="26">
        <f t="shared" si="67"/>
        <v>39.350000000000016</v>
      </c>
      <c r="LO8" s="26">
        <f t="shared" si="68"/>
        <v>0</v>
      </c>
      <c r="LP8" s="26">
        <f t="shared" si="69"/>
        <v>0</v>
      </c>
      <c r="LQ8" s="26">
        <f t="shared" si="70"/>
        <v>39.500000000000014</v>
      </c>
      <c r="LR8" s="24">
        <v>39.600000000000016</v>
      </c>
      <c r="LS8" s="31">
        <f t="shared" si="71"/>
        <v>0</v>
      </c>
      <c r="LT8" s="31">
        <f t="shared" si="72"/>
        <v>0</v>
      </c>
      <c r="LU8" s="31">
        <f t="shared" si="73"/>
        <v>0</v>
      </c>
      <c r="LV8" s="31">
        <f t="shared" si="74"/>
        <v>0</v>
      </c>
      <c r="LW8" s="31">
        <f t="shared" si="75"/>
        <v>40.700000000000003</v>
      </c>
      <c r="LX8" s="25">
        <v>40.600000000000016</v>
      </c>
      <c r="LY8" s="31">
        <f t="shared" si="76"/>
        <v>40.700000000000003</v>
      </c>
      <c r="LZ8" s="31">
        <f t="shared" si="77"/>
        <v>0</v>
      </c>
      <c r="MA8" s="31">
        <f t="shared" si="78"/>
        <v>0</v>
      </c>
      <c r="MB8" s="31">
        <f t="shared" si="79"/>
        <v>0</v>
      </c>
      <c r="MC8" s="31">
        <f t="shared" si="80"/>
        <v>0</v>
      </c>
      <c r="MD8" s="25">
        <v>0</v>
      </c>
      <c r="ME8" s="31">
        <f t="shared" si="81"/>
        <v>0</v>
      </c>
      <c r="MF8" s="33" t="s">
        <v>115</v>
      </c>
      <c r="MG8" s="25">
        <v>1.0500000000000185</v>
      </c>
      <c r="MH8" s="31">
        <f t="shared" si="207"/>
        <v>0</v>
      </c>
      <c r="MI8" s="31">
        <f t="shared" si="208"/>
        <v>1.0500000000000185</v>
      </c>
      <c r="MJ8" s="25">
        <v>1.0500000000000185</v>
      </c>
      <c r="MK8" s="31">
        <f t="shared" si="209"/>
        <v>0</v>
      </c>
      <c r="ML8" s="31">
        <f t="shared" si="210"/>
        <v>1.0500000000000185</v>
      </c>
      <c r="MM8" s="31">
        <f t="shared" si="82"/>
        <v>0</v>
      </c>
      <c r="MN8" s="31">
        <f t="shared" si="83"/>
        <v>0</v>
      </c>
      <c r="MO8" s="31">
        <f t="shared" si="211"/>
        <v>0</v>
      </c>
      <c r="MP8" s="31">
        <f t="shared" si="84"/>
        <v>0.1</v>
      </c>
      <c r="MQ8" s="31">
        <f t="shared" si="85"/>
        <v>0.1</v>
      </c>
      <c r="MR8" s="31">
        <f t="shared" si="212"/>
        <v>0.1</v>
      </c>
      <c r="MS8" s="31">
        <f t="shared" si="86"/>
        <v>0</v>
      </c>
      <c r="MT8" s="31">
        <f t="shared" si="87"/>
        <v>0</v>
      </c>
      <c r="MU8" s="31">
        <f t="shared" si="213"/>
        <v>0</v>
      </c>
      <c r="MV8" s="31">
        <f t="shared" si="88"/>
        <v>0.2</v>
      </c>
      <c r="MW8" s="31">
        <f t="shared" si="89"/>
        <v>0.2</v>
      </c>
      <c r="MX8" s="31">
        <f t="shared" si="214"/>
        <v>0.2</v>
      </c>
      <c r="MY8" s="31">
        <f t="shared" si="90"/>
        <v>0</v>
      </c>
      <c r="MZ8" s="31">
        <f t="shared" si="91"/>
        <v>0</v>
      </c>
      <c r="NA8" s="31">
        <f t="shared" si="215"/>
        <v>0</v>
      </c>
      <c r="NB8" s="31">
        <f t="shared" si="92"/>
        <v>0.15</v>
      </c>
      <c r="NC8" s="31">
        <f t="shared" si="93"/>
        <v>0.15</v>
      </c>
      <c r="ND8" s="31">
        <f t="shared" si="216"/>
        <v>0.15</v>
      </c>
      <c r="NE8" s="31">
        <f t="shared" si="94"/>
        <v>0</v>
      </c>
      <c r="NF8" s="31">
        <f t="shared" si="95"/>
        <v>0</v>
      </c>
      <c r="NG8" s="31">
        <f t="shared" si="217"/>
        <v>0</v>
      </c>
      <c r="NH8" s="31">
        <f t="shared" si="96"/>
        <v>0.60000000000001841</v>
      </c>
      <c r="NI8" s="31">
        <f t="shared" si="97"/>
        <v>0.60000000000001841</v>
      </c>
      <c r="NJ8" s="31">
        <f t="shared" si="218"/>
        <v>0.60000000000001841</v>
      </c>
      <c r="NK8" s="31">
        <f t="shared" si="98"/>
        <v>0</v>
      </c>
      <c r="NL8" s="31">
        <f t="shared" si="99"/>
        <v>0</v>
      </c>
      <c r="NM8" s="31">
        <f t="shared" si="219"/>
        <v>0</v>
      </c>
      <c r="NN8" s="31">
        <f t="shared" si="100"/>
        <v>0</v>
      </c>
      <c r="NO8" s="31">
        <f t="shared" si="101"/>
        <v>0</v>
      </c>
      <c r="NP8" s="31">
        <f t="shared" si="220"/>
        <v>0</v>
      </c>
      <c r="NQ8" s="31">
        <f t="shared" si="102"/>
        <v>0</v>
      </c>
      <c r="NR8" s="31">
        <f t="shared" si="103"/>
        <v>0</v>
      </c>
      <c r="NS8" s="31">
        <f t="shared" si="221"/>
        <v>0</v>
      </c>
      <c r="NT8" s="31">
        <f t="shared" si="104"/>
        <v>0</v>
      </c>
      <c r="NU8" s="31">
        <f t="shared" si="105"/>
        <v>0</v>
      </c>
      <c r="NV8" s="31">
        <f t="shared" si="222"/>
        <v>0</v>
      </c>
      <c r="NW8" s="31">
        <f t="shared" si="106"/>
        <v>0</v>
      </c>
      <c r="NX8" s="31">
        <f t="shared" si="107"/>
        <v>0</v>
      </c>
      <c r="NY8" s="31">
        <f t="shared" si="223"/>
        <v>0</v>
      </c>
      <c r="NZ8" s="31">
        <f t="shared" si="108"/>
        <v>0</v>
      </c>
      <c r="OA8" s="31">
        <f t="shared" si="109"/>
        <v>0</v>
      </c>
      <c r="OB8" s="31">
        <f t="shared" si="224"/>
        <v>0</v>
      </c>
      <c r="OC8" s="31">
        <f t="shared" si="110"/>
        <v>0</v>
      </c>
      <c r="OD8" s="31">
        <f t="shared" si="111"/>
        <v>0</v>
      </c>
      <c r="OE8" s="31">
        <f t="shared" si="225"/>
        <v>0</v>
      </c>
      <c r="OF8" s="31">
        <f t="shared" si="112"/>
        <v>0</v>
      </c>
      <c r="OG8" s="31">
        <f t="shared" si="113"/>
        <v>0</v>
      </c>
      <c r="OH8" s="31">
        <f t="shared" si="226"/>
        <v>0</v>
      </c>
      <c r="OI8" s="31">
        <f t="shared" si="114"/>
        <v>0</v>
      </c>
      <c r="OJ8" s="31">
        <f t="shared" si="115"/>
        <v>0</v>
      </c>
      <c r="OK8" s="31">
        <f t="shared" si="227"/>
        <v>0</v>
      </c>
      <c r="OL8" s="31">
        <f t="shared" si="116"/>
        <v>0</v>
      </c>
      <c r="OM8" s="31">
        <f t="shared" si="117"/>
        <v>0</v>
      </c>
      <c r="ON8" s="31">
        <f t="shared" si="228"/>
        <v>0</v>
      </c>
      <c r="OO8" s="31">
        <f t="shared" si="118"/>
        <v>0</v>
      </c>
      <c r="OP8" s="31">
        <f t="shared" si="119"/>
        <v>0</v>
      </c>
      <c r="OQ8" s="31">
        <f t="shared" si="229"/>
        <v>0</v>
      </c>
      <c r="OR8" s="31">
        <f t="shared" si="120"/>
        <v>0</v>
      </c>
      <c r="OS8" s="31">
        <f t="shared" si="121"/>
        <v>0</v>
      </c>
      <c r="OT8" s="31">
        <f t="shared" si="230"/>
        <v>0</v>
      </c>
      <c r="OU8" s="31">
        <f t="shared" si="122"/>
        <v>0</v>
      </c>
      <c r="OV8" s="31">
        <f t="shared" si="123"/>
        <v>0</v>
      </c>
      <c r="OW8" s="31">
        <f t="shared" si="231"/>
        <v>0</v>
      </c>
      <c r="OX8" s="31">
        <f t="shared" si="124"/>
        <v>0</v>
      </c>
      <c r="OY8" s="31">
        <f t="shared" si="125"/>
        <v>0</v>
      </c>
      <c r="OZ8" s="31">
        <f t="shared" si="232"/>
        <v>0</v>
      </c>
      <c r="PA8" s="31">
        <f t="shared" si="126"/>
        <v>0</v>
      </c>
      <c r="PB8" s="31">
        <f t="shared" si="127"/>
        <v>0</v>
      </c>
      <c r="PC8" s="31">
        <f t="shared" si="233"/>
        <v>0</v>
      </c>
      <c r="PD8" s="31">
        <f t="shared" si="128"/>
        <v>0</v>
      </c>
      <c r="PE8" s="31">
        <f t="shared" si="129"/>
        <v>0</v>
      </c>
      <c r="PF8" s="31">
        <f t="shared" si="234"/>
        <v>0</v>
      </c>
      <c r="PG8" s="27">
        <v>2.6</v>
      </c>
      <c r="PH8" s="27">
        <v>0.5</v>
      </c>
      <c r="PI8" s="27">
        <v>1</v>
      </c>
      <c r="PJ8" s="27">
        <v>1</v>
      </c>
      <c r="PK8" s="27">
        <v>0</v>
      </c>
      <c r="PL8" s="27">
        <v>0</v>
      </c>
      <c r="PM8" s="27">
        <v>0</v>
      </c>
      <c r="PN8" s="27">
        <v>0</v>
      </c>
      <c r="PO8" s="31">
        <f t="shared" si="235"/>
        <v>0</v>
      </c>
      <c r="PP8" s="31">
        <f t="shared" si="236"/>
        <v>0</v>
      </c>
      <c r="PQ8" s="31">
        <f t="shared" si="237"/>
        <v>3.65</v>
      </c>
      <c r="PR8" s="31">
        <f t="shared" si="238"/>
        <v>3.28</v>
      </c>
      <c r="PS8" s="31">
        <f t="shared" si="239"/>
        <v>0</v>
      </c>
      <c r="PT8" s="31">
        <f t="shared" si="240"/>
        <v>0</v>
      </c>
      <c r="PU8" s="31">
        <f t="shared" si="241"/>
        <v>3.65</v>
      </c>
      <c r="PV8" s="31">
        <f t="shared" si="242"/>
        <v>3.28</v>
      </c>
      <c r="PW8" s="31">
        <f t="shared" si="130"/>
        <v>0</v>
      </c>
      <c r="PX8" s="31">
        <f t="shared" si="243"/>
        <v>0</v>
      </c>
      <c r="PY8" s="31">
        <f t="shared" si="131"/>
        <v>0</v>
      </c>
      <c r="PZ8" s="31">
        <f t="shared" si="132"/>
        <v>0</v>
      </c>
      <c r="QA8" s="31">
        <f t="shared" si="133"/>
        <v>0</v>
      </c>
      <c r="QB8" s="31">
        <f t="shared" si="134"/>
        <v>113.16</v>
      </c>
      <c r="QC8" s="31">
        <f t="shared" si="135"/>
        <v>113.16</v>
      </c>
      <c r="QD8" s="31">
        <f t="shared" si="136"/>
        <v>0</v>
      </c>
      <c r="QE8" s="31">
        <f t="shared" si="137"/>
        <v>0</v>
      </c>
      <c r="QF8" s="31">
        <f t="shared" si="244"/>
        <v>0</v>
      </c>
      <c r="QG8" s="31">
        <f t="shared" si="245"/>
        <v>0</v>
      </c>
      <c r="QH8" s="31">
        <f t="shared" si="246"/>
        <v>113.16</v>
      </c>
      <c r="QI8" s="31">
        <f t="shared" si="247"/>
        <v>113.16</v>
      </c>
      <c r="QJ8" s="31">
        <f t="shared" si="138"/>
        <v>0</v>
      </c>
      <c r="QK8" s="31">
        <f t="shared" si="139"/>
        <v>25.18</v>
      </c>
      <c r="QL8" s="31">
        <f t="shared" si="248"/>
        <v>25.18</v>
      </c>
      <c r="QM8" s="31">
        <f t="shared" si="140"/>
        <v>0</v>
      </c>
      <c r="QN8" s="31">
        <f t="shared" si="141"/>
        <v>0</v>
      </c>
      <c r="QO8" s="31">
        <f t="shared" si="249"/>
        <v>0</v>
      </c>
      <c r="QP8" s="31">
        <f t="shared" si="142"/>
        <v>0</v>
      </c>
      <c r="QQ8" s="31">
        <f t="shared" si="143"/>
        <v>0</v>
      </c>
      <c r="QR8" s="31">
        <f t="shared" si="250"/>
        <v>0</v>
      </c>
      <c r="QS8" s="31">
        <f t="shared" si="144"/>
        <v>0</v>
      </c>
      <c r="QT8" s="31">
        <f t="shared" si="145"/>
        <v>0</v>
      </c>
      <c r="QU8" s="31">
        <f t="shared" si="251"/>
        <v>0</v>
      </c>
      <c r="QV8" s="31">
        <f t="shared" si="146"/>
        <v>0</v>
      </c>
      <c r="QW8" s="31">
        <f t="shared" si="147"/>
        <v>0</v>
      </c>
      <c r="QX8" s="31">
        <f t="shared" si="252"/>
        <v>0</v>
      </c>
      <c r="QY8" s="31">
        <f t="shared" si="148"/>
        <v>0</v>
      </c>
      <c r="QZ8" s="31">
        <f t="shared" si="149"/>
        <v>0</v>
      </c>
      <c r="RA8" s="31">
        <f t="shared" si="253"/>
        <v>0</v>
      </c>
      <c r="RB8" s="31">
        <f t="shared" si="254"/>
        <v>0</v>
      </c>
      <c r="RC8" s="31">
        <f t="shared" si="255"/>
        <v>0</v>
      </c>
      <c r="RD8" s="31">
        <f t="shared" si="256"/>
        <v>0</v>
      </c>
      <c r="RE8" s="31">
        <f t="shared" si="256"/>
        <v>25.18</v>
      </c>
      <c r="RF8" s="31">
        <f t="shared" si="257"/>
        <v>25.18</v>
      </c>
      <c r="RG8" s="31">
        <f t="shared" si="258"/>
        <v>0</v>
      </c>
      <c r="RH8" s="31">
        <f t="shared" si="258"/>
        <v>87.98</v>
      </c>
      <c r="RI8" s="31">
        <f t="shared" si="259"/>
        <v>87.98</v>
      </c>
      <c r="RJ8" s="31">
        <f t="shared" si="260"/>
        <v>0</v>
      </c>
      <c r="RK8" s="31">
        <f t="shared" si="260"/>
        <v>25.18</v>
      </c>
      <c r="RL8" s="31">
        <f t="shared" si="260"/>
        <v>25.18</v>
      </c>
      <c r="RM8" s="31">
        <f t="shared" si="150"/>
        <v>0</v>
      </c>
      <c r="RN8" s="31">
        <f t="shared" si="151"/>
        <v>0</v>
      </c>
      <c r="RO8" s="31">
        <f t="shared" si="152"/>
        <v>0</v>
      </c>
      <c r="RP8" s="31">
        <f t="shared" si="153"/>
        <v>0</v>
      </c>
      <c r="RQ8" s="31">
        <f t="shared" si="154"/>
        <v>0</v>
      </c>
      <c r="RR8" s="31">
        <f t="shared" si="155"/>
        <v>0</v>
      </c>
      <c r="RS8" s="31">
        <f t="shared" si="156"/>
        <v>0</v>
      </c>
      <c r="RT8" s="31">
        <f t="shared" si="157"/>
        <v>0</v>
      </c>
      <c r="RU8" s="31">
        <f t="shared" si="261"/>
        <v>0</v>
      </c>
      <c r="RV8" s="24"/>
      <c r="RW8" s="24"/>
      <c r="RX8" s="24"/>
      <c r="RY8" s="24"/>
    </row>
    <row r="9" spans="1:493" ht="42.75" x14ac:dyDescent="0.25">
      <c r="A9" s="24">
        <v>6</v>
      </c>
      <c r="B9" s="24" t="s">
        <v>420</v>
      </c>
      <c r="C9" s="24">
        <v>187.19</v>
      </c>
      <c r="D9" s="14" t="e">
        <f>INDEX(#REF!,MATCH(E9,#REF!,0))</f>
        <v>#REF!</v>
      </c>
      <c r="E9" s="24" t="s">
        <v>449</v>
      </c>
      <c r="F9" s="14" t="s">
        <v>422</v>
      </c>
      <c r="G9" s="14" t="s">
        <v>444</v>
      </c>
      <c r="H9" s="14" t="s">
        <v>435</v>
      </c>
      <c r="I9" s="14" t="s">
        <v>425</v>
      </c>
      <c r="J9" s="14" t="s">
        <v>439</v>
      </c>
      <c r="K9" s="14" t="s">
        <v>446</v>
      </c>
      <c r="L9" s="14" t="s">
        <v>446</v>
      </c>
      <c r="M9" s="24">
        <v>2</v>
      </c>
      <c r="N9" s="24">
        <v>2</v>
      </c>
      <c r="O9" s="25">
        <v>2</v>
      </c>
      <c r="P9" s="25">
        <v>2.4</v>
      </c>
      <c r="Q9" s="25">
        <v>0.1</v>
      </c>
      <c r="R9" s="25">
        <v>2</v>
      </c>
      <c r="S9" s="25">
        <v>2.2000000000000002</v>
      </c>
      <c r="T9" s="24">
        <v>0.2</v>
      </c>
      <c r="U9" s="24">
        <v>0</v>
      </c>
      <c r="V9" s="24">
        <v>0</v>
      </c>
      <c r="W9" s="24">
        <v>0</v>
      </c>
      <c r="X9" s="24">
        <v>2</v>
      </c>
      <c r="Y9" s="24">
        <v>1.54</v>
      </c>
      <c r="Z9" s="26">
        <f t="shared" si="158"/>
        <v>1.28</v>
      </c>
      <c r="AA9" s="24">
        <v>0.2</v>
      </c>
      <c r="AB9" s="24">
        <v>0</v>
      </c>
      <c r="AC9" s="24">
        <v>0</v>
      </c>
      <c r="AD9" s="24">
        <v>0</v>
      </c>
      <c r="AE9" s="24">
        <v>0</v>
      </c>
      <c r="AF9" s="24">
        <v>0</v>
      </c>
      <c r="AG9" s="25">
        <v>0</v>
      </c>
      <c r="AH9" s="25">
        <v>0</v>
      </c>
      <c r="AI9" s="26">
        <f t="shared" si="0"/>
        <v>0</v>
      </c>
      <c r="AJ9" s="25">
        <v>0</v>
      </c>
      <c r="AK9" s="25">
        <v>0</v>
      </c>
      <c r="AL9" s="26">
        <f t="shared" si="1"/>
        <v>0</v>
      </c>
      <c r="AM9" s="24">
        <v>0</v>
      </c>
      <c r="AN9" s="24">
        <v>0</v>
      </c>
      <c r="AO9" s="24">
        <v>0</v>
      </c>
      <c r="AP9" s="24">
        <v>0</v>
      </c>
      <c r="AQ9" s="24">
        <v>2</v>
      </c>
      <c r="AR9" s="24">
        <v>1.8</v>
      </c>
      <c r="AS9" s="24">
        <v>0.12</v>
      </c>
      <c r="AT9" s="24">
        <v>0.1</v>
      </c>
      <c r="AU9" s="24">
        <v>0</v>
      </c>
      <c r="AV9" s="24">
        <v>0</v>
      </c>
      <c r="AW9" s="24">
        <v>0</v>
      </c>
      <c r="AX9" s="24">
        <v>0</v>
      </c>
      <c r="AY9" s="24">
        <v>0</v>
      </c>
      <c r="AZ9" s="24">
        <v>0</v>
      </c>
      <c r="BA9" s="24">
        <v>0</v>
      </c>
      <c r="BB9" s="24">
        <v>0</v>
      </c>
      <c r="BC9" s="24">
        <v>0</v>
      </c>
      <c r="BD9" s="24">
        <v>0</v>
      </c>
      <c r="BE9" s="24">
        <v>0</v>
      </c>
      <c r="BF9" s="24">
        <v>0</v>
      </c>
      <c r="BG9" s="24">
        <v>0</v>
      </c>
      <c r="BH9" s="24">
        <v>0</v>
      </c>
      <c r="BI9" s="24">
        <v>0</v>
      </c>
      <c r="BJ9" s="24">
        <v>0</v>
      </c>
      <c r="BK9" s="24">
        <v>0</v>
      </c>
      <c r="BL9" s="24">
        <v>0</v>
      </c>
      <c r="BM9" s="24">
        <v>0</v>
      </c>
      <c r="BN9" s="24">
        <v>0</v>
      </c>
      <c r="BO9" s="24">
        <v>0</v>
      </c>
      <c r="BP9" s="24">
        <v>0</v>
      </c>
      <c r="BQ9" s="24">
        <v>0</v>
      </c>
      <c r="BR9" s="24">
        <v>0</v>
      </c>
      <c r="BS9" s="24">
        <v>0</v>
      </c>
      <c r="BT9" s="24">
        <v>0</v>
      </c>
      <c r="BU9" s="24">
        <v>0</v>
      </c>
      <c r="BV9" s="24">
        <v>0</v>
      </c>
      <c r="BW9" s="24"/>
      <c r="BX9" s="24"/>
      <c r="BY9" s="24">
        <v>0</v>
      </c>
      <c r="BZ9" s="24">
        <v>0</v>
      </c>
      <c r="CA9" s="14" t="e">
        <f>INDEX(#REF!,MATCH(E9,#REF!,0))</f>
        <v>#REF!</v>
      </c>
      <c r="CB9" s="14" t="s">
        <v>440</v>
      </c>
      <c r="CC9" s="24">
        <v>0</v>
      </c>
      <c r="CD9" s="24">
        <v>0</v>
      </c>
      <c r="CE9" s="24">
        <v>1.8</v>
      </c>
      <c r="CF9" s="24">
        <v>1.6</v>
      </c>
      <c r="CG9" s="24">
        <v>0.12</v>
      </c>
      <c r="CH9" s="24">
        <v>2</v>
      </c>
      <c r="CI9" s="24" t="s">
        <v>114</v>
      </c>
      <c r="CJ9" s="24">
        <f t="shared" si="262"/>
        <v>0</v>
      </c>
      <c r="CK9" s="26">
        <f t="shared" si="159"/>
        <v>0.91</v>
      </c>
      <c r="CL9" s="26">
        <f t="shared" si="270"/>
        <v>0.91</v>
      </c>
      <c r="CM9" s="24">
        <v>36.67</v>
      </c>
      <c r="CN9" s="27">
        <v>45.87</v>
      </c>
      <c r="CO9" s="24">
        <v>45.08</v>
      </c>
      <c r="CP9" s="28">
        <f t="shared" si="161"/>
        <v>45.08</v>
      </c>
      <c r="CQ9" s="28">
        <f t="shared" si="162"/>
        <v>44.17</v>
      </c>
      <c r="CR9" s="28">
        <f t="shared" si="163"/>
        <v>0.91</v>
      </c>
      <c r="CS9" s="28">
        <f t="shared" si="164"/>
        <v>44.269999999999996</v>
      </c>
      <c r="CT9" s="28">
        <f t="shared" si="2"/>
        <v>44.47</v>
      </c>
      <c r="CU9" s="29">
        <v>44.47</v>
      </c>
      <c r="CV9" s="28">
        <f t="shared" si="165"/>
        <v>1.28</v>
      </c>
      <c r="CW9" s="28">
        <f t="shared" si="3"/>
        <v>0</v>
      </c>
      <c r="CX9" s="28">
        <f t="shared" si="166"/>
        <v>0</v>
      </c>
      <c r="CY9" s="28">
        <f t="shared" si="4"/>
        <v>45.75</v>
      </c>
      <c r="CZ9" s="28">
        <f t="shared" si="167"/>
        <v>45.75</v>
      </c>
      <c r="DA9" s="30">
        <v>45.87</v>
      </c>
      <c r="DB9" s="26">
        <f t="shared" si="168"/>
        <v>1.7</v>
      </c>
      <c r="DC9" s="26">
        <f t="shared" si="169"/>
        <v>0.79</v>
      </c>
      <c r="DD9" s="26">
        <f t="shared" si="170"/>
        <v>0.90999999999999992</v>
      </c>
      <c r="DE9" s="26">
        <f t="shared" si="5"/>
        <v>0.1</v>
      </c>
      <c r="DF9" s="26">
        <f t="shared" si="171"/>
        <v>0.2</v>
      </c>
      <c r="DG9" s="26">
        <f t="shared" si="6"/>
        <v>0.61</v>
      </c>
      <c r="DH9" s="26">
        <f t="shared" si="7"/>
        <v>0</v>
      </c>
      <c r="DI9" s="26">
        <f t="shared" si="8"/>
        <v>0</v>
      </c>
      <c r="DJ9" s="26">
        <f t="shared" si="9"/>
        <v>0</v>
      </c>
      <c r="DK9" s="26">
        <f t="shared" si="172"/>
        <v>0.91</v>
      </c>
      <c r="DL9" s="26">
        <f t="shared" si="173"/>
        <v>0</v>
      </c>
      <c r="DM9" s="26">
        <f t="shared" si="174"/>
        <v>0</v>
      </c>
      <c r="DN9" s="26">
        <f t="shared" si="175"/>
        <v>0</v>
      </c>
      <c r="DO9" s="24">
        <v>3</v>
      </c>
      <c r="DP9" s="24">
        <v>0.5</v>
      </c>
      <c r="DQ9" s="24">
        <v>1</v>
      </c>
      <c r="DR9" s="24">
        <v>1</v>
      </c>
      <c r="DS9" s="31">
        <f t="shared" si="176"/>
        <v>3.91</v>
      </c>
      <c r="DT9" s="31">
        <f t="shared" si="177"/>
        <v>0</v>
      </c>
      <c r="DU9" s="31">
        <f t="shared" si="178"/>
        <v>3.14</v>
      </c>
      <c r="DV9" s="31">
        <f t="shared" si="179"/>
        <v>0</v>
      </c>
      <c r="DW9" s="31">
        <f t="shared" si="180"/>
        <v>3.14</v>
      </c>
      <c r="DX9" s="31">
        <f t="shared" si="181"/>
        <v>6.28</v>
      </c>
      <c r="DY9" s="31">
        <f t="shared" si="182"/>
        <v>0</v>
      </c>
      <c r="DZ9" s="31">
        <f t="shared" si="183"/>
        <v>6.28</v>
      </c>
      <c r="EA9" s="31">
        <f t="shared" si="184"/>
        <v>3.8</v>
      </c>
      <c r="EB9" s="31">
        <f t="shared" si="185"/>
        <v>0</v>
      </c>
      <c r="EC9" s="31">
        <f t="shared" si="186"/>
        <v>3.8</v>
      </c>
      <c r="ED9" s="31">
        <f t="shared" si="187"/>
        <v>2.48</v>
      </c>
      <c r="EE9" s="31">
        <f t="shared" si="187"/>
        <v>0</v>
      </c>
      <c r="EF9" s="31">
        <f t="shared" si="188"/>
        <v>2.48</v>
      </c>
      <c r="EG9" s="31">
        <f t="shared" si="189"/>
        <v>3.8</v>
      </c>
      <c r="EH9" s="31">
        <f t="shared" si="189"/>
        <v>0</v>
      </c>
      <c r="EI9" s="31">
        <f t="shared" si="190"/>
        <v>3.8</v>
      </c>
      <c r="EJ9" s="24"/>
      <c r="EK9" s="24"/>
      <c r="EL9" s="24">
        <v>187.89</v>
      </c>
      <c r="EM9" s="24">
        <v>222.39000000000001</v>
      </c>
      <c r="EN9" s="24" t="s">
        <v>449</v>
      </c>
      <c r="EO9" s="24" t="s">
        <v>450</v>
      </c>
      <c r="EP9" s="14" t="s">
        <v>441</v>
      </c>
      <c r="EQ9" s="14" t="s">
        <v>432</v>
      </c>
      <c r="ER9" s="14" t="e">
        <f>IF(OR(EP9="Cống tròn",EP9="Cống hộp",EP9="Ống nhựa"),INDEX(#REF!,MATCH(E9,#REF!,0)),IF(OR(EP9="Rãnh xây",EP9="Rãnh bê tông"),INDEX(#REF!,MATCH(E9,#REF!,0)),EP9&amp;" "&amp;" ,"&amp;EQ9))</f>
        <v>#REF!</v>
      </c>
      <c r="ES9" s="25">
        <v>2.5</v>
      </c>
      <c r="ET9" s="25">
        <v>1.4999999999999999E-2</v>
      </c>
      <c r="EU9" s="25">
        <v>1</v>
      </c>
      <c r="EV9" s="24">
        <v>34.500000000000028</v>
      </c>
      <c r="EW9" s="31">
        <f t="shared" si="191"/>
        <v>14</v>
      </c>
      <c r="EX9" s="31">
        <f t="shared" si="192"/>
        <v>13</v>
      </c>
      <c r="EY9" s="31">
        <f t="shared" si="10"/>
        <v>0.18</v>
      </c>
      <c r="EZ9" s="31">
        <f t="shared" si="193"/>
        <v>32.68</v>
      </c>
      <c r="FA9" s="31">
        <f t="shared" si="194"/>
        <v>-1.8200000000000287</v>
      </c>
      <c r="FB9" s="32" t="str">
        <f t="shared" si="195"/>
        <v>Thêm 01</v>
      </c>
      <c r="FC9" s="31">
        <f t="shared" si="196"/>
        <v>0.69499999999997186</v>
      </c>
      <c r="FD9" s="33" t="e" cm="1">
        <f t="array" ref="FD9">IF(EP9="Cống tròn",INDEX(#REF!,MATCH(E9,#REF!,0)),IF(EP9="Cống hộp",INDEX(#REF!,MATCH(E9,#REF!,0)),IF(EP9="Rãnh thang",INDEX(#REF!,MATCH(EL9&amp;EM9,#REF!&amp;#REF!,0)),FE9&amp;" "&amp;FF9)))</f>
        <v>#REF!</v>
      </c>
      <c r="FE9" s="14" t="s">
        <v>58</v>
      </c>
      <c r="FF9" s="14" t="s">
        <v>433</v>
      </c>
      <c r="FG9" s="14" t="e">
        <f>INDEX(#REF!,MATCH(E9,#REF!,0))</f>
        <v>#REF!</v>
      </c>
      <c r="FH9" s="14" t="s">
        <v>437</v>
      </c>
      <c r="FI9" s="24">
        <v>1</v>
      </c>
      <c r="FJ9" s="24">
        <v>1</v>
      </c>
      <c r="FK9" s="24">
        <v>0.12</v>
      </c>
      <c r="FL9" s="25">
        <v>3</v>
      </c>
      <c r="FM9" s="25">
        <v>0.12</v>
      </c>
      <c r="FN9" s="31">
        <f t="shared" si="197"/>
        <v>42</v>
      </c>
      <c r="FO9" s="31">
        <f t="shared" si="198"/>
        <v>5.04</v>
      </c>
      <c r="FP9" s="25">
        <v>0.1</v>
      </c>
      <c r="FQ9" s="25">
        <v>2</v>
      </c>
      <c r="FR9" s="25">
        <v>1</v>
      </c>
      <c r="FS9" s="31">
        <f t="shared" si="199"/>
        <v>1.2</v>
      </c>
      <c r="FT9" s="25">
        <v>0</v>
      </c>
      <c r="FU9" s="25">
        <v>0</v>
      </c>
      <c r="FV9" s="25">
        <v>0</v>
      </c>
      <c r="FW9" s="25">
        <v>0</v>
      </c>
      <c r="FX9" s="24">
        <v>0.12</v>
      </c>
      <c r="FY9" s="31">
        <f t="shared" si="200"/>
        <v>1.32</v>
      </c>
      <c r="FZ9" s="33"/>
      <c r="GA9" s="33"/>
      <c r="GB9" s="33"/>
      <c r="GC9" s="33"/>
      <c r="GD9" s="25">
        <v>0</v>
      </c>
      <c r="GE9" s="25">
        <v>0</v>
      </c>
      <c r="GF9" s="25">
        <v>0</v>
      </c>
      <c r="GG9" s="25">
        <v>0</v>
      </c>
      <c r="GH9" s="25">
        <v>0</v>
      </c>
      <c r="GI9" s="25">
        <v>0</v>
      </c>
      <c r="GJ9" s="25">
        <v>0</v>
      </c>
      <c r="GK9" s="25">
        <v>0</v>
      </c>
      <c r="GL9" s="25">
        <v>0</v>
      </c>
      <c r="GM9" s="25">
        <v>0</v>
      </c>
      <c r="GN9" s="31">
        <f t="shared" si="11"/>
        <v>0</v>
      </c>
      <c r="GO9" s="31">
        <f t="shared" si="201"/>
        <v>0</v>
      </c>
      <c r="GP9" s="25">
        <v>0</v>
      </c>
      <c r="GQ9" s="25">
        <v>0</v>
      </c>
      <c r="GR9" s="25">
        <v>0</v>
      </c>
      <c r="GS9" s="25">
        <v>0</v>
      </c>
      <c r="GT9" s="33" t="e">
        <f>INDEX(#REF!,MATCH(E9,#REF!,0))</f>
        <v>#REF!</v>
      </c>
      <c r="GU9" s="33"/>
      <c r="GV9" s="25">
        <v>0</v>
      </c>
      <c r="GW9" s="25">
        <v>0</v>
      </c>
      <c r="GX9" s="25">
        <v>0</v>
      </c>
      <c r="GY9" s="25">
        <v>0</v>
      </c>
      <c r="GZ9" s="31">
        <f t="shared" si="12"/>
        <v>0</v>
      </c>
      <c r="HA9" s="31">
        <f t="shared" si="13"/>
        <v>0</v>
      </c>
      <c r="HB9" s="104">
        <f t="shared" si="202"/>
        <v>0</v>
      </c>
      <c r="HC9" s="25">
        <v>0</v>
      </c>
      <c r="HD9" s="25">
        <v>0</v>
      </c>
      <c r="HE9" s="25">
        <v>0</v>
      </c>
      <c r="HF9" s="31">
        <f t="shared" si="203"/>
        <v>0</v>
      </c>
      <c r="HG9" s="25">
        <v>0</v>
      </c>
      <c r="HH9" s="25">
        <v>0</v>
      </c>
      <c r="HI9" s="33"/>
      <c r="HJ9" s="33"/>
      <c r="HK9" s="33"/>
      <c r="HL9" s="33"/>
      <c r="HM9" s="33" t="e" cm="1">
        <f t="array" ref="HM9">INDEX(#REF!,MATCH(EL9&amp;EM9,#REF!&amp;#REF!,0))</f>
        <v>#REF!</v>
      </c>
      <c r="HN9" s="25">
        <v>0</v>
      </c>
      <c r="HO9" s="25">
        <v>0</v>
      </c>
      <c r="HP9" s="25">
        <v>0</v>
      </c>
      <c r="HQ9" s="25">
        <v>0</v>
      </c>
      <c r="HR9" s="25">
        <v>0</v>
      </c>
      <c r="HS9" s="25">
        <v>0</v>
      </c>
      <c r="HT9" s="25">
        <v>0</v>
      </c>
      <c r="HU9" s="25">
        <v>0</v>
      </c>
      <c r="HV9" s="25">
        <v>0</v>
      </c>
      <c r="HW9" s="25">
        <v>0</v>
      </c>
      <c r="HX9" s="33" t="e" cm="1">
        <f t="array" ref="HX9">INDEX(#REF!,MATCH(EL9&amp;EM9,#REF!&amp;#REF!,0))</f>
        <v>#REF!</v>
      </c>
      <c r="HY9" s="25">
        <v>0</v>
      </c>
      <c r="HZ9" s="25">
        <v>0</v>
      </c>
      <c r="IA9" s="25">
        <v>0</v>
      </c>
      <c r="IB9" s="33" t="e" cm="1">
        <f t="array" ref="IB9">INDEX(#REF!,MATCH(EL9&amp;EM9,#REF!&amp;#REF!,0))</f>
        <v>#REF!</v>
      </c>
      <c r="IC9" s="25">
        <v>0</v>
      </c>
      <c r="ID9" s="25">
        <v>0</v>
      </c>
      <c r="IE9" s="25">
        <v>0</v>
      </c>
      <c r="IF9" s="25">
        <v>0</v>
      </c>
      <c r="IG9" s="25">
        <v>0</v>
      </c>
      <c r="IH9" s="25">
        <v>0</v>
      </c>
      <c r="II9" s="33" t="e" cm="1">
        <f t="array" ref="II9">INDEX(#REF!,MATCH(EL9&amp;EM9,#REF!&amp;#REF!,0))</f>
        <v>#REF!</v>
      </c>
      <c r="IJ9" s="25">
        <v>0</v>
      </c>
      <c r="IK9" s="25">
        <v>0</v>
      </c>
      <c r="IL9" s="25">
        <v>0</v>
      </c>
      <c r="IM9" s="33" t="e" cm="1">
        <f t="array" ref="IM9">INDEX(#REF!,MATCH(EL9&amp;EM9,#REF!&amp;#REF!,0))</f>
        <v>#REF!</v>
      </c>
      <c r="IN9" s="33"/>
      <c r="IO9" s="31">
        <f t="shared" si="14"/>
        <v>0</v>
      </c>
      <c r="IP9" s="25">
        <v>0</v>
      </c>
      <c r="IQ9" s="25">
        <v>0</v>
      </c>
      <c r="IR9" s="25">
        <v>0</v>
      </c>
      <c r="IS9" s="33" t="e" cm="1">
        <f t="array" ref="IS9">INDEX(#REF!,MATCH(EL9&amp;EM9,#REF!&amp;#REF!,0))</f>
        <v>#REF!</v>
      </c>
      <c r="IT9" s="33"/>
      <c r="IU9" s="31">
        <f t="shared" si="263"/>
        <v>0</v>
      </c>
      <c r="IV9" s="31">
        <f t="shared" si="264"/>
        <v>0</v>
      </c>
      <c r="IW9" s="25">
        <v>0</v>
      </c>
      <c r="IX9" s="25">
        <v>0</v>
      </c>
      <c r="IY9" s="25">
        <v>0</v>
      </c>
      <c r="IZ9" s="25">
        <v>0</v>
      </c>
      <c r="JA9" s="31">
        <f t="shared" si="265"/>
        <v>0</v>
      </c>
      <c r="JB9" s="31">
        <f t="shared" si="266"/>
        <v>0</v>
      </c>
      <c r="JC9" s="31">
        <f t="shared" si="267"/>
        <v>0</v>
      </c>
      <c r="JD9" s="31">
        <f t="shared" si="268"/>
        <v>0</v>
      </c>
      <c r="JE9" s="31">
        <f t="shared" si="269"/>
        <v>0</v>
      </c>
      <c r="JF9" s="27">
        <v>40.620000000000019</v>
      </c>
      <c r="JG9" s="26">
        <f t="shared" si="204"/>
        <v>39.9</v>
      </c>
      <c r="JH9" s="26">
        <f t="shared" si="205"/>
        <v>0.72000000000002018</v>
      </c>
      <c r="JI9" s="26">
        <f t="shared" si="15"/>
        <v>39.90000000000002</v>
      </c>
      <c r="JJ9" s="26">
        <f t="shared" si="16"/>
        <v>0</v>
      </c>
      <c r="JK9" s="26">
        <f t="shared" si="17"/>
        <v>0</v>
      </c>
      <c r="JL9" s="26">
        <f t="shared" si="18"/>
        <v>0</v>
      </c>
      <c r="JM9" s="26">
        <f t="shared" si="19"/>
        <v>0</v>
      </c>
      <c r="JN9" s="26">
        <f t="shared" si="20"/>
        <v>0</v>
      </c>
      <c r="JO9" s="26">
        <f t="shared" si="21"/>
        <v>0</v>
      </c>
      <c r="JP9" s="26">
        <f t="shared" si="22"/>
        <v>0</v>
      </c>
      <c r="JQ9" s="26">
        <f t="shared" si="23"/>
        <v>0</v>
      </c>
      <c r="JR9" s="26">
        <f t="shared" si="24"/>
        <v>0</v>
      </c>
      <c r="JS9" s="26">
        <f t="shared" si="25"/>
        <v>0</v>
      </c>
      <c r="JT9" s="26">
        <f t="shared" si="26"/>
        <v>0</v>
      </c>
      <c r="JU9" s="26">
        <f t="shared" si="27"/>
        <v>0</v>
      </c>
      <c r="JV9" s="26">
        <f t="shared" si="28"/>
        <v>0</v>
      </c>
      <c r="JW9" s="26">
        <f t="shared" si="29"/>
        <v>0</v>
      </c>
      <c r="JX9" s="26">
        <f t="shared" si="30"/>
        <v>0</v>
      </c>
      <c r="JY9" s="26">
        <f t="shared" si="31"/>
        <v>0</v>
      </c>
      <c r="JZ9" s="26">
        <f t="shared" si="32"/>
        <v>0</v>
      </c>
      <c r="KA9" s="26">
        <f t="shared" si="33"/>
        <v>0</v>
      </c>
      <c r="KB9" s="26">
        <f t="shared" si="34"/>
        <v>0</v>
      </c>
      <c r="KC9" s="26">
        <f t="shared" si="35"/>
        <v>0</v>
      </c>
      <c r="KD9" s="26">
        <f t="shared" si="36"/>
        <v>40.020000000000017</v>
      </c>
      <c r="KE9" s="24">
        <v>40.120000000000019</v>
      </c>
      <c r="KF9" s="31">
        <f t="shared" si="37"/>
        <v>0</v>
      </c>
      <c r="KG9" s="31">
        <f t="shared" si="38"/>
        <v>0</v>
      </c>
      <c r="KH9" s="31">
        <f t="shared" si="39"/>
        <v>0</v>
      </c>
      <c r="KI9" s="31">
        <f t="shared" si="40"/>
        <v>0</v>
      </c>
      <c r="KJ9" s="31">
        <f t="shared" si="41"/>
        <v>41.22</v>
      </c>
      <c r="KK9" s="25">
        <v>41.120000000000019</v>
      </c>
      <c r="KL9" s="31">
        <f t="shared" si="42"/>
        <v>41.22</v>
      </c>
      <c r="KM9" s="31">
        <f t="shared" si="43"/>
        <v>0</v>
      </c>
      <c r="KN9" s="31">
        <f t="shared" si="44"/>
        <v>0</v>
      </c>
      <c r="KO9" s="31">
        <f t="shared" si="45"/>
        <v>0</v>
      </c>
      <c r="KP9" s="31">
        <f t="shared" si="46"/>
        <v>0</v>
      </c>
      <c r="KQ9" s="25">
        <v>0</v>
      </c>
      <c r="KR9" s="31">
        <f t="shared" si="47"/>
        <v>0</v>
      </c>
      <c r="KS9" s="27">
        <v>40.120000000000019</v>
      </c>
      <c r="KT9" s="26">
        <f t="shared" si="48"/>
        <v>39.4</v>
      </c>
      <c r="KU9" s="26">
        <f t="shared" si="206"/>
        <v>0.72000000000002018</v>
      </c>
      <c r="KV9" s="26">
        <f t="shared" si="49"/>
        <v>39.40000000000002</v>
      </c>
      <c r="KW9" s="26">
        <f t="shared" si="50"/>
        <v>0</v>
      </c>
      <c r="KX9" s="26">
        <f t="shared" si="51"/>
        <v>0</v>
      </c>
      <c r="KY9" s="26">
        <f t="shared" si="52"/>
        <v>0</v>
      </c>
      <c r="KZ9" s="26">
        <f t="shared" si="53"/>
        <v>0</v>
      </c>
      <c r="LA9" s="26">
        <f t="shared" si="54"/>
        <v>0</v>
      </c>
      <c r="LB9" s="26">
        <f t="shared" si="55"/>
        <v>0</v>
      </c>
      <c r="LC9" s="26">
        <f t="shared" si="56"/>
        <v>0</v>
      </c>
      <c r="LD9" s="26">
        <f t="shared" si="57"/>
        <v>0</v>
      </c>
      <c r="LE9" s="26">
        <f t="shared" si="58"/>
        <v>0</v>
      </c>
      <c r="LF9" s="26">
        <f t="shared" si="59"/>
        <v>0</v>
      </c>
      <c r="LG9" s="26">
        <f t="shared" si="60"/>
        <v>0</v>
      </c>
      <c r="LH9" s="26">
        <f t="shared" si="61"/>
        <v>0</v>
      </c>
      <c r="LI9" s="26">
        <f t="shared" si="62"/>
        <v>0</v>
      </c>
      <c r="LJ9" s="26">
        <f t="shared" si="63"/>
        <v>0</v>
      </c>
      <c r="LK9" s="26">
        <f t="shared" si="64"/>
        <v>0</v>
      </c>
      <c r="LL9" s="26">
        <f t="shared" si="65"/>
        <v>0</v>
      </c>
      <c r="LM9" s="26">
        <f t="shared" si="66"/>
        <v>0</v>
      </c>
      <c r="LN9" s="26">
        <f t="shared" si="67"/>
        <v>0</v>
      </c>
      <c r="LO9" s="26">
        <f t="shared" si="68"/>
        <v>0</v>
      </c>
      <c r="LP9" s="26">
        <f t="shared" si="69"/>
        <v>0</v>
      </c>
      <c r="LQ9" s="26">
        <f t="shared" si="70"/>
        <v>39.520000000000017</v>
      </c>
      <c r="LR9" s="24">
        <v>39.620000000000019</v>
      </c>
      <c r="LS9" s="31">
        <f t="shared" si="71"/>
        <v>0</v>
      </c>
      <c r="LT9" s="31">
        <f t="shared" si="72"/>
        <v>0</v>
      </c>
      <c r="LU9" s="31">
        <f t="shared" si="73"/>
        <v>0</v>
      </c>
      <c r="LV9" s="31">
        <f t="shared" si="74"/>
        <v>0</v>
      </c>
      <c r="LW9" s="31">
        <f t="shared" si="75"/>
        <v>40.72</v>
      </c>
      <c r="LX9" s="25">
        <v>40.620000000000019</v>
      </c>
      <c r="LY9" s="31">
        <f t="shared" si="76"/>
        <v>40.72</v>
      </c>
      <c r="LZ9" s="31">
        <f t="shared" si="77"/>
        <v>0</v>
      </c>
      <c r="MA9" s="31">
        <f t="shared" si="78"/>
        <v>0</v>
      </c>
      <c r="MB9" s="31">
        <f t="shared" si="79"/>
        <v>0</v>
      </c>
      <c r="MC9" s="31">
        <f t="shared" si="80"/>
        <v>0</v>
      </c>
      <c r="MD9" s="25">
        <v>0</v>
      </c>
      <c r="ME9" s="31">
        <f t="shared" si="81"/>
        <v>0</v>
      </c>
      <c r="MF9" s="33" t="s">
        <v>115</v>
      </c>
      <c r="MG9" s="25">
        <v>0.72000000000002018</v>
      </c>
      <c r="MH9" s="31">
        <f t="shared" si="207"/>
        <v>0</v>
      </c>
      <c r="MI9" s="31">
        <f t="shared" si="208"/>
        <v>0.72000000000002018</v>
      </c>
      <c r="MJ9" s="25">
        <v>0.72000000000002018</v>
      </c>
      <c r="MK9" s="31">
        <f t="shared" si="209"/>
        <v>0</v>
      </c>
      <c r="ML9" s="31">
        <f t="shared" si="210"/>
        <v>0.72000000000002018</v>
      </c>
      <c r="MM9" s="31">
        <f t="shared" si="82"/>
        <v>0</v>
      </c>
      <c r="MN9" s="31">
        <f t="shared" si="83"/>
        <v>0</v>
      </c>
      <c r="MO9" s="31">
        <f t="shared" si="211"/>
        <v>0</v>
      </c>
      <c r="MP9" s="31">
        <f t="shared" si="84"/>
        <v>0</v>
      </c>
      <c r="MQ9" s="31">
        <f t="shared" si="85"/>
        <v>0</v>
      </c>
      <c r="MR9" s="31">
        <f t="shared" si="212"/>
        <v>0</v>
      </c>
      <c r="MS9" s="31">
        <f t="shared" si="86"/>
        <v>0</v>
      </c>
      <c r="MT9" s="31">
        <f t="shared" si="87"/>
        <v>0</v>
      </c>
      <c r="MU9" s="31">
        <f t="shared" si="213"/>
        <v>0</v>
      </c>
      <c r="MV9" s="31">
        <f t="shared" si="88"/>
        <v>0</v>
      </c>
      <c r="MW9" s="31">
        <f t="shared" si="89"/>
        <v>0</v>
      </c>
      <c r="MX9" s="31">
        <f t="shared" si="214"/>
        <v>0</v>
      </c>
      <c r="MY9" s="31">
        <f t="shared" si="90"/>
        <v>0</v>
      </c>
      <c r="MZ9" s="31">
        <f t="shared" si="91"/>
        <v>0</v>
      </c>
      <c r="NA9" s="31">
        <f t="shared" si="215"/>
        <v>0</v>
      </c>
      <c r="NB9" s="31">
        <f t="shared" si="92"/>
        <v>0.12</v>
      </c>
      <c r="NC9" s="31">
        <f t="shared" si="93"/>
        <v>0.12</v>
      </c>
      <c r="ND9" s="31">
        <f t="shared" si="216"/>
        <v>0.12</v>
      </c>
      <c r="NE9" s="31">
        <f t="shared" si="94"/>
        <v>0</v>
      </c>
      <c r="NF9" s="31">
        <f t="shared" si="95"/>
        <v>0</v>
      </c>
      <c r="NG9" s="31">
        <f t="shared" si="217"/>
        <v>0</v>
      </c>
      <c r="NH9" s="31">
        <f t="shared" si="96"/>
        <v>0.60000000000002018</v>
      </c>
      <c r="NI9" s="31">
        <f t="shared" si="97"/>
        <v>0.60000000000002018</v>
      </c>
      <c r="NJ9" s="31">
        <f t="shared" si="218"/>
        <v>0.60000000000002018</v>
      </c>
      <c r="NK9" s="31">
        <f t="shared" si="98"/>
        <v>0</v>
      </c>
      <c r="NL9" s="31">
        <f t="shared" si="99"/>
        <v>0</v>
      </c>
      <c r="NM9" s="31">
        <f t="shared" si="219"/>
        <v>0</v>
      </c>
      <c r="NN9" s="31">
        <f t="shared" si="100"/>
        <v>0</v>
      </c>
      <c r="NO9" s="31">
        <f t="shared" si="101"/>
        <v>0</v>
      </c>
      <c r="NP9" s="31">
        <f t="shared" si="220"/>
        <v>0</v>
      </c>
      <c r="NQ9" s="31">
        <f t="shared" si="102"/>
        <v>0</v>
      </c>
      <c r="NR9" s="31">
        <f t="shared" si="103"/>
        <v>0</v>
      </c>
      <c r="NS9" s="31">
        <f t="shared" si="221"/>
        <v>0</v>
      </c>
      <c r="NT9" s="31">
        <f t="shared" si="104"/>
        <v>0</v>
      </c>
      <c r="NU9" s="31">
        <f t="shared" si="105"/>
        <v>0</v>
      </c>
      <c r="NV9" s="31">
        <f t="shared" si="222"/>
        <v>0</v>
      </c>
      <c r="NW9" s="31">
        <f t="shared" si="106"/>
        <v>0</v>
      </c>
      <c r="NX9" s="31">
        <f t="shared" si="107"/>
        <v>0</v>
      </c>
      <c r="NY9" s="31">
        <f t="shared" si="223"/>
        <v>0</v>
      </c>
      <c r="NZ9" s="31">
        <f t="shared" si="108"/>
        <v>0</v>
      </c>
      <c r="OA9" s="31">
        <f t="shared" si="109"/>
        <v>0</v>
      </c>
      <c r="OB9" s="31">
        <f t="shared" si="224"/>
        <v>0</v>
      </c>
      <c r="OC9" s="31">
        <f t="shared" si="110"/>
        <v>0</v>
      </c>
      <c r="OD9" s="31">
        <f t="shared" si="111"/>
        <v>0</v>
      </c>
      <c r="OE9" s="31">
        <f t="shared" si="225"/>
        <v>0</v>
      </c>
      <c r="OF9" s="31">
        <f t="shared" si="112"/>
        <v>0</v>
      </c>
      <c r="OG9" s="31">
        <f t="shared" si="113"/>
        <v>0</v>
      </c>
      <c r="OH9" s="31">
        <f t="shared" si="226"/>
        <v>0</v>
      </c>
      <c r="OI9" s="31">
        <f t="shared" si="114"/>
        <v>0</v>
      </c>
      <c r="OJ9" s="31">
        <f t="shared" si="115"/>
        <v>0</v>
      </c>
      <c r="OK9" s="31">
        <f t="shared" si="227"/>
        <v>0</v>
      </c>
      <c r="OL9" s="31">
        <f t="shared" si="116"/>
        <v>0</v>
      </c>
      <c r="OM9" s="31">
        <f t="shared" si="117"/>
        <v>0</v>
      </c>
      <c r="ON9" s="31">
        <f t="shared" si="228"/>
        <v>0</v>
      </c>
      <c r="OO9" s="31">
        <f t="shared" si="118"/>
        <v>0</v>
      </c>
      <c r="OP9" s="31">
        <f t="shared" si="119"/>
        <v>0</v>
      </c>
      <c r="OQ9" s="31">
        <f t="shared" si="229"/>
        <v>0</v>
      </c>
      <c r="OR9" s="31">
        <f t="shared" si="120"/>
        <v>0</v>
      </c>
      <c r="OS9" s="31">
        <f t="shared" si="121"/>
        <v>0</v>
      </c>
      <c r="OT9" s="31">
        <f t="shared" si="230"/>
        <v>0</v>
      </c>
      <c r="OU9" s="31">
        <f t="shared" si="122"/>
        <v>0</v>
      </c>
      <c r="OV9" s="31">
        <f t="shared" si="123"/>
        <v>0</v>
      </c>
      <c r="OW9" s="31">
        <f t="shared" si="231"/>
        <v>0</v>
      </c>
      <c r="OX9" s="31">
        <f t="shared" si="124"/>
        <v>0</v>
      </c>
      <c r="OY9" s="31">
        <f t="shared" si="125"/>
        <v>0</v>
      </c>
      <c r="OZ9" s="31">
        <f t="shared" si="232"/>
        <v>0</v>
      </c>
      <c r="PA9" s="31">
        <f t="shared" si="126"/>
        <v>0</v>
      </c>
      <c r="PB9" s="31">
        <f t="shared" si="127"/>
        <v>0</v>
      </c>
      <c r="PC9" s="31">
        <f t="shared" si="233"/>
        <v>0</v>
      </c>
      <c r="PD9" s="31">
        <f t="shared" si="128"/>
        <v>0</v>
      </c>
      <c r="PE9" s="31">
        <f t="shared" si="129"/>
        <v>0</v>
      </c>
      <c r="PF9" s="31">
        <f t="shared" si="234"/>
        <v>0</v>
      </c>
      <c r="PG9" s="27">
        <v>2.6</v>
      </c>
      <c r="PH9" s="27">
        <v>0.5</v>
      </c>
      <c r="PI9" s="27">
        <v>1</v>
      </c>
      <c r="PJ9" s="27">
        <v>1</v>
      </c>
      <c r="PK9" s="27">
        <v>0</v>
      </c>
      <c r="PL9" s="27">
        <v>0</v>
      </c>
      <c r="PM9" s="27">
        <v>0</v>
      </c>
      <c r="PN9" s="27">
        <v>0</v>
      </c>
      <c r="PO9" s="31">
        <f t="shared" si="235"/>
        <v>0</v>
      </c>
      <c r="PP9" s="31">
        <f t="shared" si="236"/>
        <v>0</v>
      </c>
      <c r="PQ9" s="31">
        <f t="shared" si="237"/>
        <v>3.32</v>
      </c>
      <c r="PR9" s="31">
        <f t="shared" si="238"/>
        <v>2.13</v>
      </c>
      <c r="PS9" s="31">
        <f t="shared" si="239"/>
        <v>0</v>
      </c>
      <c r="PT9" s="31">
        <f t="shared" si="240"/>
        <v>0</v>
      </c>
      <c r="PU9" s="31">
        <f t="shared" si="241"/>
        <v>3.32</v>
      </c>
      <c r="PV9" s="31">
        <f t="shared" si="242"/>
        <v>2.13</v>
      </c>
      <c r="PW9" s="31">
        <f t="shared" si="130"/>
        <v>0</v>
      </c>
      <c r="PX9" s="31">
        <f t="shared" si="243"/>
        <v>0</v>
      </c>
      <c r="PY9" s="31">
        <f t="shared" si="131"/>
        <v>0</v>
      </c>
      <c r="PZ9" s="31">
        <f t="shared" si="132"/>
        <v>0</v>
      </c>
      <c r="QA9" s="31">
        <f t="shared" si="133"/>
        <v>0</v>
      </c>
      <c r="QB9" s="31">
        <f t="shared" si="134"/>
        <v>73.489999999999995</v>
      </c>
      <c r="QC9" s="31">
        <f t="shared" si="135"/>
        <v>73.489999999999995</v>
      </c>
      <c r="QD9" s="31">
        <f t="shared" si="136"/>
        <v>0</v>
      </c>
      <c r="QE9" s="31">
        <f t="shared" si="137"/>
        <v>0</v>
      </c>
      <c r="QF9" s="31">
        <f t="shared" si="244"/>
        <v>0</v>
      </c>
      <c r="QG9" s="31">
        <f t="shared" si="245"/>
        <v>0</v>
      </c>
      <c r="QH9" s="31">
        <f t="shared" si="246"/>
        <v>73.489999999999995</v>
      </c>
      <c r="QI9" s="31">
        <f t="shared" si="247"/>
        <v>73.489999999999995</v>
      </c>
      <c r="QJ9" s="31">
        <f t="shared" si="138"/>
        <v>0</v>
      </c>
      <c r="QK9" s="31">
        <f t="shared" si="139"/>
        <v>10.35</v>
      </c>
      <c r="QL9" s="31">
        <f t="shared" si="248"/>
        <v>10.35</v>
      </c>
      <c r="QM9" s="31">
        <f t="shared" si="140"/>
        <v>0</v>
      </c>
      <c r="QN9" s="31">
        <f t="shared" si="141"/>
        <v>0</v>
      </c>
      <c r="QO9" s="31">
        <f t="shared" si="249"/>
        <v>0</v>
      </c>
      <c r="QP9" s="31">
        <f t="shared" si="142"/>
        <v>0</v>
      </c>
      <c r="QQ9" s="31">
        <f t="shared" si="143"/>
        <v>0</v>
      </c>
      <c r="QR9" s="31">
        <f t="shared" si="250"/>
        <v>0</v>
      </c>
      <c r="QS9" s="31">
        <f t="shared" si="144"/>
        <v>0</v>
      </c>
      <c r="QT9" s="31">
        <f t="shared" si="145"/>
        <v>0</v>
      </c>
      <c r="QU9" s="31">
        <f t="shared" si="251"/>
        <v>0</v>
      </c>
      <c r="QV9" s="31">
        <f t="shared" si="146"/>
        <v>0</v>
      </c>
      <c r="QW9" s="31">
        <f t="shared" si="147"/>
        <v>0</v>
      </c>
      <c r="QX9" s="31">
        <f t="shared" si="252"/>
        <v>0</v>
      </c>
      <c r="QY9" s="31">
        <f t="shared" si="148"/>
        <v>0</v>
      </c>
      <c r="QZ9" s="31">
        <f t="shared" si="149"/>
        <v>0</v>
      </c>
      <c r="RA9" s="31">
        <f t="shared" si="253"/>
        <v>0</v>
      </c>
      <c r="RB9" s="31">
        <f t="shared" si="254"/>
        <v>0</v>
      </c>
      <c r="RC9" s="31">
        <f t="shared" si="255"/>
        <v>0</v>
      </c>
      <c r="RD9" s="31">
        <f t="shared" si="256"/>
        <v>0</v>
      </c>
      <c r="RE9" s="31">
        <f t="shared" si="256"/>
        <v>10.35</v>
      </c>
      <c r="RF9" s="31">
        <f t="shared" si="257"/>
        <v>10.35</v>
      </c>
      <c r="RG9" s="31">
        <f t="shared" si="258"/>
        <v>0</v>
      </c>
      <c r="RH9" s="31">
        <f t="shared" si="258"/>
        <v>63.14</v>
      </c>
      <c r="RI9" s="31">
        <f t="shared" si="259"/>
        <v>63.14</v>
      </c>
      <c r="RJ9" s="31">
        <f t="shared" si="260"/>
        <v>0</v>
      </c>
      <c r="RK9" s="31">
        <f t="shared" si="260"/>
        <v>10.35</v>
      </c>
      <c r="RL9" s="31">
        <f t="shared" si="260"/>
        <v>10.35</v>
      </c>
      <c r="RM9" s="31">
        <f t="shared" si="150"/>
        <v>0</v>
      </c>
      <c r="RN9" s="31">
        <f t="shared" si="151"/>
        <v>0</v>
      </c>
      <c r="RO9" s="31">
        <f t="shared" si="152"/>
        <v>0</v>
      </c>
      <c r="RP9" s="31">
        <f t="shared" si="153"/>
        <v>0</v>
      </c>
      <c r="RQ9" s="31">
        <f t="shared" si="154"/>
        <v>0</v>
      </c>
      <c r="RR9" s="31">
        <f t="shared" si="155"/>
        <v>0</v>
      </c>
      <c r="RS9" s="31">
        <f t="shared" si="156"/>
        <v>0</v>
      </c>
      <c r="RT9" s="31">
        <f t="shared" si="157"/>
        <v>0</v>
      </c>
      <c r="RU9" s="31">
        <f t="shared" si="261"/>
        <v>0</v>
      </c>
      <c r="RV9" s="24"/>
      <c r="RW9" s="24"/>
      <c r="RX9" s="24"/>
      <c r="RY9" s="24"/>
    </row>
    <row r="10" spans="1:493" ht="28.5" x14ac:dyDescent="0.25">
      <c r="A10" s="24">
        <v>7</v>
      </c>
      <c r="B10" s="24" t="s">
        <v>420</v>
      </c>
      <c r="C10" s="24">
        <v>223.09</v>
      </c>
      <c r="D10" s="14" t="e">
        <f>INDEX(#REF!,MATCH(E10,#REF!,0))</f>
        <v>#REF!</v>
      </c>
      <c r="E10" s="24" t="s">
        <v>450</v>
      </c>
      <c r="F10" s="14" t="s">
        <v>422</v>
      </c>
      <c r="G10" s="14" t="s">
        <v>436</v>
      </c>
      <c r="H10" s="14" t="s">
        <v>438</v>
      </c>
      <c r="I10" s="14" t="s">
        <v>425</v>
      </c>
      <c r="J10" s="14" t="s">
        <v>439</v>
      </c>
      <c r="K10" s="14" t="s">
        <v>427</v>
      </c>
      <c r="L10" s="14" t="s">
        <v>427</v>
      </c>
      <c r="M10" s="24">
        <v>2</v>
      </c>
      <c r="N10" s="24">
        <v>2</v>
      </c>
      <c r="O10" s="25">
        <v>2.64</v>
      </c>
      <c r="P10" s="25">
        <v>2.64</v>
      </c>
      <c r="Q10" s="25">
        <v>0.1</v>
      </c>
      <c r="R10" s="25">
        <v>2.54</v>
      </c>
      <c r="S10" s="25">
        <v>2.54</v>
      </c>
      <c r="T10" s="24">
        <v>0.2</v>
      </c>
      <c r="U10" s="24">
        <v>0</v>
      </c>
      <c r="V10" s="24">
        <v>0</v>
      </c>
      <c r="W10" s="24">
        <v>0</v>
      </c>
      <c r="X10" s="24">
        <v>2</v>
      </c>
      <c r="Y10" s="24">
        <v>1.56</v>
      </c>
      <c r="Z10" s="26">
        <f>CV10</f>
        <v>0.98</v>
      </c>
      <c r="AA10" s="24">
        <v>0.22</v>
      </c>
      <c r="AB10" s="24">
        <v>2</v>
      </c>
      <c r="AC10" s="24">
        <v>1.56</v>
      </c>
      <c r="AD10" s="24">
        <v>0.2</v>
      </c>
      <c r="AE10" s="24">
        <v>0.22</v>
      </c>
      <c r="AF10" s="24">
        <v>0.5</v>
      </c>
      <c r="AG10" s="25">
        <v>1.56</v>
      </c>
      <c r="AH10" s="25">
        <v>1.56</v>
      </c>
      <c r="AI10" s="26">
        <f t="shared" si="0"/>
        <v>1.4</v>
      </c>
      <c r="AJ10" s="25">
        <v>2</v>
      </c>
      <c r="AK10" s="25">
        <v>2</v>
      </c>
      <c r="AL10" s="26">
        <f t="shared" si="1"/>
        <v>1.52</v>
      </c>
      <c r="AM10" s="24">
        <v>2</v>
      </c>
      <c r="AN10" s="24">
        <v>1.56</v>
      </c>
      <c r="AO10" s="24">
        <v>0.1</v>
      </c>
      <c r="AP10" s="24">
        <v>0.22</v>
      </c>
      <c r="AQ10" s="24">
        <v>2</v>
      </c>
      <c r="AR10" s="24">
        <v>1.8</v>
      </c>
      <c r="AS10" s="24">
        <v>0.12</v>
      </c>
      <c r="AT10" s="24">
        <v>0.1</v>
      </c>
      <c r="AU10" s="24">
        <v>0</v>
      </c>
      <c r="AV10" s="24">
        <v>0</v>
      </c>
      <c r="AW10" s="24">
        <v>0</v>
      </c>
      <c r="AX10" s="24">
        <v>0</v>
      </c>
      <c r="AY10" s="24">
        <v>0</v>
      </c>
      <c r="AZ10" s="24">
        <v>0</v>
      </c>
      <c r="BA10" s="24">
        <v>0</v>
      </c>
      <c r="BB10" s="24">
        <v>0</v>
      </c>
      <c r="BC10" s="24">
        <v>0</v>
      </c>
      <c r="BD10" s="24">
        <v>0</v>
      </c>
      <c r="BE10" s="24">
        <v>0</v>
      </c>
      <c r="BF10" s="24">
        <v>0</v>
      </c>
      <c r="BG10" s="24">
        <v>0</v>
      </c>
      <c r="BH10" s="24">
        <v>0</v>
      </c>
      <c r="BI10" s="24">
        <v>0</v>
      </c>
      <c r="BJ10" s="24">
        <v>0</v>
      </c>
      <c r="BK10" s="24">
        <v>0</v>
      </c>
      <c r="BL10" s="24">
        <v>0</v>
      </c>
      <c r="BM10" s="24">
        <v>0</v>
      </c>
      <c r="BN10" s="24">
        <v>0</v>
      </c>
      <c r="BO10" s="24">
        <v>0</v>
      </c>
      <c r="BP10" s="24">
        <v>0</v>
      </c>
      <c r="BQ10" s="24">
        <v>0</v>
      </c>
      <c r="BR10" s="24">
        <v>0</v>
      </c>
      <c r="BS10" s="24">
        <v>0</v>
      </c>
      <c r="BT10" s="24">
        <v>0</v>
      </c>
      <c r="BU10" s="24">
        <v>0</v>
      </c>
      <c r="BV10" s="24">
        <v>0</v>
      </c>
      <c r="BW10" s="24"/>
      <c r="BX10" s="24"/>
      <c r="BY10" s="24">
        <v>0</v>
      </c>
      <c r="BZ10" s="24">
        <v>0</v>
      </c>
      <c r="CA10" s="14" t="e">
        <f>INDEX(#REF!,MATCH(E10,#REF!,0))</f>
        <v>#REF!</v>
      </c>
      <c r="CB10" s="14" t="s">
        <v>440</v>
      </c>
      <c r="CC10" s="24">
        <v>0</v>
      </c>
      <c r="CD10" s="24">
        <v>0</v>
      </c>
      <c r="CE10" s="24">
        <v>1.8</v>
      </c>
      <c r="CF10" s="24">
        <v>1.6</v>
      </c>
      <c r="CG10" s="24">
        <v>0.12</v>
      </c>
      <c r="CH10" s="24">
        <v>2</v>
      </c>
      <c r="CI10" s="24" t="s">
        <v>114</v>
      </c>
      <c r="CJ10" s="24">
        <f t="shared" si="262"/>
        <v>0</v>
      </c>
      <c r="CK10" s="26">
        <f t="shared" si="159"/>
        <v>0.91</v>
      </c>
      <c r="CL10" s="26">
        <f t="shared" si="270"/>
        <v>0.91</v>
      </c>
      <c r="CM10" s="24">
        <v>36.67</v>
      </c>
      <c r="CN10" s="27">
        <v>46.87</v>
      </c>
      <c r="CO10" s="24">
        <v>46.08</v>
      </c>
      <c r="CP10" s="28">
        <f t="shared" si="161"/>
        <v>46.08</v>
      </c>
      <c r="CQ10" s="28">
        <f t="shared" si="162"/>
        <v>45.17</v>
      </c>
      <c r="CR10" s="28">
        <f t="shared" si="163"/>
        <v>0.91</v>
      </c>
      <c r="CS10" s="28">
        <f t="shared" si="164"/>
        <v>45.269999999999996</v>
      </c>
      <c r="CT10" s="28">
        <f t="shared" si="2"/>
        <v>45.47</v>
      </c>
      <c r="CU10" s="29">
        <v>45.47</v>
      </c>
      <c r="CV10" s="28">
        <f t="shared" si="165"/>
        <v>0.98</v>
      </c>
      <c r="CW10" s="28">
        <f t="shared" si="3"/>
        <v>45.97</v>
      </c>
      <c r="CX10" s="28">
        <f t="shared" si="166"/>
        <v>46.17</v>
      </c>
      <c r="CY10" s="28">
        <f t="shared" si="4"/>
        <v>46.65</v>
      </c>
      <c r="CZ10" s="28">
        <f t="shared" si="167"/>
        <v>46.75</v>
      </c>
      <c r="DA10" s="30">
        <v>46.87</v>
      </c>
      <c r="DB10" s="26">
        <f t="shared" si="168"/>
        <v>1.7</v>
      </c>
      <c r="DC10" s="26">
        <f t="shared" si="169"/>
        <v>0.79</v>
      </c>
      <c r="DD10" s="26">
        <f t="shared" si="170"/>
        <v>0.90999999999999992</v>
      </c>
      <c r="DE10" s="26">
        <f t="shared" si="5"/>
        <v>0.1</v>
      </c>
      <c r="DF10" s="26">
        <f t="shared" si="171"/>
        <v>0.2</v>
      </c>
      <c r="DG10" s="26">
        <f t="shared" si="6"/>
        <v>0.61</v>
      </c>
      <c r="DH10" s="26">
        <f t="shared" si="7"/>
        <v>0</v>
      </c>
      <c r="DI10" s="26">
        <f t="shared" si="8"/>
        <v>0</v>
      </c>
      <c r="DJ10" s="26">
        <f t="shared" si="9"/>
        <v>0</v>
      </c>
      <c r="DK10" s="26">
        <f t="shared" si="172"/>
        <v>0.91</v>
      </c>
      <c r="DL10" s="26">
        <f t="shared" si="173"/>
        <v>0</v>
      </c>
      <c r="DM10" s="26">
        <f t="shared" si="174"/>
        <v>0</v>
      </c>
      <c r="DN10" s="26">
        <f t="shared" si="175"/>
        <v>0</v>
      </c>
      <c r="DO10" s="24">
        <v>3</v>
      </c>
      <c r="DP10" s="24">
        <v>0.5</v>
      </c>
      <c r="DQ10" s="24">
        <v>1</v>
      </c>
      <c r="DR10" s="24">
        <v>1</v>
      </c>
      <c r="DS10" s="31">
        <f t="shared" si="176"/>
        <v>3.91</v>
      </c>
      <c r="DT10" s="31">
        <f t="shared" si="177"/>
        <v>0</v>
      </c>
      <c r="DU10" s="31">
        <f t="shared" si="178"/>
        <v>3.14</v>
      </c>
      <c r="DV10" s="31">
        <f t="shared" si="179"/>
        <v>0</v>
      </c>
      <c r="DW10" s="31">
        <f t="shared" si="180"/>
        <v>3.14</v>
      </c>
      <c r="DX10" s="31">
        <f t="shared" si="181"/>
        <v>8.2899999999999991</v>
      </c>
      <c r="DY10" s="31">
        <f t="shared" si="182"/>
        <v>0</v>
      </c>
      <c r="DZ10" s="31">
        <f t="shared" si="183"/>
        <v>8.2899999999999991</v>
      </c>
      <c r="EA10" s="31">
        <f t="shared" si="184"/>
        <v>4.43</v>
      </c>
      <c r="EB10" s="31">
        <f t="shared" si="185"/>
        <v>0</v>
      </c>
      <c r="EC10" s="31">
        <f t="shared" si="186"/>
        <v>4.43</v>
      </c>
      <c r="ED10" s="31">
        <f t="shared" si="187"/>
        <v>3.86</v>
      </c>
      <c r="EE10" s="31">
        <f t="shared" si="187"/>
        <v>0</v>
      </c>
      <c r="EF10" s="31">
        <f t="shared" si="188"/>
        <v>3.86</v>
      </c>
      <c r="EG10" s="31">
        <f t="shared" si="189"/>
        <v>4.43</v>
      </c>
      <c r="EH10" s="31">
        <f t="shared" si="189"/>
        <v>0</v>
      </c>
      <c r="EI10" s="31">
        <f t="shared" si="190"/>
        <v>4.43</v>
      </c>
      <c r="EJ10" s="24"/>
      <c r="EK10" s="24"/>
      <c r="EL10" s="24">
        <v>223.79</v>
      </c>
      <c r="EM10" s="24">
        <v>249.39000000000001</v>
      </c>
      <c r="EN10" s="24" t="s">
        <v>450</v>
      </c>
      <c r="EO10" s="24" t="s">
        <v>451</v>
      </c>
      <c r="EP10" s="14" t="s">
        <v>452</v>
      </c>
      <c r="EQ10" s="14" t="s">
        <v>453</v>
      </c>
      <c r="ER10" s="14" t="e">
        <f>IF(OR(EP10="Cống tròn",EP10="Cống hộp",EP10="Ống nhựa"),INDEX(#REF!,MATCH(E10,#REF!,0)),IF(OR(EP10="Rãnh xây",EP10="Rãnh bê tông"),INDEX(#REF!,MATCH(E10,#REF!,0)),EP10&amp;" "&amp;" ,"&amp;EQ10))</f>
        <v>#REF!</v>
      </c>
      <c r="ES10" s="25">
        <v>1</v>
      </c>
      <c r="ET10" s="25">
        <v>1.4999999999999999E-2</v>
      </c>
      <c r="EU10" s="25">
        <v>1</v>
      </c>
      <c r="EV10" s="24">
        <v>25.600000000000023</v>
      </c>
      <c r="EW10" s="31">
        <f t="shared" si="191"/>
        <v>26</v>
      </c>
      <c r="EX10" s="31">
        <f t="shared" si="192"/>
        <v>25</v>
      </c>
      <c r="EY10" s="31">
        <f t="shared" si="10"/>
        <v>0.36</v>
      </c>
      <c r="EZ10" s="31">
        <f t="shared" si="193"/>
        <v>25.36</v>
      </c>
      <c r="FA10" s="31">
        <f t="shared" si="194"/>
        <v>-0.24000000000002331</v>
      </c>
      <c r="FB10" s="32" t="str">
        <f t="shared" si="195"/>
        <v>Thêm 01</v>
      </c>
      <c r="FC10" s="31">
        <f t="shared" si="196"/>
        <v>0.77499999999997726</v>
      </c>
      <c r="FD10" s="33" t="e" cm="1">
        <f t="array" ref="FD10">IF(EP10="Cống tròn",INDEX(#REF!,MATCH(E10,#REF!,0)),IF(EP10="Cống hộp",INDEX(#REF!,MATCH(E10,#REF!,0)),IF(EP10="Rãnh thang",INDEX(#REF!,MATCH(EL10&amp;EM10,#REF!&amp;#REF!,0)),FE10&amp;" "&amp;FF10)))</f>
        <v>#REF!</v>
      </c>
      <c r="FE10" s="14" t="s">
        <v>433</v>
      </c>
      <c r="FF10" s="14" t="s">
        <v>433</v>
      </c>
      <c r="FG10" s="14" t="e">
        <f>INDEX(#REF!,MATCH(E10,#REF!,0))</f>
        <v>#REF!</v>
      </c>
      <c r="FH10" s="14"/>
      <c r="FI10" s="24">
        <v>0</v>
      </c>
      <c r="FJ10" s="24">
        <v>0</v>
      </c>
      <c r="FK10" s="24">
        <v>0</v>
      </c>
      <c r="FL10" s="25">
        <v>0</v>
      </c>
      <c r="FM10" s="25">
        <v>0</v>
      </c>
      <c r="FN10" s="31">
        <f t="shared" si="197"/>
        <v>0</v>
      </c>
      <c r="FO10" s="31">
        <f t="shared" si="198"/>
        <v>0</v>
      </c>
      <c r="FP10" s="25">
        <v>0</v>
      </c>
      <c r="FQ10" s="25">
        <v>0</v>
      </c>
      <c r="FR10" s="25">
        <v>0</v>
      </c>
      <c r="FS10" s="31">
        <f t="shared" si="199"/>
        <v>0</v>
      </c>
      <c r="FT10" s="25">
        <v>0</v>
      </c>
      <c r="FU10" s="25">
        <v>0</v>
      </c>
      <c r="FV10" s="25">
        <v>0</v>
      </c>
      <c r="FW10" s="25">
        <v>0</v>
      </c>
      <c r="FX10" s="25">
        <v>0</v>
      </c>
      <c r="FY10" s="31">
        <f t="shared" si="200"/>
        <v>0</v>
      </c>
      <c r="FZ10" s="33" t="s">
        <v>435</v>
      </c>
      <c r="GA10" s="33" t="s">
        <v>454</v>
      </c>
      <c r="GB10" s="33" t="s">
        <v>446</v>
      </c>
      <c r="GC10" s="33" t="s">
        <v>446</v>
      </c>
      <c r="GD10" s="25">
        <v>0</v>
      </c>
      <c r="GE10" s="25">
        <v>0</v>
      </c>
      <c r="GF10" s="25">
        <v>0</v>
      </c>
      <c r="GG10" s="25">
        <v>0</v>
      </c>
      <c r="GH10" s="25">
        <v>0.2</v>
      </c>
      <c r="GI10" s="25">
        <v>1.4</v>
      </c>
      <c r="GJ10" s="25">
        <v>0.2</v>
      </c>
      <c r="GK10" s="25">
        <v>2</v>
      </c>
      <c r="GL10" s="25">
        <v>1</v>
      </c>
      <c r="GM10" s="25">
        <v>0.88</v>
      </c>
      <c r="GN10" s="31">
        <f t="shared" si="11"/>
        <v>0</v>
      </c>
      <c r="GO10" s="31">
        <f t="shared" si="201"/>
        <v>0.88</v>
      </c>
      <c r="GP10" s="25">
        <v>0</v>
      </c>
      <c r="GQ10" s="25">
        <v>0</v>
      </c>
      <c r="GR10" s="25">
        <v>0</v>
      </c>
      <c r="GS10" s="25">
        <v>0</v>
      </c>
      <c r="GT10" s="33" t="e">
        <f>INDEX(#REF!,MATCH(E10,#REF!,0))</f>
        <v>#REF!</v>
      </c>
      <c r="GU10" s="33"/>
      <c r="GV10" s="25">
        <v>0</v>
      </c>
      <c r="GW10" s="25">
        <v>0</v>
      </c>
      <c r="GX10" s="25">
        <v>0</v>
      </c>
      <c r="GY10" s="25">
        <v>0</v>
      </c>
      <c r="GZ10" s="31">
        <f t="shared" si="12"/>
        <v>0</v>
      </c>
      <c r="HA10" s="31">
        <f t="shared" si="13"/>
        <v>0</v>
      </c>
      <c r="HB10" s="104">
        <f t="shared" si="202"/>
        <v>1.08</v>
      </c>
      <c r="HC10" s="25">
        <v>0</v>
      </c>
      <c r="HD10" s="25">
        <v>0</v>
      </c>
      <c r="HE10" s="25">
        <v>0</v>
      </c>
      <c r="HF10" s="31">
        <f t="shared" si="203"/>
        <v>0</v>
      </c>
      <c r="HG10" s="25">
        <v>0</v>
      </c>
      <c r="HH10" s="25">
        <v>0</v>
      </c>
      <c r="HI10" s="33"/>
      <c r="HJ10" s="33"/>
      <c r="HK10" s="33"/>
      <c r="HL10" s="33"/>
      <c r="HM10" s="33" t="e" cm="1">
        <f t="array" ref="HM10">INDEX(#REF!,MATCH(EL10&amp;EM10,#REF!&amp;#REF!,0))</f>
        <v>#REF!</v>
      </c>
      <c r="HN10" s="25">
        <v>0</v>
      </c>
      <c r="HO10" s="25">
        <v>0</v>
      </c>
      <c r="HP10" s="25">
        <v>0</v>
      </c>
      <c r="HQ10" s="25">
        <v>0</v>
      </c>
      <c r="HR10" s="25">
        <v>0</v>
      </c>
      <c r="HS10" s="25">
        <v>0</v>
      </c>
      <c r="HT10" s="25">
        <v>0</v>
      </c>
      <c r="HU10" s="25">
        <v>0</v>
      </c>
      <c r="HV10" s="25">
        <v>0</v>
      </c>
      <c r="HW10" s="25">
        <v>0</v>
      </c>
      <c r="HX10" s="33" t="e" cm="1">
        <f t="array" ref="HX10">INDEX(#REF!,MATCH(EL10&amp;EM10,#REF!&amp;#REF!,0))</f>
        <v>#REF!</v>
      </c>
      <c r="HY10" s="25">
        <v>0</v>
      </c>
      <c r="HZ10" s="25">
        <v>0</v>
      </c>
      <c r="IA10" s="25">
        <v>0</v>
      </c>
      <c r="IB10" s="33" t="e" cm="1">
        <f t="array" ref="IB10">INDEX(#REF!,MATCH(EL10&amp;EM10,#REF!&amp;#REF!,0))</f>
        <v>#REF!</v>
      </c>
      <c r="IC10" s="25">
        <v>0</v>
      </c>
      <c r="ID10" s="25">
        <v>0</v>
      </c>
      <c r="IE10" s="25">
        <v>0</v>
      </c>
      <c r="IF10" s="25">
        <v>0</v>
      </c>
      <c r="IG10" s="25">
        <v>0</v>
      </c>
      <c r="IH10" s="25">
        <v>0</v>
      </c>
      <c r="II10" s="33" t="e" cm="1">
        <f t="array" ref="II10">INDEX(#REF!,MATCH(EL10&amp;EM10,#REF!&amp;#REF!,0))</f>
        <v>#REF!</v>
      </c>
      <c r="IJ10" s="25">
        <v>0</v>
      </c>
      <c r="IK10" s="25">
        <v>0</v>
      </c>
      <c r="IL10" s="25">
        <v>0</v>
      </c>
      <c r="IM10" s="33" t="e" cm="1">
        <f t="array" ref="IM10">INDEX(#REF!,MATCH(EL10&amp;EM10,#REF!&amp;#REF!,0))</f>
        <v>#REF!</v>
      </c>
      <c r="IN10" s="33" t="s">
        <v>437</v>
      </c>
      <c r="IO10" s="31">
        <f t="shared" si="14"/>
        <v>25</v>
      </c>
      <c r="IP10" s="25">
        <v>1</v>
      </c>
      <c r="IQ10" s="25">
        <v>1.24</v>
      </c>
      <c r="IR10" s="25">
        <v>0.12</v>
      </c>
      <c r="IS10" s="33" t="e" cm="1">
        <f t="array" ref="IS10">INDEX(#REF!,MATCH(EL10&amp;EM10,#REF!&amp;#REF!,0))</f>
        <v>#REF!</v>
      </c>
      <c r="IT10" s="33" t="s">
        <v>437</v>
      </c>
      <c r="IU10" s="31">
        <f t="shared" si="263"/>
        <v>1</v>
      </c>
      <c r="IV10" s="31">
        <f t="shared" si="264"/>
        <v>0.24</v>
      </c>
      <c r="IW10" s="25">
        <v>1.24</v>
      </c>
      <c r="IX10" s="25">
        <v>0.12</v>
      </c>
      <c r="IY10" s="25">
        <v>0</v>
      </c>
      <c r="IZ10" s="25">
        <v>0</v>
      </c>
      <c r="JA10" s="31">
        <f t="shared" si="265"/>
        <v>25</v>
      </c>
      <c r="JB10" s="31">
        <f t="shared" si="266"/>
        <v>0</v>
      </c>
      <c r="JC10" s="31">
        <f t="shared" si="267"/>
        <v>25</v>
      </c>
      <c r="JD10" s="31">
        <f t="shared" si="268"/>
        <v>-0.60000000000002274</v>
      </c>
      <c r="JE10" s="31" t="str">
        <f t="shared" si="269"/>
        <v>Thêm 01</v>
      </c>
      <c r="JF10" s="27">
        <v>40.640000000000022</v>
      </c>
      <c r="JG10" s="26">
        <f t="shared" si="204"/>
        <v>39.94</v>
      </c>
      <c r="JH10" s="26">
        <f t="shared" si="205"/>
        <v>0.70000000000002416</v>
      </c>
      <c r="JI10" s="26">
        <f t="shared" si="15"/>
        <v>0</v>
      </c>
      <c r="JJ10" s="26">
        <f t="shared" si="16"/>
        <v>39.940000000000019</v>
      </c>
      <c r="JK10" s="26">
        <f t="shared" si="17"/>
        <v>0</v>
      </c>
      <c r="JL10" s="26">
        <f t="shared" si="18"/>
        <v>0</v>
      </c>
      <c r="JM10" s="26">
        <f t="shared" si="19"/>
        <v>0</v>
      </c>
      <c r="JN10" s="26">
        <f t="shared" si="20"/>
        <v>0</v>
      </c>
      <c r="JO10" s="26">
        <f t="shared" si="21"/>
        <v>0</v>
      </c>
      <c r="JP10" s="26">
        <f t="shared" si="22"/>
        <v>0</v>
      </c>
      <c r="JQ10" s="26">
        <f t="shared" si="23"/>
        <v>0</v>
      </c>
      <c r="JR10" s="26">
        <f t="shared" si="24"/>
        <v>0</v>
      </c>
      <c r="JS10" s="26">
        <f t="shared" si="25"/>
        <v>0</v>
      </c>
      <c r="JT10" s="26">
        <f t="shared" si="26"/>
        <v>0</v>
      </c>
      <c r="JU10" s="26">
        <f t="shared" si="27"/>
        <v>0</v>
      </c>
      <c r="JV10" s="26">
        <f t="shared" si="28"/>
        <v>0</v>
      </c>
      <c r="JW10" s="26">
        <f t="shared" si="29"/>
        <v>0</v>
      </c>
      <c r="JX10" s="26">
        <f t="shared" si="30"/>
        <v>0</v>
      </c>
      <c r="JY10" s="26">
        <f t="shared" si="31"/>
        <v>0</v>
      </c>
      <c r="JZ10" s="26">
        <f t="shared" si="32"/>
        <v>0</v>
      </c>
      <c r="KA10" s="26">
        <f t="shared" si="33"/>
        <v>0</v>
      </c>
      <c r="KB10" s="26">
        <f t="shared" si="34"/>
        <v>0</v>
      </c>
      <c r="KC10" s="26">
        <f t="shared" si="35"/>
        <v>0</v>
      </c>
      <c r="KD10" s="26">
        <f t="shared" si="36"/>
        <v>0</v>
      </c>
      <c r="KE10" s="24">
        <v>40.140000000000022</v>
      </c>
      <c r="KF10" s="31">
        <f t="shared" si="37"/>
        <v>1</v>
      </c>
      <c r="KG10" s="31">
        <f t="shared" si="38"/>
        <v>41.14</v>
      </c>
      <c r="KH10" s="31">
        <f t="shared" si="39"/>
        <v>41.14</v>
      </c>
      <c r="KI10" s="31">
        <f t="shared" si="40"/>
        <v>0</v>
      </c>
      <c r="KJ10" s="31">
        <f t="shared" si="41"/>
        <v>41.14</v>
      </c>
      <c r="KK10" s="25">
        <v>41.140000000000022</v>
      </c>
      <c r="KL10" s="31">
        <f t="shared" si="42"/>
        <v>0</v>
      </c>
      <c r="KM10" s="31">
        <f t="shared" si="43"/>
        <v>41.14</v>
      </c>
      <c r="KN10" s="31">
        <f t="shared" si="44"/>
        <v>0</v>
      </c>
      <c r="KO10" s="31">
        <f t="shared" si="45"/>
        <v>0</v>
      </c>
      <c r="KP10" s="31">
        <f t="shared" si="46"/>
        <v>0</v>
      </c>
      <c r="KQ10" s="25">
        <v>0</v>
      </c>
      <c r="KR10" s="31">
        <f t="shared" si="47"/>
        <v>0</v>
      </c>
      <c r="KS10" s="27">
        <v>40.140000000000022</v>
      </c>
      <c r="KT10" s="26">
        <f t="shared" si="48"/>
        <v>39.44</v>
      </c>
      <c r="KU10" s="26">
        <f t="shared" si="206"/>
        <v>0.70000000000002416</v>
      </c>
      <c r="KV10" s="26">
        <f t="shared" si="49"/>
        <v>0</v>
      </c>
      <c r="KW10" s="26">
        <f t="shared" si="50"/>
        <v>39.440000000000019</v>
      </c>
      <c r="KX10" s="26">
        <f t="shared" si="51"/>
        <v>0</v>
      </c>
      <c r="KY10" s="26">
        <f t="shared" si="52"/>
        <v>0</v>
      </c>
      <c r="KZ10" s="26">
        <f t="shared" si="53"/>
        <v>0</v>
      </c>
      <c r="LA10" s="26">
        <f t="shared" si="54"/>
        <v>0</v>
      </c>
      <c r="LB10" s="26">
        <f t="shared" si="55"/>
        <v>0</v>
      </c>
      <c r="LC10" s="26">
        <f t="shared" si="56"/>
        <v>0</v>
      </c>
      <c r="LD10" s="26">
        <f t="shared" si="57"/>
        <v>0</v>
      </c>
      <c r="LE10" s="26">
        <f t="shared" si="58"/>
        <v>0</v>
      </c>
      <c r="LF10" s="26">
        <f t="shared" si="59"/>
        <v>0</v>
      </c>
      <c r="LG10" s="26">
        <f t="shared" si="60"/>
        <v>0</v>
      </c>
      <c r="LH10" s="26">
        <f t="shared" si="61"/>
        <v>0</v>
      </c>
      <c r="LI10" s="26">
        <f t="shared" si="62"/>
        <v>0</v>
      </c>
      <c r="LJ10" s="26">
        <f t="shared" si="63"/>
        <v>0</v>
      </c>
      <c r="LK10" s="26">
        <f t="shared" si="64"/>
        <v>0</v>
      </c>
      <c r="LL10" s="26">
        <f t="shared" si="65"/>
        <v>0</v>
      </c>
      <c r="LM10" s="26">
        <f t="shared" si="66"/>
        <v>0</v>
      </c>
      <c r="LN10" s="26">
        <f t="shared" si="67"/>
        <v>0</v>
      </c>
      <c r="LO10" s="26">
        <f t="shared" si="68"/>
        <v>0</v>
      </c>
      <c r="LP10" s="26">
        <f t="shared" si="69"/>
        <v>0</v>
      </c>
      <c r="LQ10" s="26">
        <f t="shared" si="70"/>
        <v>0</v>
      </c>
      <c r="LR10" s="24">
        <v>39.640000000000022</v>
      </c>
      <c r="LS10" s="31">
        <f t="shared" si="71"/>
        <v>1</v>
      </c>
      <c r="LT10" s="31">
        <f t="shared" si="72"/>
        <v>40.64</v>
      </c>
      <c r="LU10" s="31">
        <f t="shared" si="73"/>
        <v>40.64</v>
      </c>
      <c r="LV10" s="31">
        <f t="shared" si="74"/>
        <v>0</v>
      </c>
      <c r="LW10" s="31">
        <f t="shared" si="75"/>
        <v>40.64</v>
      </c>
      <c r="LX10" s="25">
        <v>40.640000000000022</v>
      </c>
      <c r="LY10" s="31">
        <f t="shared" si="76"/>
        <v>0</v>
      </c>
      <c r="LZ10" s="31">
        <f t="shared" si="77"/>
        <v>40.64</v>
      </c>
      <c r="MA10" s="31">
        <f t="shared" si="78"/>
        <v>0</v>
      </c>
      <c r="MB10" s="31">
        <f t="shared" si="79"/>
        <v>0</v>
      </c>
      <c r="MC10" s="31">
        <f t="shared" si="80"/>
        <v>0</v>
      </c>
      <c r="MD10" s="25">
        <v>0</v>
      </c>
      <c r="ME10" s="31">
        <f t="shared" si="81"/>
        <v>0</v>
      </c>
      <c r="MF10" s="33" t="s">
        <v>429</v>
      </c>
      <c r="MG10" s="25">
        <v>0.32</v>
      </c>
      <c r="MH10" s="31">
        <f t="shared" si="207"/>
        <v>0.38000000000002415</v>
      </c>
      <c r="MI10" s="31">
        <f t="shared" si="208"/>
        <v>0.70000000000002416</v>
      </c>
      <c r="MJ10" s="25">
        <v>0.32</v>
      </c>
      <c r="MK10" s="31">
        <f t="shared" si="209"/>
        <v>0.38000000000002415</v>
      </c>
      <c r="ML10" s="31">
        <f t="shared" si="210"/>
        <v>0.70000000000002416</v>
      </c>
      <c r="MM10" s="31">
        <f t="shared" si="82"/>
        <v>0</v>
      </c>
      <c r="MN10" s="31">
        <f t="shared" si="83"/>
        <v>0</v>
      </c>
      <c r="MO10" s="31">
        <f t="shared" si="211"/>
        <v>0</v>
      </c>
      <c r="MP10" s="31">
        <f t="shared" si="84"/>
        <v>0</v>
      </c>
      <c r="MQ10" s="31">
        <f t="shared" si="85"/>
        <v>0</v>
      </c>
      <c r="MR10" s="31">
        <f t="shared" si="212"/>
        <v>0</v>
      </c>
      <c r="MS10" s="31">
        <f t="shared" si="86"/>
        <v>0</v>
      </c>
      <c r="MT10" s="31">
        <f t="shared" si="87"/>
        <v>0</v>
      </c>
      <c r="MU10" s="31">
        <f t="shared" si="213"/>
        <v>0</v>
      </c>
      <c r="MV10" s="31">
        <f t="shared" si="88"/>
        <v>0</v>
      </c>
      <c r="MW10" s="31">
        <f t="shared" si="89"/>
        <v>0</v>
      </c>
      <c r="MX10" s="31">
        <f t="shared" si="214"/>
        <v>0</v>
      </c>
      <c r="MY10" s="31">
        <f t="shared" si="90"/>
        <v>0</v>
      </c>
      <c r="MZ10" s="31">
        <f t="shared" si="91"/>
        <v>0</v>
      </c>
      <c r="NA10" s="31">
        <f t="shared" si="215"/>
        <v>0</v>
      </c>
      <c r="NB10" s="31">
        <f t="shared" si="92"/>
        <v>0</v>
      </c>
      <c r="NC10" s="31">
        <f t="shared" si="93"/>
        <v>0</v>
      </c>
      <c r="ND10" s="31">
        <f t="shared" si="216"/>
        <v>0</v>
      </c>
      <c r="NE10" s="31">
        <f t="shared" si="94"/>
        <v>0</v>
      </c>
      <c r="NF10" s="31">
        <f t="shared" si="95"/>
        <v>0</v>
      </c>
      <c r="NG10" s="31">
        <f t="shared" si="217"/>
        <v>0</v>
      </c>
      <c r="NH10" s="31">
        <f t="shared" si="96"/>
        <v>0</v>
      </c>
      <c r="NI10" s="31">
        <f t="shared" si="97"/>
        <v>0</v>
      </c>
      <c r="NJ10" s="31">
        <f t="shared" si="218"/>
        <v>0</v>
      </c>
      <c r="NK10" s="31">
        <f t="shared" si="98"/>
        <v>0</v>
      </c>
      <c r="NL10" s="31">
        <f t="shared" si="99"/>
        <v>0</v>
      </c>
      <c r="NM10" s="31">
        <f t="shared" si="219"/>
        <v>0</v>
      </c>
      <c r="NN10" s="31">
        <f t="shared" si="100"/>
        <v>0</v>
      </c>
      <c r="NO10" s="31">
        <f t="shared" si="101"/>
        <v>0</v>
      </c>
      <c r="NP10" s="31">
        <f t="shared" si="220"/>
        <v>0</v>
      </c>
      <c r="NQ10" s="31">
        <f t="shared" si="102"/>
        <v>0</v>
      </c>
      <c r="NR10" s="31">
        <f t="shared" si="103"/>
        <v>0</v>
      </c>
      <c r="NS10" s="31">
        <f t="shared" si="221"/>
        <v>0</v>
      </c>
      <c r="NT10" s="31">
        <f t="shared" si="104"/>
        <v>0</v>
      </c>
      <c r="NU10" s="31">
        <f t="shared" si="105"/>
        <v>0</v>
      </c>
      <c r="NV10" s="31">
        <f t="shared" si="222"/>
        <v>0</v>
      </c>
      <c r="NW10" s="31">
        <f t="shared" si="106"/>
        <v>0.38000000000002415</v>
      </c>
      <c r="NX10" s="31">
        <f t="shared" si="107"/>
        <v>0.38000000000002415</v>
      </c>
      <c r="NY10" s="31">
        <f t="shared" si="223"/>
        <v>0.38000000000002415</v>
      </c>
      <c r="NZ10" s="31">
        <f t="shared" si="108"/>
        <v>0.32</v>
      </c>
      <c r="OA10" s="31">
        <f t="shared" si="109"/>
        <v>0.32</v>
      </c>
      <c r="OB10" s="31">
        <f t="shared" si="224"/>
        <v>0.32</v>
      </c>
      <c r="OC10" s="31">
        <f t="shared" si="110"/>
        <v>0</v>
      </c>
      <c r="OD10" s="31">
        <f t="shared" si="111"/>
        <v>0</v>
      </c>
      <c r="OE10" s="31">
        <f t="shared" si="225"/>
        <v>0</v>
      </c>
      <c r="OF10" s="31">
        <f t="shared" si="112"/>
        <v>0</v>
      </c>
      <c r="OG10" s="31">
        <f t="shared" si="113"/>
        <v>0</v>
      </c>
      <c r="OH10" s="31">
        <f t="shared" si="226"/>
        <v>0</v>
      </c>
      <c r="OI10" s="31">
        <f t="shared" si="114"/>
        <v>0</v>
      </c>
      <c r="OJ10" s="31">
        <f t="shared" si="115"/>
        <v>0</v>
      </c>
      <c r="OK10" s="31">
        <f t="shared" si="227"/>
        <v>0</v>
      </c>
      <c r="OL10" s="31">
        <f t="shared" si="116"/>
        <v>0</v>
      </c>
      <c r="OM10" s="31">
        <f t="shared" si="117"/>
        <v>0</v>
      </c>
      <c r="ON10" s="31">
        <f t="shared" si="228"/>
        <v>0</v>
      </c>
      <c r="OO10" s="31">
        <f t="shared" si="118"/>
        <v>0</v>
      </c>
      <c r="OP10" s="31">
        <f t="shared" si="119"/>
        <v>0</v>
      </c>
      <c r="OQ10" s="31">
        <f t="shared" si="229"/>
        <v>0</v>
      </c>
      <c r="OR10" s="31">
        <f t="shared" si="120"/>
        <v>0</v>
      </c>
      <c r="OS10" s="31">
        <f t="shared" si="121"/>
        <v>0</v>
      </c>
      <c r="OT10" s="31">
        <f t="shared" si="230"/>
        <v>0</v>
      </c>
      <c r="OU10" s="31">
        <f t="shared" si="122"/>
        <v>0</v>
      </c>
      <c r="OV10" s="31">
        <f t="shared" si="123"/>
        <v>0</v>
      </c>
      <c r="OW10" s="31">
        <f t="shared" si="231"/>
        <v>0</v>
      </c>
      <c r="OX10" s="31">
        <f t="shared" si="124"/>
        <v>0</v>
      </c>
      <c r="OY10" s="31">
        <f t="shared" si="125"/>
        <v>0</v>
      </c>
      <c r="OZ10" s="31">
        <f t="shared" si="232"/>
        <v>0</v>
      </c>
      <c r="PA10" s="31">
        <f t="shared" si="126"/>
        <v>0</v>
      </c>
      <c r="PB10" s="31">
        <f t="shared" si="127"/>
        <v>0</v>
      </c>
      <c r="PC10" s="31">
        <f t="shared" si="233"/>
        <v>0</v>
      </c>
      <c r="PD10" s="31">
        <f t="shared" si="128"/>
        <v>0</v>
      </c>
      <c r="PE10" s="31">
        <f t="shared" si="129"/>
        <v>0</v>
      </c>
      <c r="PF10" s="31">
        <f t="shared" si="234"/>
        <v>0</v>
      </c>
      <c r="PG10" s="27">
        <v>2.6</v>
      </c>
      <c r="PH10" s="27">
        <v>0.5</v>
      </c>
      <c r="PI10" s="27">
        <v>1</v>
      </c>
      <c r="PJ10" s="27">
        <v>1</v>
      </c>
      <c r="PK10" s="27">
        <v>0</v>
      </c>
      <c r="PL10" s="27">
        <v>0</v>
      </c>
      <c r="PM10" s="27">
        <v>0</v>
      </c>
      <c r="PN10" s="27">
        <v>0</v>
      </c>
      <c r="PO10" s="31">
        <f t="shared" si="235"/>
        <v>2.98</v>
      </c>
      <c r="PP10" s="31">
        <f t="shared" si="236"/>
        <v>1.06</v>
      </c>
      <c r="PQ10" s="31">
        <f t="shared" si="237"/>
        <v>3.3</v>
      </c>
      <c r="PR10" s="31">
        <f t="shared" si="238"/>
        <v>1</v>
      </c>
      <c r="PS10" s="31">
        <f t="shared" si="239"/>
        <v>2.98</v>
      </c>
      <c r="PT10" s="31">
        <f t="shared" si="240"/>
        <v>1.06</v>
      </c>
      <c r="PU10" s="31">
        <f t="shared" si="241"/>
        <v>3.3</v>
      </c>
      <c r="PV10" s="31">
        <f t="shared" si="242"/>
        <v>1</v>
      </c>
      <c r="PW10" s="31">
        <f t="shared" si="130"/>
        <v>0</v>
      </c>
      <c r="PX10" s="31">
        <f t="shared" si="243"/>
        <v>0</v>
      </c>
      <c r="PY10" s="31">
        <f t="shared" si="131"/>
        <v>0</v>
      </c>
      <c r="PZ10" s="31">
        <f t="shared" si="132"/>
        <v>0</v>
      </c>
      <c r="QA10" s="31">
        <f t="shared" si="133"/>
        <v>27.14</v>
      </c>
      <c r="QB10" s="31">
        <f t="shared" si="134"/>
        <v>25.6</v>
      </c>
      <c r="QC10" s="31">
        <f t="shared" si="135"/>
        <v>52.74</v>
      </c>
      <c r="QD10" s="31">
        <f t="shared" si="136"/>
        <v>0</v>
      </c>
      <c r="QE10" s="31">
        <f t="shared" si="137"/>
        <v>0</v>
      </c>
      <c r="QF10" s="31">
        <f t="shared" si="244"/>
        <v>0</v>
      </c>
      <c r="QG10" s="31">
        <f t="shared" si="245"/>
        <v>27.14</v>
      </c>
      <c r="QH10" s="31">
        <f t="shared" si="246"/>
        <v>25.6</v>
      </c>
      <c r="QI10" s="31">
        <f t="shared" si="247"/>
        <v>52.74</v>
      </c>
      <c r="QJ10" s="31">
        <f t="shared" si="138"/>
        <v>0</v>
      </c>
      <c r="QK10" s="31">
        <f t="shared" si="139"/>
        <v>0</v>
      </c>
      <c r="QL10" s="31">
        <f t="shared" si="248"/>
        <v>0</v>
      </c>
      <c r="QM10" s="31">
        <f t="shared" si="140"/>
        <v>13.62</v>
      </c>
      <c r="QN10" s="31">
        <f t="shared" si="141"/>
        <v>11.47</v>
      </c>
      <c r="QO10" s="31">
        <f t="shared" si="249"/>
        <v>25.09</v>
      </c>
      <c r="QP10" s="31">
        <f t="shared" si="142"/>
        <v>0</v>
      </c>
      <c r="QQ10" s="31">
        <f t="shared" si="143"/>
        <v>0</v>
      </c>
      <c r="QR10" s="31">
        <f t="shared" si="250"/>
        <v>0</v>
      </c>
      <c r="QS10" s="31">
        <f t="shared" si="144"/>
        <v>0</v>
      </c>
      <c r="QT10" s="31">
        <f t="shared" si="145"/>
        <v>0</v>
      </c>
      <c r="QU10" s="31">
        <f t="shared" si="251"/>
        <v>0</v>
      </c>
      <c r="QV10" s="31">
        <f t="shared" si="146"/>
        <v>0</v>
      </c>
      <c r="QW10" s="31">
        <f t="shared" si="147"/>
        <v>0</v>
      </c>
      <c r="QX10" s="31">
        <f t="shared" si="252"/>
        <v>0</v>
      </c>
      <c r="QY10" s="31">
        <f t="shared" si="148"/>
        <v>0</v>
      </c>
      <c r="QZ10" s="31">
        <f t="shared" si="149"/>
        <v>0</v>
      </c>
      <c r="RA10" s="31">
        <f t="shared" si="253"/>
        <v>0</v>
      </c>
      <c r="RB10" s="31">
        <f t="shared" si="254"/>
        <v>0</v>
      </c>
      <c r="RC10" s="31">
        <f t="shared" si="255"/>
        <v>0</v>
      </c>
      <c r="RD10" s="31">
        <f t="shared" si="256"/>
        <v>13.62</v>
      </c>
      <c r="RE10" s="31">
        <f t="shared" si="256"/>
        <v>11.47</v>
      </c>
      <c r="RF10" s="31">
        <f t="shared" si="257"/>
        <v>25.09</v>
      </c>
      <c r="RG10" s="31">
        <f t="shared" si="258"/>
        <v>13.52</v>
      </c>
      <c r="RH10" s="31">
        <f t="shared" si="258"/>
        <v>14.13</v>
      </c>
      <c r="RI10" s="31">
        <f t="shared" si="259"/>
        <v>27.65</v>
      </c>
      <c r="RJ10" s="31">
        <f t="shared" si="260"/>
        <v>13.62</v>
      </c>
      <c r="RK10" s="31">
        <f t="shared" si="260"/>
        <v>11.47</v>
      </c>
      <c r="RL10" s="31">
        <f t="shared" si="260"/>
        <v>25.09</v>
      </c>
      <c r="RM10" s="31">
        <f t="shared" si="150"/>
        <v>0</v>
      </c>
      <c r="RN10" s="31">
        <f t="shared" si="151"/>
        <v>0</v>
      </c>
      <c r="RO10" s="31">
        <f t="shared" si="152"/>
        <v>0</v>
      </c>
      <c r="RP10" s="31">
        <f t="shared" si="153"/>
        <v>0</v>
      </c>
      <c r="RQ10" s="31">
        <f t="shared" si="154"/>
        <v>0</v>
      </c>
      <c r="RR10" s="31">
        <f t="shared" si="155"/>
        <v>0</v>
      </c>
      <c r="RS10" s="31">
        <f t="shared" si="156"/>
        <v>0</v>
      </c>
      <c r="RT10" s="31">
        <f t="shared" si="157"/>
        <v>0</v>
      </c>
      <c r="RU10" s="31">
        <f t="shared" si="261"/>
        <v>0</v>
      </c>
      <c r="RV10" s="24"/>
      <c r="RW10" s="24"/>
      <c r="RX10" s="24"/>
      <c r="RY10" s="24"/>
    </row>
    <row r="11" spans="1:493" ht="28.5" x14ac:dyDescent="0.25">
      <c r="A11" s="24">
        <v>8</v>
      </c>
      <c r="B11" s="24" t="s">
        <v>420</v>
      </c>
      <c r="C11" s="24">
        <v>250.09</v>
      </c>
      <c r="D11" s="14" t="e">
        <f>INDEX(#REF!,MATCH(E11,#REF!,0))</f>
        <v>#REF!</v>
      </c>
      <c r="E11" s="24" t="s">
        <v>451</v>
      </c>
      <c r="F11" s="14" t="s">
        <v>422</v>
      </c>
      <c r="G11" s="14" t="s">
        <v>442</v>
      </c>
      <c r="H11" s="14" t="s">
        <v>438</v>
      </c>
      <c r="I11" s="14" t="s">
        <v>425</v>
      </c>
      <c r="J11" s="14" t="s">
        <v>439</v>
      </c>
      <c r="K11" s="14" t="s">
        <v>427</v>
      </c>
      <c r="L11" s="14" t="s">
        <v>427</v>
      </c>
      <c r="M11" s="24">
        <v>2</v>
      </c>
      <c r="N11" s="24">
        <v>2</v>
      </c>
      <c r="O11" s="25">
        <v>2</v>
      </c>
      <c r="P11" s="25">
        <v>2.4</v>
      </c>
      <c r="Q11" s="25">
        <v>0.1</v>
      </c>
      <c r="R11" s="25">
        <v>2</v>
      </c>
      <c r="S11" s="25">
        <v>2.2000000000000002</v>
      </c>
      <c r="T11" s="24">
        <v>0.2</v>
      </c>
      <c r="U11" s="24">
        <v>0</v>
      </c>
      <c r="V11" s="24">
        <v>0</v>
      </c>
      <c r="W11" s="24">
        <v>0</v>
      </c>
      <c r="X11" s="24">
        <v>2</v>
      </c>
      <c r="Y11" s="24">
        <v>1.6</v>
      </c>
      <c r="Z11" s="26">
        <f t="shared" ref="Z11:Z15" si="271">CV11</f>
        <v>0.98</v>
      </c>
      <c r="AA11" s="24">
        <v>0.22</v>
      </c>
      <c r="AB11" s="24">
        <v>2</v>
      </c>
      <c r="AC11" s="24">
        <v>1.56</v>
      </c>
      <c r="AD11" s="24">
        <v>0.2</v>
      </c>
      <c r="AE11" s="24">
        <v>0.22</v>
      </c>
      <c r="AF11" s="24">
        <v>0.5</v>
      </c>
      <c r="AG11" s="25">
        <v>1.56</v>
      </c>
      <c r="AH11" s="25">
        <v>1.56</v>
      </c>
      <c r="AI11" s="26">
        <f t="shared" si="0"/>
        <v>1.28</v>
      </c>
      <c r="AJ11" s="25">
        <v>2</v>
      </c>
      <c r="AK11" s="25">
        <v>2</v>
      </c>
      <c r="AL11" s="26">
        <f t="shared" si="1"/>
        <v>1.2</v>
      </c>
      <c r="AM11" s="24">
        <v>2</v>
      </c>
      <c r="AN11" s="24">
        <v>1.56</v>
      </c>
      <c r="AO11" s="24">
        <v>0.1</v>
      </c>
      <c r="AP11" s="24">
        <v>0.22</v>
      </c>
      <c r="AQ11" s="24">
        <v>2</v>
      </c>
      <c r="AR11" s="24">
        <v>1.8</v>
      </c>
      <c r="AS11" s="24">
        <v>0.12</v>
      </c>
      <c r="AT11" s="24">
        <v>0.1</v>
      </c>
      <c r="AU11" s="24">
        <v>0</v>
      </c>
      <c r="AV11" s="24">
        <v>0</v>
      </c>
      <c r="AW11" s="24">
        <v>0</v>
      </c>
      <c r="AX11" s="24">
        <v>0</v>
      </c>
      <c r="AY11" s="24">
        <v>0</v>
      </c>
      <c r="AZ11" s="24">
        <v>0</v>
      </c>
      <c r="BA11" s="24">
        <v>0</v>
      </c>
      <c r="BB11" s="24">
        <v>0</v>
      </c>
      <c r="BC11" s="24">
        <v>0</v>
      </c>
      <c r="BD11" s="24">
        <v>0</v>
      </c>
      <c r="BE11" s="24">
        <v>0</v>
      </c>
      <c r="BF11" s="24">
        <v>0</v>
      </c>
      <c r="BG11" s="24">
        <v>0</v>
      </c>
      <c r="BH11" s="24">
        <v>0</v>
      </c>
      <c r="BI11" s="24">
        <v>0</v>
      </c>
      <c r="BJ11" s="24">
        <v>0</v>
      </c>
      <c r="BK11" s="24">
        <v>0</v>
      </c>
      <c r="BL11" s="24">
        <v>0</v>
      </c>
      <c r="BM11" s="24">
        <v>0</v>
      </c>
      <c r="BN11" s="24">
        <v>0</v>
      </c>
      <c r="BO11" s="24">
        <v>0</v>
      </c>
      <c r="BP11" s="24">
        <v>0</v>
      </c>
      <c r="BQ11" s="24">
        <v>0</v>
      </c>
      <c r="BR11" s="24">
        <v>0</v>
      </c>
      <c r="BS11" s="24">
        <v>0</v>
      </c>
      <c r="BT11" s="24">
        <v>0</v>
      </c>
      <c r="BU11" s="24">
        <v>0</v>
      </c>
      <c r="BV11" s="24">
        <v>0</v>
      </c>
      <c r="BW11" s="24"/>
      <c r="BX11" s="24"/>
      <c r="BY11" s="24">
        <v>0</v>
      </c>
      <c r="BZ11" s="24">
        <v>0</v>
      </c>
      <c r="CA11" s="14" t="e">
        <f>INDEX(#REF!,MATCH(E11,#REF!,0))</f>
        <v>#REF!</v>
      </c>
      <c r="CB11" s="14" t="s">
        <v>440</v>
      </c>
      <c r="CC11" s="24">
        <v>0</v>
      </c>
      <c r="CD11" s="24">
        <v>0</v>
      </c>
      <c r="CE11" s="24">
        <v>1.8</v>
      </c>
      <c r="CF11" s="24">
        <v>1.6</v>
      </c>
      <c r="CG11" s="24">
        <v>0.12</v>
      </c>
      <c r="CH11" s="24">
        <v>2</v>
      </c>
      <c r="CI11" s="24" t="s">
        <v>114</v>
      </c>
      <c r="CJ11" s="24">
        <f t="shared" si="262"/>
        <v>0</v>
      </c>
      <c r="CK11" s="26">
        <f t="shared" si="159"/>
        <v>0.91</v>
      </c>
      <c r="CL11" s="26">
        <f t="shared" si="270"/>
        <v>0.91</v>
      </c>
      <c r="CM11" s="24">
        <v>36.67</v>
      </c>
      <c r="CN11" s="27">
        <v>47.87</v>
      </c>
      <c r="CO11" s="24">
        <v>47.08</v>
      </c>
      <c r="CP11" s="28">
        <f t="shared" si="161"/>
        <v>47.08</v>
      </c>
      <c r="CQ11" s="28">
        <f t="shared" si="162"/>
        <v>46.17</v>
      </c>
      <c r="CR11" s="28">
        <f t="shared" si="163"/>
        <v>0.91</v>
      </c>
      <c r="CS11" s="28">
        <f t="shared" si="164"/>
        <v>46.269999999999996</v>
      </c>
      <c r="CT11" s="28">
        <f t="shared" si="2"/>
        <v>46.47</v>
      </c>
      <c r="CU11" s="29">
        <v>46.47</v>
      </c>
      <c r="CV11" s="28">
        <f t="shared" si="165"/>
        <v>0.98</v>
      </c>
      <c r="CW11" s="28">
        <f t="shared" si="3"/>
        <v>46.97</v>
      </c>
      <c r="CX11" s="28">
        <f t="shared" si="166"/>
        <v>47.17</v>
      </c>
      <c r="CY11" s="28">
        <f t="shared" si="4"/>
        <v>47.65</v>
      </c>
      <c r="CZ11" s="28">
        <f t="shared" si="167"/>
        <v>47.75</v>
      </c>
      <c r="DA11" s="30">
        <v>47.87</v>
      </c>
      <c r="DB11" s="26">
        <f t="shared" si="168"/>
        <v>1.7</v>
      </c>
      <c r="DC11" s="26">
        <f t="shared" si="169"/>
        <v>0.79</v>
      </c>
      <c r="DD11" s="26">
        <f t="shared" si="170"/>
        <v>0.90999999999999992</v>
      </c>
      <c r="DE11" s="26">
        <f t="shared" si="5"/>
        <v>0.1</v>
      </c>
      <c r="DF11" s="26">
        <f t="shared" si="171"/>
        <v>0.2</v>
      </c>
      <c r="DG11" s="26">
        <f t="shared" si="6"/>
        <v>0.61</v>
      </c>
      <c r="DH11" s="26">
        <f t="shared" si="7"/>
        <v>0</v>
      </c>
      <c r="DI11" s="26">
        <f t="shared" si="8"/>
        <v>0</v>
      </c>
      <c r="DJ11" s="26">
        <f t="shared" si="9"/>
        <v>0</v>
      </c>
      <c r="DK11" s="26">
        <f t="shared" si="172"/>
        <v>0.91</v>
      </c>
      <c r="DL11" s="26">
        <f t="shared" si="173"/>
        <v>0</v>
      </c>
      <c r="DM11" s="26">
        <f t="shared" si="174"/>
        <v>0</v>
      </c>
      <c r="DN11" s="26">
        <f t="shared" si="175"/>
        <v>0</v>
      </c>
      <c r="DO11" s="24">
        <v>3</v>
      </c>
      <c r="DP11" s="24">
        <v>0.5</v>
      </c>
      <c r="DQ11" s="24">
        <v>1</v>
      </c>
      <c r="DR11" s="24">
        <v>1</v>
      </c>
      <c r="DS11" s="31">
        <f t="shared" si="176"/>
        <v>3.91</v>
      </c>
      <c r="DT11" s="31">
        <f t="shared" si="177"/>
        <v>0</v>
      </c>
      <c r="DU11" s="31">
        <f t="shared" si="178"/>
        <v>3.14</v>
      </c>
      <c r="DV11" s="31">
        <f t="shared" si="179"/>
        <v>0</v>
      </c>
      <c r="DW11" s="31">
        <f t="shared" si="180"/>
        <v>3.14</v>
      </c>
      <c r="DX11" s="31">
        <f t="shared" si="181"/>
        <v>6.28</v>
      </c>
      <c r="DY11" s="31">
        <f t="shared" si="182"/>
        <v>0</v>
      </c>
      <c r="DZ11" s="31">
        <f t="shared" si="183"/>
        <v>6.28</v>
      </c>
      <c r="EA11" s="31">
        <f t="shared" si="184"/>
        <v>3.8</v>
      </c>
      <c r="EB11" s="31">
        <f t="shared" si="185"/>
        <v>0</v>
      </c>
      <c r="EC11" s="31">
        <f t="shared" si="186"/>
        <v>3.8</v>
      </c>
      <c r="ED11" s="31">
        <f t="shared" si="187"/>
        <v>2.48</v>
      </c>
      <c r="EE11" s="31">
        <f t="shared" si="187"/>
        <v>0</v>
      </c>
      <c r="EF11" s="31">
        <f t="shared" si="188"/>
        <v>2.48</v>
      </c>
      <c r="EG11" s="31">
        <f t="shared" si="189"/>
        <v>3.8</v>
      </c>
      <c r="EH11" s="31">
        <f t="shared" si="189"/>
        <v>0</v>
      </c>
      <c r="EI11" s="31">
        <f t="shared" si="190"/>
        <v>3.8</v>
      </c>
      <c r="EJ11" s="24"/>
      <c r="EK11" s="24"/>
      <c r="EL11" s="24">
        <v>250.79</v>
      </c>
      <c r="EM11" s="24">
        <v>261.31</v>
      </c>
      <c r="EN11" s="24" t="s">
        <v>451</v>
      </c>
      <c r="EO11" s="24" t="s">
        <v>455</v>
      </c>
      <c r="EP11" s="14" t="s">
        <v>452</v>
      </c>
      <c r="EQ11" s="14" t="s">
        <v>453</v>
      </c>
      <c r="ER11" s="14" t="e">
        <f>IF(OR(EP11="Cống tròn",EP11="Cống hộp",EP11="Ống nhựa"),INDEX(#REF!,MATCH(E11,#REF!,0)),IF(OR(EP11="Rãnh xây",EP11="Rãnh bê tông"),INDEX(#REF!,MATCH(E11,#REF!,0)),EP11&amp;" "&amp;" ,"&amp;EQ11))</f>
        <v>#REF!</v>
      </c>
      <c r="ES11" s="25">
        <v>1</v>
      </c>
      <c r="ET11" s="25">
        <v>1.4999999999999999E-2</v>
      </c>
      <c r="EU11" s="25">
        <v>1</v>
      </c>
      <c r="EV11" s="24">
        <v>17.240000000000002</v>
      </c>
      <c r="EW11" s="31">
        <f t="shared" si="191"/>
        <v>17</v>
      </c>
      <c r="EX11" s="31">
        <f t="shared" si="192"/>
        <v>16</v>
      </c>
      <c r="EY11" s="31">
        <f t="shared" si="10"/>
        <v>0.22499999999999998</v>
      </c>
      <c r="EZ11" s="31">
        <f t="shared" si="193"/>
        <v>16.225000000000001</v>
      </c>
      <c r="FA11" s="31">
        <f t="shared" si="194"/>
        <v>-1.0150000000000006</v>
      </c>
      <c r="FB11" s="32" t="str">
        <f t="shared" si="195"/>
        <v>Thêm 01</v>
      </c>
      <c r="FC11" s="31">
        <f t="shared" si="196"/>
        <v>-3.5527136788005009E-15</v>
      </c>
      <c r="FD11" s="33" t="e" cm="1">
        <f t="array" ref="FD11">IF(EP11="Cống tròn",INDEX(#REF!,MATCH(E11,#REF!,0)),IF(EP11="Cống hộp",INDEX(#REF!,MATCH(E11,#REF!,0)),IF(EP11="Rãnh thang",INDEX(#REF!,MATCH(EL11&amp;EM11,#REF!&amp;#REF!,0)),FE11&amp;" "&amp;FF11)))</f>
        <v>#REF!</v>
      </c>
      <c r="FE11" s="14" t="s">
        <v>439</v>
      </c>
      <c r="FF11" s="14" t="s">
        <v>434</v>
      </c>
      <c r="FG11" s="14" t="e">
        <f>INDEX(#REF!,MATCH(E11,#REF!,0))</f>
        <v>#REF!</v>
      </c>
      <c r="FH11" s="14"/>
      <c r="FI11" s="24">
        <v>0</v>
      </c>
      <c r="FJ11" s="24">
        <v>0</v>
      </c>
      <c r="FK11" s="24">
        <v>0</v>
      </c>
      <c r="FL11" s="25">
        <v>0</v>
      </c>
      <c r="FM11" s="25">
        <v>0</v>
      </c>
      <c r="FN11" s="31">
        <f t="shared" si="197"/>
        <v>0</v>
      </c>
      <c r="FO11" s="31">
        <f t="shared" si="198"/>
        <v>0</v>
      </c>
      <c r="FP11" s="25">
        <v>0</v>
      </c>
      <c r="FQ11" s="25">
        <v>0</v>
      </c>
      <c r="FR11" s="25">
        <v>0</v>
      </c>
      <c r="FS11" s="31">
        <f t="shared" si="199"/>
        <v>0</v>
      </c>
      <c r="FT11" s="25">
        <v>0</v>
      </c>
      <c r="FU11" s="25">
        <v>0</v>
      </c>
      <c r="FV11" s="25">
        <v>0</v>
      </c>
      <c r="FW11" s="25">
        <v>0</v>
      </c>
      <c r="FX11" s="25">
        <v>0</v>
      </c>
      <c r="FY11" s="31">
        <f t="shared" si="200"/>
        <v>0</v>
      </c>
      <c r="FZ11" s="33" t="s">
        <v>435</v>
      </c>
      <c r="GA11" s="33" t="s">
        <v>442</v>
      </c>
      <c r="GB11" s="33" t="s">
        <v>446</v>
      </c>
      <c r="GC11" s="33" t="s">
        <v>446</v>
      </c>
      <c r="GD11" s="25">
        <v>0.1</v>
      </c>
      <c r="GE11" s="25">
        <v>1.6</v>
      </c>
      <c r="GF11" s="25">
        <v>0.2</v>
      </c>
      <c r="GG11" s="25">
        <v>1.5</v>
      </c>
      <c r="GH11" s="25">
        <v>0.2</v>
      </c>
      <c r="GI11" s="25">
        <v>1.4</v>
      </c>
      <c r="GJ11" s="25">
        <v>0.2</v>
      </c>
      <c r="GK11" s="25">
        <v>2</v>
      </c>
      <c r="GL11" s="25">
        <v>1</v>
      </c>
      <c r="GM11" s="25">
        <v>0.88</v>
      </c>
      <c r="GN11" s="31">
        <f t="shared" si="11"/>
        <v>0</v>
      </c>
      <c r="GO11" s="31">
        <f t="shared" si="201"/>
        <v>0.88</v>
      </c>
      <c r="GP11" s="25">
        <v>0</v>
      </c>
      <c r="GQ11" s="25">
        <v>0</v>
      </c>
      <c r="GR11" s="25">
        <v>0.12</v>
      </c>
      <c r="GS11" s="25">
        <v>0.1</v>
      </c>
      <c r="GT11" s="33" t="e">
        <f>INDEX(#REF!,MATCH(E11,#REF!,0))</f>
        <v>#REF!</v>
      </c>
      <c r="GU11" s="33"/>
      <c r="GV11" s="25">
        <v>0</v>
      </c>
      <c r="GW11" s="25">
        <v>0</v>
      </c>
      <c r="GX11" s="25">
        <v>0</v>
      </c>
      <c r="GY11" s="25">
        <v>0</v>
      </c>
      <c r="GZ11" s="31">
        <f t="shared" si="12"/>
        <v>0</v>
      </c>
      <c r="HA11" s="31">
        <f t="shared" si="13"/>
        <v>0</v>
      </c>
      <c r="HB11" s="104">
        <f t="shared" si="202"/>
        <v>1.5</v>
      </c>
      <c r="HC11" s="25">
        <v>0</v>
      </c>
      <c r="HD11" s="25">
        <v>0</v>
      </c>
      <c r="HE11" s="25">
        <v>0</v>
      </c>
      <c r="HF11" s="31">
        <f t="shared" si="203"/>
        <v>0</v>
      </c>
      <c r="HG11" s="25">
        <v>0</v>
      </c>
      <c r="HH11" s="25">
        <v>0</v>
      </c>
      <c r="HI11" s="33"/>
      <c r="HJ11" s="33"/>
      <c r="HK11" s="33"/>
      <c r="HL11" s="33"/>
      <c r="HM11" s="33" t="e" cm="1">
        <f t="array" ref="HM11">INDEX(#REF!,MATCH(EL11&amp;EM11,#REF!&amp;#REF!,0))</f>
        <v>#REF!</v>
      </c>
      <c r="HN11" s="25">
        <v>0</v>
      </c>
      <c r="HO11" s="25">
        <v>0</v>
      </c>
      <c r="HP11" s="25">
        <v>0</v>
      </c>
      <c r="HQ11" s="25">
        <v>0</v>
      </c>
      <c r="HR11" s="25">
        <v>0</v>
      </c>
      <c r="HS11" s="25">
        <v>0</v>
      </c>
      <c r="HT11" s="25">
        <v>0</v>
      </c>
      <c r="HU11" s="25">
        <v>0</v>
      </c>
      <c r="HV11" s="25">
        <v>0</v>
      </c>
      <c r="HW11" s="25">
        <v>0</v>
      </c>
      <c r="HX11" s="33" t="e" cm="1">
        <f t="array" ref="HX11">INDEX(#REF!,MATCH(EL11&amp;EM11,#REF!&amp;#REF!,0))</f>
        <v>#REF!</v>
      </c>
      <c r="HY11" s="25">
        <v>0</v>
      </c>
      <c r="HZ11" s="25">
        <v>0</v>
      </c>
      <c r="IA11" s="25">
        <v>0</v>
      </c>
      <c r="IB11" s="33" t="e" cm="1">
        <f t="array" ref="IB11">INDEX(#REF!,MATCH(EL11&amp;EM11,#REF!&amp;#REF!,0))</f>
        <v>#REF!</v>
      </c>
      <c r="IC11" s="25">
        <v>0</v>
      </c>
      <c r="ID11" s="25">
        <v>0</v>
      </c>
      <c r="IE11" s="25">
        <v>0</v>
      </c>
      <c r="IF11" s="25">
        <v>0</v>
      </c>
      <c r="IG11" s="25">
        <v>0</v>
      </c>
      <c r="IH11" s="25">
        <v>0</v>
      </c>
      <c r="II11" s="33" t="e" cm="1">
        <f t="array" ref="II11">INDEX(#REF!,MATCH(EL11&amp;EM11,#REF!&amp;#REF!,0))</f>
        <v>#REF!</v>
      </c>
      <c r="IJ11" s="25">
        <v>0</v>
      </c>
      <c r="IK11" s="25">
        <v>0</v>
      </c>
      <c r="IL11" s="25">
        <v>0</v>
      </c>
      <c r="IM11" s="33" t="e" cm="1">
        <f t="array" ref="IM11">INDEX(#REF!,MATCH(EL11&amp;EM11,#REF!&amp;#REF!,0))</f>
        <v>#REF!</v>
      </c>
      <c r="IN11" s="33" t="s">
        <v>437</v>
      </c>
      <c r="IO11" s="31">
        <f t="shared" si="14"/>
        <v>17</v>
      </c>
      <c r="IP11" s="25">
        <v>1</v>
      </c>
      <c r="IQ11" s="25">
        <v>1.24</v>
      </c>
      <c r="IR11" s="25">
        <v>0.12</v>
      </c>
      <c r="IS11" s="33" t="e" cm="1">
        <f t="array" ref="IS11">INDEX(#REF!,MATCH(EL11&amp;EM11,#REF!&amp;#REF!,0))</f>
        <v>#REF!</v>
      </c>
      <c r="IT11" s="33" t="s">
        <v>437</v>
      </c>
      <c r="IU11" s="31">
        <f t="shared" si="263"/>
        <v>1</v>
      </c>
      <c r="IV11" s="31">
        <f t="shared" si="264"/>
        <v>0.24</v>
      </c>
      <c r="IW11" s="25">
        <v>1.24</v>
      </c>
      <c r="IX11" s="25">
        <v>0.12</v>
      </c>
      <c r="IY11" s="25">
        <v>0</v>
      </c>
      <c r="IZ11" s="25">
        <v>0</v>
      </c>
      <c r="JA11" s="31">
        <f t="shared" si="265"/>
        <v>17</v>
      </c>
      <c r="JB11" s="31">
        <f t="shared" si="266"/>
        <v>0</v>
      </c>
      <c r="JC11" s="31">
        <f t="shared" si="267"/>
        <v>17</v>
      </c>
      <c r="JD11" s="31">
        <f t="shared" si="268"/>
        <v>-0.24000000000000199</v>
      </c>
      <c r="JE11" s="31" t="str">
        <f t="shared" si="269"/>
        <v>Thêm 01</v>
      </c>
      <c r="JF11" s="27">
        <v>40.660000000000025</v>
      </c>
      <c r="JG11" s="26">
        <f t="shared" si="204"/>
        <v>39.659999999999997</v>
      </c>
      <c r="JH11" s="26">
        <f t="shared" si="205"/>
        <v>1.0000000000000284</v>
      </c>
      <c r="JI11" s="26">
        <f t="shared" si="15"/>
        <v>0</v>
      </c>
      <c r="JJ11" s="26">
        <f t="shared" si="16"/>
        <v>39.660000000000018</v>
      </c>
      <c r="JK11" s="26">
        <f t="shared" si="17"/>
        <v>0</v>
      </c>
      <c r="JL11" s="26">
        <f t="shared" si="18"/>
        <v>0</v>
      </c>
      <c r="JM11" s="26">
        <f t="shared" si="19"/>
        <v>0</v>
      </c>
      <c r="JN11" s="26">
        <f t="shared" si="20"/>
        <v>0</v>
      </c>
      <c r="JO11" s="26">
        <f t="shared" si="21"/>
        <v>0</v>
      </c>
      <c r="JP11" s="26">
        <f t="shared" si="22"/>
        <v>39.760000000000019</v>
      </c>
      <c r="JQ11" s="26">
        <f t="shared" si="23"/>
        <v>0</v>
      </c>
      <c r="JR11" s="26">
        <f t="shared" si="24"/>
        <v>0</v>
      </c>
      <c r="JS11" s="26">
        <f t="shared" si="25"/>
        <v>0</v>
      </c>
      <c r="JT11" s="26">
        <f t="shared" si="26"/>
        <v>0</v>
      </c>
      <c r="JU11" s="26">
        <f t="shared" si="27"/>
        <v>0</v>
      </c>
      <c r="JV11" s="26">
        <f t="shared" si="28"/>
        <v>39.760000000000019</v>
      </c>
      <c r="JW11" s="26">
        <f t="shared" si="29"/>
        <v>0</v>
      </c>
      <c r="JX11" s="26">
        <f t="shared" si="30"/>
        <v>39.960000000000022</v>
      </c>
      <c r="JY11" s="26">
        <f t="shared" si="31"/>
        <v>0</v>
      </c>
      <c r="JZ11" s="26">
        <f t="shared" si="32"/>
        <v>0</v>
      </c>
      <c r="KA11" s="26">
        <f t="shared" si="33"/>
        <v>0</v>
      </c>
      <c r="KB11" s="26">
        <f t="shared" si="34"/>
        <v>39.960000000000022</v>
      </c>
      <c r="KC11" s="26">
        <f t="shared" si="35"/>
        <v>0</v>
      </c>
      <c r="KD11" s="26">
        <f t="shared" si="36"/>
        <v>0</v>
      </c>
      <c r="KE11" s="24">
        <v>40.160000000000025</v>
      </c>
      <c r="KF11" s="31">
        <f t="shared" si="37"/>
        <v>1</v>
      </c>
      <c r="KG11" s="31">
        <f t="shared" si="38"/>
        <v>41.16</v>
      </c>
      <c r="KH11" s="31">
        <f t="shared" si="39"/>
        <v>41.16</v>
      </c>
      <c r="KI11" s="31">
        <f t="shared" si="40"/>
        <v>0</v>
      </c>
      <c r="KJ11" s="31">
        <f t="shared" si="41"/>
        <v>41.28</v>
      </c>
      <c r="KK11" s="25">
        <v>41.160000000000025</v>
      </c>
      <c r="KL11" s="31">
        <f t="shared" si="42"/>
        <v>0</v>
      </c>
      <c r="KM11" s="31">
        <f t="shared" si="43"/>
        <v>41.28</v>
      </c>
      <c r="KN11" s="31">
        <f t="shared" si="44"/>
        <v>0</v>
      </c>
      <c r="KO11" s="31">
        <f t="shared" si="45"/>
        <v>0</v>
      </c>
      <c r="KP11" s="31">
        <f t="shared" si="46"/>
        <v>0</v>
      </c>
      <c r="KQ11" s="25">
        <v>0</v>
      </c>
      <c r="KR11" s="31">
        <f t="shared" si="47"/>
        <v>0</v>
      </c>
      <c r="KS11" s="27">
        <v>40.160000000000025</v>
      </c>
      <c r="KT11" s="26">
        <f t="shared" si="48"/>
        <v>39.159999999999997</v>
      </c>
      <c r="KU11" s="26">
        <f t="shared" si="206"/>
        <v>1.0000000000000284</v>
      </c>
      <c r="KV11" s="26">
        <f t="shared" si="49"/>
        <v>0</v>
      </c>
      <c r="KW11" s="26">
        <f t="shared" si="50"/>
        <v>39.160000000000018</v>
      </c>
      <c r="KX11" s="26">
        <f t="shared" si="51"/>
        <v>0</v>
      </c>
      <c r="KY11" s="26">
        <f t="shared" si="52"/>
        <v>0</v>
      </c>
      <c r="KZ11" s="26">
        <f t="shared" si="53"/>
        <v>0</v>
      </c>
      <c r="LA11" s="26">
        <f t="shared" si="54"/>
        <v>0</v>
      </c>
      <c r="LB11" s="26">
        <f t="shared" si="55"/>
        <v>0</v>
      </c>
      <c r="LC11" s="26">
        <f t="shared" si="56"/>
        <v>39.260000000000019</v>
      </c>
      <c r="LD11" s="26">
        <f t="shared" si="57"/>
        <v>0</v>
      </c>
      <c r="LE11" s="26">
        <f t="shared" si="58"/>
        <v>0</v>
      </c>
      <c r="LF11" s="26">
        <f t="shared" si="59"/>
        <v>0</v>
      </c>
      <c r="LG11" s="26">
        <f t="shared" si="60"/>
        <v>0</v>
      </c>
      <c r="LH11" s="26">
        <f t="shared" si="61"/>
        <v>0</v>
      </c>
      <c r="LI11" s="26">
        <f t="shared" si="62"/>
        <v>39.260000000000019</v>
      </c>
      <c r="LJ11" s="26">
        <f t="shared" si="63"/>
        <v>0</v>
      </c>
      <c r="LK11" s="26">
        <f t="shared" si="64"/>
        <v>39.460000000000022</v>
      </c>
      <c r="LL11" s="26">
        <f t="shared" si="65"/>
        <v>0</v>
      </c>
      <c r="LM11" s="26">
        <f t="shared" si="66"/>
        <v>0</v>
      </c>
      <c r="LN11" s="26">
        <f t="shared" si="67"/>
        <v>0</v>
      </c>
      <c r="LO11" s="26">
        <f t="shared" si="68"/>
        <v>39.460000000000022</v>
      </c>
      <c r="LP11" s="26">
        <f t="shared" si="69"/>
        <v>0</v>
      </c>
      <c r="LQ11" s="26">
        <f t="shared" si="70"/>
        <v>0</v>
      </c>
      <c r="LR11" s="24">
        <v>39.660000000000025</v>
      </c>
      <c r="LS11" s="31">
        <f t="shared" si="71"/>
        <v>1</v>
      </c>
      <c r="LT11" s="31">
        <f t="shared" si="72"/>
        <v>40.659999999999997</v>
      </c>
      <c r="LU11" s="31">
        <f t="shared" si="73"/>
        <v>40.659999999999997</v>
      </c>
      <c r="LV11" s="31">
        <f t="shared" si="74"/>
        <v>0</v>
      </c>
      <c r="LW11" s="31">
        <f t="shared" si="75"/>
        <v>40.78</v>
      </c>
      <c r="LX11" s="25">
        <v>40.660000000000025</v>
      </c>
      <c r="LY11" s="31">
        <f t="shared" si="76"/>
        <v>0</v>
      </c>
      <c r="LZ11" s="31">
        <f t="shared" si="77"/>
        <v>40.78</v>
      </c>
      <c r="MA11" s="31">
        <f t="shared" si="78"/>
        <v>0</v>
      </c>
      <c r="MB11" s="31">
        <f t="shared" si="79"/>
        <v>0</v>
      </c>
      <c r="MC11" s="31">
        <f t="shared" si="80"/>
        <v>0</v>
      </c>
      <c r="MD11" s="25">
        <v>0</v>
      </c>
      <c r="ME11" s="31">
        <f t="shared" si="81"/>
        <v>0</v>
      </c>
      <c r="MF11" s="33" t="s">
        <v>429</v>
      </c>
      <c r="MG11" s="25">
        <v>0.32</v>
      </c>
      <c r="MH11" s="31">
        <f t="shared" si="207"/>
        <v>0.68000000000002836</v>
      </c>
      <c r="MI11" s="31">
        <f t="shared" si="208"/>
        <v>1.0000000000000284</v>
      </c>
      <c r="MJ11" s="25">
        <v>0.32</v>
      </c>
      <c r="MK11" s="31">
        <f t="shared" si="209"/>
        <v>0.68000000000002836</v>
      </c>
      <c r="ML11" s="31">
        <f t="shared" si="210"/>
        <v>1.0000000000000284</v>
      </c>
      <c r="MM11" s="31">
        <f t="shared" si="82"/>
        <v>0</v>
      </c>
      <c r="MN11" s="31">
        <f t="shared" si="83"/>
        <v>0</v>
      </c>
      <c r="MO11" s="31">
        <f t="shared" si="211"/>
        <v>0</v>
      </c>
      <c r="MP11" s="31">
        <f t="shared" si="84"/>
        <v>0</v>
      </c>
      <c r="MQ11" s="31">
        <f t="shared" si="85"/>
        <v>0</v>
      </c>
      <c r="MR11" s="31">
        <f t="shared" si="212"/>
        <v>0</v>
      </c>
      <c r="MS11" s="31">
        <f t="shared" si="86"/>
        <v>0</v>
      </c>
      <c r="MT11" s="31">
        <f t="shared" si="87"/>
        <v>0</v>
      </c>
      <c r="MU11" s="31">
        <f t="shared" si="213"/>
        <v>0</v>
      </c>
      <c r="MV11" s="31">
        <f t="shared" si="88"/>
        <v>0</v>
      </c>
      <c r="MW11" s="31">
        <f t="shared" si="89"/>
        <v>0</v>
      </c>
      <c r="MX11" s="31">
        <f t="shared" si="214"/>
        <v>0</v>
      </c>
      <c r="MY11" s="31">
        <f t="shared" si="90"/>
        <v>0</v>
      </c>
      <c r="MZ11" s="31">
        <f t="shared" si="91"/>
        <v>0</v>
      </c>
      <c r="NA11" s="31">
        <f t="shared" si="215"/>
        <v>0</v>
      </c>
      <c r="NB11" s="31">
        <f t="shared" si="92"/>
        <v>0</v>
      </c>
      <c r="NC11" s="31">
        <f t="shared" si="93"/>
        <v>0</v>
      </c>
      <c r="ND11" s="31">
        <f t="shared" si="216"/>
        <v>0</v>
      </c>
      <c r="NE11" s="31">
        <f t="shared" si="94"/>
        <v>0</v>
      </c>
      <c r="NF11" s="31">
        <f t="shared" si="95"/>
        <v>0</v>
      </c>
      <c r="NG11" s="31">
        <f t="shared" si="217"/>
        <v>0</v>
      </c>
      <c r="NH11" s="31">
        <f t="shared" si="96"/>
        <v>0</v>
      </c>
      <c r="NI11" s="31">
        <f t="shared" si="97"/>
        <v>0</v>
      </c>
      <c r="NJ11" s="31">
        <f t="shared" si="218"/>
        <v>0</v>
      </c>
      <c r="NK11" s="31">
        <f t="shared" si="98"/>
        <v>0.1</v>
      </c>
      <c r="NL11" s="31">
        <f t="shared" si="99"/>
        <v>0.1</v>
      </c>
      <c r="NM11" s="31">
        <f t="shared" si="219"/>
        <v>0.1</v>
      </c>
      <c r="NN11" s="31">
        <f t="shared" si="100"/>
        <v>0</v>
      </c>
      <c r="NO11" s="31">
        <f t="shared" si="101"/>
        <v>0</v>
      </c>
      <c r="NP11" s="31">
        <f t="shared" si="220"/>
        <v>0</v>
      </c>
      <c r="NQ11" s="31">
        <f t="shared" si="102"/>
        <v>0.2</v>
      </c>
      <c r="NR11" s="31">
        <f t="shared" si="103"/>
        <v>0.2</v>
      </c>
      <c r="NS11" s="31">
        <f t="shared" si="221"/>
        <v>0.2</v>
      </c>
      <c r="NT11" s="31">
        <f t="shared" si="104"/>
        <v>0</v>
      </c>
      <c r="NU11" s="31">
        <f t="shared" si="105"/>
        <v>0</v>
      </c>
      <c r="NV11" s="31">
        <f t="shared" si="222"/>
        <v>0</v>
      </c>
      <c r="NW11" s="31">
        <f t="shared" si="106"/>
        <v>0.38000000000002832</v>
      </c>
      <c r="NX11" s="31">
        <f t="shared" si="107"/>
        <v>0.38000000000002832</v>
      </c>
      <c r="NY11" s="31">
        <f t="shared" si="223"/>
        <v>0.38000000000002832</v>
      </c>
      <c r="NZ11" s="31">
        <f t="shared" si="108"/>
        <v>0.32</v>
      </c>
      <c r="OA11" s="31">
        <f t="shared" si="109"/>
        <v>0.32</v>
      </c>
      <c r="OB11" s="31">
        <f t="shared" si="224"/>
        <v>0.32</v>
      </c>
      <c r="OC11" s="31">
        <f t="shared" si="110"/>
        <v>0</v>
      </c>
      <c r="OD11" s="31">
        <f t="shared" si="111"/>
        <v>0</v>
      </c>
      <c r="OE11" s="31">
        <f t="shared" si="225"/>
        <v>0</v>
      </c>
      <c r="OF11" s="31">
        <f t="shared" si="112"/>
        <v>0</v>
      </c>
      <c r="OG11" s="31">
        <f t="shared" si="113"/>
        <v>0</v>
      </c>
      <c r="OH11" s="31">
        <f t="shared" si="226"/>
        <v>0</v>
      </c>
      <c r="OI11" s="31">
        <f t="shared" si="114"/>
        <v>0</v>
      </c>
      <c r="OJ11" s="31">
        <f t="shared" si="115"/>
        <v>0</v>
      </c>
      <c r="OK11" s="31">
        <f t="shared" si="227"/>
        <v>0</v>
      </c>
      <c r="OL11" s="31">
        <f t="shared" si="116"/>
        <v>0</v>
      </c>
      <c r="OM11" s="31">
        <f t="shared" si="117"/>
        <v>0</v>
      </c>
      <c r="ON11" s="31">
        <f t="shared" si="228"/>
        <v>0</v>
      </c>
      <c r="OO11" s="31">
        <f t="shared" si="118"/>
        <v>0</v>
      </c>
      <c r="OP11" s="31">
        <f t="shared" si="119"/>
        <v>0</v>
      </c>
      <c r="OQ11" s="31">
        <f t="shared" si="229"/>
        <v>0</v>
      </c>
      <c r="OR11" s="31">
        <f t="shared" si="120"/>
        <v>0</v>
      </c>
      <c r="OS11" s="31">
        <f t="shared" si="121"/>
        <v>0</v>
      </c>
      <c r="OT11" s="31">
        <f t="shared" si="230"/>
        <v>0</v>
      </c>
      <c r="OU11" s="31">
        <f t="shared" si="122"/>
        <v>0</v>
      </c>
      <c r="OV11" s="31">
        <f t="shared" si="123"/>
        <v>0</v>
      </c>
      <c r="OW11" s="31">
        <f t="shared" si="231"/>
        <v>0</v>
      </c>
      <c r="OX11" s="31">
        <f t="shared" si="124"/>
        <v>0</v>
      </c>
      <c r="OY11" s="31">
        <f t="shared" si="125"/>
        <v>0</v>
      </c>
      <c r="OZ11" s="31">
        <f t="shared" si="232"/>
        <v>0</v>
      </c>
      <c r="PA11" s="31">
        <f t="shared" si="126"/>
        <v>0</v>
      </c>
      <c r="PB11" s="31">
        <f t="shared" si="127"/>
        <v>0</v>
      </c>
      <c r="PC11" s="31">
        <f t="shared" si="233"/>
        <v>0</v>
      </c>
      <c r="PD11" s="31">
        <f t="shared" si="128"/>
        <v>0</v>
      </c>
      <c r="PE11" s="31">
        <f t="shared" si="129"/>
        <v>0</v>
      </c>
      <c r="PF11" s="31">
        <f t="shared" si="234"/>
        <v>0</v>
      </c>
      <c r="PG11" s="27">
        <v>2.6</v>
      </c>
      <c r="PH11" s="27">
        <v>0.5</v>
      </c>
      <c r="PI11" s="27">
        <v>1</v>
      </c>
      <c r="PJ11" s="27">
        <v>1</v>
      </c>
      <c r="PK11" s="27">
        <v>0</v>
      </c>
      <c r="PL11" s="27">
        <v>0</v>
      </c>
      <c r="PM11" s="27">
        <v>0</v>
      </c>
      <c r="PN11" s="27">
        <v>0</v>
      </c>
      <c r="PO11" s="31">
        <f t="shared" si="235"/>
        <v>3.28</v>
      </c>
      <c r="PP11" s="31">
        <f t="shared" si="236"/>
        <v>2</v>
      </c>
      <c r="PQ11" s="31">
        <f t="shared" si="237"/>
        <v>3.6</v>
      </c>
      <c r="PR11" s="31">
        <f t="shared" si="238"/>
        <v>1.1000000000000001</v>
      </c>
      <c r="PS11" s="31">
        <f t="shared" si="239"/>
        <v>3.28</v>
      </c>
      <c r="PT11" s="31">
        <f t="shared" si="240"/>
        <v>2</v>
      </c>
      <c r="PU11" s="31">
        <f t="shared" si="241"/>
        <v>3.6</v>
      </c>
      <c r="PV11" s="31">
        <f t="shared" si="242"/>
        <v>1.1000000000000001</v>
      </c>
      <c r="PW11" s="31">
        <f t="shared" si="130"/>
        <v>0</v>
      </c>
      <c r="PX11" s="31">
        <f t="shared" si="243"/>
        <v>0</v>
      </c>
      <c r="PY11" s="31">
        <f t="shared" si="131"/>
        <v>0</v>
      </c>
      <c r="PZ11" s="31">
        <f t="shared" si="132"/>
        <v>0</v>
      </c>
      <c r="QA11" s="31">
        <f t="shared" si="133"/>
        <v>34.479999999999997</v>
      </c>
      <c r="QB11" s="31">
        <f t="shared" si="134"/>
        <v>18.96</v>
      </c>
      <c r="QC11" s="31">
        <f t="shared" si="135"/>
        <v>53.44</v>
      </c>
      <c r="QD11" s="31">
        <f t="shared" si="136"/>
        <v>0</v>
      </c>
      <c r="QE11" s="31">
        <f t="shared" si="137"/>
        <v>0</v>
      </c>
      <c r="QF11" s="31">
        <f t="shared" si="244"/>
        <v>0</v>
      </c>
      <c r="QG11" s="31">
        <f t="shared" si="245"/>
        <v>34.479999999999997</v>
      </c>
      <c r="QH11" s="31">
        <f t="shared" si="246"/>
        <v>18.96</v>
      </c>
      <c r="QI11" s="31">
        <f t="shared" si="247"/>
        <v>53.44</v>
      </c>
      <c r="QJ11" s="31">
        <f t="shared" si="138"/>
        <v>0</v>
      </c>
      <c r="QK11" s="31">
        <f t="shared" si="139"/>
        <v>0</v>
      </c>
      <c r="QL11" s="31">
        <f t="shared" si="248"/>
        <v>0</v>
      </c>
      <c r="QM11" s="31">
        <f t="shared" si="140"/>
        <v>17.100000000000001</v>
      </c>
      <c r="QN11" s="31">
        <f t="shared" si="141"/>
        <v>7.72</v>
      </c>
      <c r="QO11" s="31">
        <f t="shared" si="249"/>
        <v>24.82</v>
      </c>
      <c r="QP11" s="31">
        <f t="shared" si="142"/>
        <v>0</v>
      </c>
      <c r="QQ11" s="31">
        <f t="shared" si="143"/>
        <v>0</v>
      </c>
      <c r="QR11" s="31">
        <f t="shared" si="250"/>
        <v>0</v>
      </c>
      <c r="QS11" s="31">
        <f t="shared" si="144"/>
        <v>0</v>
      </c>
      <c r="QT11" s="31">
        <f t="shared" si="145"/>
        <v>0</v>
      </c>
      <c r="QU11" s="31">
        <f t="shared" si="251"/>
        <v>0</v>
      </c>
      <c r="QV11" s="31">
        <f t="shared" si="146"/>
        <v>0</v>
      </c>
      <c r="QW11" s="31">
        <f t="shared" si="147"/>
        <v>0</v>
      </c>
      <c r="QX11" s="31">
        <f t="shared" si="252"/>
        <v>0</v>
      </c>
      <c r="QY11" s="31">
        <f t="shared" si="148"/>
        <v>0</v>
      </c>
      <c r="QZ11" s="31">
        <f t="shared" si="149"/>
        <v>0</v>
      </c>
      <c r="RA11" s="31">
        <f t="shared" si="253"/>
        <v>0</v>
      </c>
      <c r="RB11" s="31">
        <f t="shared" si="254"/>
        <v>0</v>
      </c>
      <c r="RC11" s="31">
        <f t="shared" si="255"/>
        <v>0</v>
      </c>
      <c r="RD11" s="31">
        <f t="shared" si="256"/>
        <v>17.100000000000001</v>
      </c>
      <c r="RE11" s="31">
        <f t="shared" si="256"/>
        <v>7.72</v>
      </c>
      <c r="RF11" s="31">
        <f t="shared" si="257"/>
        <v>24.82</v>
      </c>
      <c r="RG11" s="31">
        <f t="shared" si="258"/>
        <v>17.38</v>
      </c>
      <c r="RH11" s="31">
        <f t="shared" si="258"/>
        <v>11.24</v>
      </c>
      <c r="RI11" s="31">
        <f t="shared" si="259"/>
        <v>28.62</v>
      </c>
      <c r="RJ11" s="31">
        <f t="shared" si="260"/>
        <v>17.100000000000001</v>
      </c>
      <c r="RK11" s="31">
        <f t="shared" si="260"/>
        <v>7.72</v>
      </c>
      <c r="RL11" s="31">
        <f t="shared" si="260"/>
        <v>24.82</v>
      </c>
      <c r="RM11" s="31">
        <f t="shared" si="150"/>
        <v>0</v>
      </c>
      <c r="RN11" s="31">
        <f t="shared" si="151"/>
        <v>0</v>
      </c>
      <c r="RO11" s="31">
        <f t="shared" si="152"/>
        <v>0</v>
      </c>
      <c r="RP11" s="31">
        <f t="shared" si="153"/>
        <v>0</v>
      </c>
      <c r="RQ11" s="31">
        <f t="shared" si="154"/>
        <v>0</v>
      </c>
      <c r="RR11" s="31">
        <f t="shared" si="155"/>
        <v>0</v>
      </c>
      <c r="RS11" s="31">
        <f t="shared" si="156"/>
        <v>0</v>
      </c>
      <c r="RT11" s="31">
        <f t="shared" si="157"/>
        <v>0</v>
      </c>
      <c r="RU11" s="31">
        <f t="shared" si="261"/>
        <v>0</v>
      </c>
      <c r="RV11" s="24"/>
      <c r="RW11" s="24"/>
      <c r="RX11" s="24"/>
      <c r="RY11" s="24"/>
    </row>
    <row r="12" spans="1:493" ht="42.75" x14ac:dyDescent="0.25">
      <c r="A12" s="24">
        <v>9</v>
      </c>
      <c r="B12" s="24" t="s">
        <v>420</v>
      </c>
      <c r="C12" s="24">
        <v>262.01</v>
      </c>
      <c r="D12" s="14" t="e">
        <f>INDEX(#REF!,MATCH(E12,#REF!,0))</f>
        <v>#REF!</v>
      </c>
      <c r="E12" s="24" t="s">
        <v>455</v>
      </c>
      <c r="F12" s="14" t="s">
        <v>422</v>
      </c>
      <c r="G12" s="14" t="s">
        <v>444</v>
      </c>
      <c r="H12" s="14" t="s">
        <v>438</v>
      </c>
      <c r="I12" s="14" t="s">
        <v>425</v>
      </c>
      <c r="J12" s="14" t="s">
        <v>439</v>
      </c>
      <c r="K12" s="14" t="s">
        <v>427</v>
      </c>
      <c r="L12" s="14" t="s">
        <v>427</v>
      </c>
      <c r="M12" s="24">
        <v>2</v>
      </c>
      <c r="N12" s="24">
        <v>2</v>
      </c>
      <c r="O12" s="25">
        <v>2</v>
      </c>
      <c r="P12" s="25">
        <v>2.4</v>
      </c>
      <c r="Q12" s="25">
        <v>0.1</v>
      </c>
      <c r="R12" s="25">
        <v>2</v>
      </c>
      <c r="S12" s="25">
        <v>2.2000000000000002</v>
      </c>
      <c r="T12" s="24">
        <v>0.2</v>
      </c>
      <c r="U12" s="24">
        <v>0</v>
      </c>
      <c r="V12" s="24">
        <v>0</v>
      </c>
      <c r="W12" s="24">
        <v>0</v>
      </c>
      <c r="X12" s="24">
        <v>2</v>
      </c>
      <c r="Y12" s="24">
        <v>1.54</v>
      </c>
      <c r="Z12" s="26">
        <f t="shared" si="271"/>
        <v>0.98</v>
      </c>
      <c r="AA12" s="24">
        <v>0.22</v>
      </c>
      <c r="AB12" s="24">
        <v>2</v>
      </c>
      <c r="AC12" s="24">
        <v>1.56</v>
      </c>
      <c r="AD12" s="24">
        <v>0.2</v>
      </c>
      <c r="AE12" s="24">
        <v>0.22</v>
      </c>
      <c r="AF12" s="24">
        <v>0.5</v>
      </c>
      <c r="AG12" s="25">
        <v>1.56</v>
      </c>
      <c r="AH12" s="25">
        <v>1.56</v>
      </c>
      <c r="AI12" s="26">
        <f t="shared" si="0"/>
        <v>1.28</v>
      </c>
      <c r="AJ12" s="25">
        <v>2</v>
      </c>
      <c r="AK12" s="25">
        <v>2</v>
      </c>
      <c r="AL12" s="26">
        <f t="shared" si="1"/>
        <v>1.2</v>
      </c>
      <c r="AM12" s="24">
        <v>2</v>
      </c>
      <c r="AN12" s="24">
        <v>1.56</v>
      </c>
      <c r="AO12" s="24">
        <v>0.1</v>
      </c>
      <c r="AP12" s="24">
        <v>0.22</v>
      </c>
      <c r="AQ12" s="24">
        <v>2</v>
      </c>
      <c r="AR12" s="24">
        <v>1.8</v>
      </c>
      <c r="AS12" s="24">
        <v>0.12</v>
      </c>
      <c r="AT12" s="24">
        <v>0.1</v>
      </c>
      <c r="AU12" s="24">
        <v>0</v>
      </c>
      <c r="AV12" s="24">
        <v>0</v>
      </c>
      <c r="AW12" s="24">
        <v>0</v>
      </c>
      <c r="AX12" s="24">
        <v>0</v>
      </c>
      <c r="AY12" s="24">
        <v>0</v>
      </c>
      <c r="AZ12" s="24">
        <v>0</v>
      </c>
      <c r="BA12" s="24">
        <v>0</v>
      </c>
      <c r="BB12" s="24">
        <v>0</v>
      </c>
      <c r="BC12" s="24">
        <v>0</v>
      </c>
      <c r="BD12" s="24">
        <v>0</v>
      </c>
      <c r="BE12" s="24">
        <v>0</v>
      </c>
      <c r="BF12" s="24">
        <v>0</v>
      </c>
      <c r="BG12" s="24">
        <v>0</v>
      </c>
      <c r="BH12" s="24">
        <v>0</v>
      </c>
      <c r="BI12" s="24">
        <v>0</v>
      </c>
      <c r="BJ12" s="24">
        <v>0</v>
      </c>
      <c r="BK12" s="24">
        <v>0</v>
      </c>
      <c r="BL12" s="24">
        <v>0</v>
      </c>
      <c r="BM12" s="24">
        <v>0</v>
      </c>
      <c r="BN12" s="24">
        <v>0</v>
      </c>
      <c r="BO12" s="24">
        <v>0</v>
      </c>
      <c r="BP12" s="24">
        <v>0</v>
      </c>
      <c r="BQ12" s="24">
        <v>0</v>
      </c>
      <c r="BR12" s="24">
        <v>0</v>
      </c>
      <c r="BS12" s="24">
        <v>0</v>
      </c>
      <c r="BT12" s="24">
        <v>0</v>
      </c>
      <c r="BU12" s="24">
        <v>0</v>
      </c>
      <c r="BV12" s="24">
        <v>0</v>
      </c>
      <c r="BW12" s="24"/>
      <c r="BX12" s="24"/>
      <c r="BY12" s="24">
        <v>0</v>
      </c>
      <c r="BZ12" s="24">
        <v>0</v>
      </c>
      <c r="CA12" s="14" t="e">
        <f>INDEX(#REF!,MATCH(E12,#REF!,0))</f>
        <v>#REF!</v>
      </c>
      <c r="CB12" s="14" t="s">
        <v>440</v>
      </c>
      <c r="CC12" s="24">
        <v>0</v>
      </c>
      <c r="CD12" s="24">
        <v>0</v>
      </c>
      <c r="CE12" s="24">
        <v>1.8</v>
      </c>
      <c r="CF12" s="24">
        <v>1.6</v>
      </c>
      <c r="CG12" s="24">
        <v>0.12</v>
      </c>
      <c r="CH12" s="24">
        <v>2</v>
      </c>
      <c r="CI12" s="24" t="s">
        <v>114</v>
      </c>
      <c r="CJ12" s="24">
        <f t="shared" si="262"/>
        <v>0</v>
      </c>
      <c r="CK12" s="26">
        <f t="shared" si="159"/>
        <v>0.91</v>
      </c>
      <c r="CL12" s="26">
        <f t="shared" si="270"/>
        <v>0.91</v>
      </c>
      <c r="CM12" s="24">
        <v>36.67</v>
      </c>
      <c r="CN12" s="27">
        <v>48.87</v>
      </c>
      <c r="CO12" s="24">
        <v>48.08</v>
      </c>
      <c r="CP12" s="28">
        <f t="shared" si="161"/>
        <v>48.08</v>
      </c>
      <c r="CQ12" s="28">
        <f t="shared" si="162"/>
        <v>47.17</v>
      </c>
      <c r="CR12" s="28">
        <f t="shared" si="163"/>
        <v>0.91</v>
      </c>
      <c r="CS12" s="28">
        <f t="shared" si="164"/>
        <v>47.269999999999996</v>
      </c>
      <c r="CT12" s="28">
        <f t="shared" si="2"/>
        <v>47.47</v>
      </c>
      <c r="CU12" s="29">
        <v>47.47</v>
      </c>
      <c r="CV12" s="28">
        <f t="shared" si="165"/>
        <v>0.98</v>
      </c>
      <c r="CW12" s="28">
        <f t="shared" si="3"/>
        <v>47.97</v>
      </c>
      <c r="CX12" s="28">
        <f t="shared" si="166"/>
        <v>48.17</v>
      </c>
      <c r="CY12" s="28">
        <f t="shared" si="4"/>
        <v>48.65</v>
      </c>
      <c r="CZ12" s="28">
        <f t="shared" si="167"/>
        <v>48.75</v>
      </c>
      <c r="DA12" s="30">
        <v>48.87</v>
      </c>
      <c r="DB12" s="26">
        <f t="shared" si="168"/>
        <v>1.7</v>
      </c>
      <c r="DC12" s="26">
        <f t="shared" si="169"/>
        <v>0.79</v>
      </c>
      <c r="DD12" s="26">
        <f t="shared" si="170"/>
        <v>0.90999999999999992</v>
      </c>
      <c r="DE12" s="26">
        <f t="shared" si="5"/>
        <v>0.1</v>
      </c>
      <c r="DF12" s="26">
        <f t="shared" si="171"/>
        <v>0.2</v>
      </c>
      <c r="DG12" s="26">
        <f t="shared" si="6"/>
        <v>0.61</v>
      </c>
      <c r="DH12" s="26">
        <f t="shared" si="7"/>
        <v>0</v>
      </c>
      <c r="DI12" s="26">
        <f t="shared" si="8"/>
        <v>0</v>
      </c>
      <c r="DJ12" s="26">
        <f t="shared" si="9"/>
        <v>0</v>
      </c>
      <c r="DK12" s="26">
        <f t="shared" si="172"/>
        <v>0.91</v>
      </c>
      <c r="DL12" s="26">
        <f t="shared" si="173"/>
        <v>0</v>
      </c>
      <c r="DM12" s="26">
        <f t="shared" si="174"/>
        <v>0</v>
      </c>
      <c r="DN12" s="26">
        <f t="shared" si="175"/>
        <v>0</v>
      </c>
      <c r="DO12" s="24">
        <v>3</v>
      </c>
      <c r="DP12" s="24">
        <v>0.5</v>
      </c>
      <c r="DQ12" s="24">
        <v>1</v>
      </c>
      <c r="DR12" s="24">
        <v>1</v>
      </c>
      <c r="DS12" s="31">
        <f t="shared" si="176"/>
        <v>3.91</v>
      </c>
      <c r="DT12" s="31">
        <f t="shared" si="177"/>
        <v>0</v>
      </c>
      <c r="DU12" s="31">
        <f t="shared" si="178"/>
        <v>3.14</v>
      </c>
      <c r="DV12" s="31">
        <f t="shared" si="179"/>
        <v>0</v>
      </c>
      <c r="DW12" s="31">
        <f t="shared" si="180"/>
        <v>3.14</v>
      </c>
      <c r="DX12" s="31">
        <f t="shared" si="181"/>
        <v>6.28</v>
      </c>
      <c r="DY12" s="31">
        <f t="shared" si="182"/>
        <v>0</v>
      </c>
      <c r="DZ12" s="31">
        <f t="shared" si="183"/>
        <v>6.28</v>
      </c>
      <c r="EA12" s="31">
        <f t="shared" si="184"/>
        <v>3.8</v>
      </c>
      <c r="EB12" s="31">
        <f t="shared" si="185"/>
        <v>0</v>
      </c>
      <c r="EC12" s="31">
        <f t="shared" si="186"/>
        <v>3.8</v>
      </c>
      <c r="ED12" s="31">
        <f t="shared" si="187"/>
        <v>2.48</v>
      </c>
      <c r="EE12" s="31">
        <f t="shared" si="187"/>
        <v>0</v>
      </c>
      <c r="EF12" s="31">
        <f t="shared" si="188"/>
        <v>2.48</v>
      </c>
      <c r="EG12" s="31">
        <f t="shared" si="189"/>
        <v>3.8</v>
      </c>
      <c r="EH12" s="31">
        <f t="shared" si="189"/>
        <v>0</v>
      </c>
      <c r="EI12" s="31">
        <f t="shared" si="190"/>
        <v>3.8</v>
      </c>
      <c r="EJ12" s="24"/>
      <c r="EK12" s="24"/>
      <c r="EL12" s="24">
        <v>262.01</v>
      </c>
      <c r="EM12" s="24">
        <v>46.790000000000006</v>
      </c>
      <c r="EN12" s="24" t="s">
        <v>455</v>
      </c>
      <c r="EO12" s="24" t="s">
        <v>456</v>
      </c>
      <c r="EP12" s="14" t="s">
        <v>452</v>
      </c>
      <c r="EQ12" s="14" t="s">
        <v>453</v>
      </c>
      <c r="ER12" s="14" t="e">
        <f>IF(OR(EP12="Cống tròn",EP12="Cống hộp",EP12="Ống nhựa"),INDEX(#REF!,MATCH(E12,#REF!,0)),IF(OR(EP12="Rãnh xây",EP12="Rãnh bê tông"),INDEX(#REF!,MATCH(E12,#REF!,0)),EP12&amp;" "&amp;" ,"&amp;EQ12))</f>
        <v>#REF!</v>
      </c>
      <c r="ES12" s="25">
        <v>1</v>
      </c>
      <c r="ET12" s="25">
        <v>1.4999999999999999E-2</v>
      </c>
      <c r="EU12" s="25">
        <v>1</v>
      </c>
      <c r="EV12" s="24">
        <v>17.240000000000002</v>
      </c>
      <c r="EW12" s="31">
        <f t="shared" si="191"/>
        <v>17</v>
      </c>
      <c r="EX12" s="31">
        <f t="shared" si="192"/>
        <v>16</v>
      </c>
      <c r="EY12" s="31">
        <f t="shared" si="10"/>
        <v>0.22499999999999998</v>
      </c>
      <c r="EZ12" s="31">
        <f t="shared" si="193"/>
        <v>16.225000000000001</v>
      </c>
      <c r="FA12" s="31">
        <f t="shared" si="194"/>
        <v>-1.0150000000000006</v>
      </c>
      <c r="FB12" s="32" t="str">
        <f t="shared" si="195"/>
        <v>Thêm 01</v>
      </c>
      <c r="FC12" s="31">
        <f t="shared" si="196"/>
        <v>-3.5527136788005009E-15</v>
      </c>
      <c r="FD12" s="33" t="e" cm="1">
        <f t="array" ref="FD12">IF(EP12="Cống tròn",INDEX(#REF!,MATCH(E12,#REF!,0)),IF(EP12="Cống hộp",INDEX(#REF!,MATCH(E12,#REF!,0)),IF(EP12="Rãnh thang",INDEX(#REF!,MATCH(EL12&amp;EM12,#REF!&amp;#REF!,0)),FE12&amp;" "&amp;FF12)))</f>
        <v>#REF!</v>
      </c>
      <c r="FE12" s="14" t="s">
        <v>439</v>
      </c>
      <c r="FF12" s="14" t="s">
        <v>437</v>
      </c>
      <c r="FG12" s="14" t="e">
        <f>INDEX(#REF!,MATCH(E12,#REF!,0))</f>
        <v>#REF!</v>
      </c>
      <c r="FH12" s="14"/>
      <c r="FI12" s="24">
        <v>0</v>
      </c>
      <c r="FJ12" s="24">
        <v>0</v>
      </c>
      <c r="FK12" s="24">
        <v>0</v>
      </c>
      <c r="FL12" s="25">
        <v>0</v>
      </c>
      <c r="FM12" s="25">
        <v>0</v>
      </c>
      <c r="FN12" s="31">
        <f t="shared" si="197"/>
        <v>0</v>
      </c>
      <c r="FO12" s="31">
        <f t="shared" si="198"/>
        <v>0</v>
      </c>
      <c r="FP12" s="25">
        <v>0</v>
      </c>
      <c r="FQ12" s="25">
        <v>0</v>
      </c>
      <c r="FR12" s="25">
        <v>0</v>
      </c>
      <c r="FS12" s="31">
        <f t="shared" si="199"/>
        <v>0</v>
      </c>
      <c r="FT12" s="25">
        <v>0</v>
      </c>
      <c r="FU12" s="25">
        <v>0</v>
      </c>
      <c r="FV12" s="25">
        <v>0</v>
      </c>
      <c r="FW12" s="25">
        <v>0</v>
      </c>
      <c r="FX12" s="25">
        <v>0</v>
      </c>
      <c r="FY12" s="31">
        <f t="shared" si="200"/>
        <v>0</v>
      </c>
      <c r="FZ12" s="33" t="s">
        <v>435</v>
      </c>
      <c r="GA12" s="33" t="s">
        <v>444</v>
      </c>
      <c r="GB12" s="33" t="s">
        <v>446</v>
      </c>
      <c r="GC12" s="33" t="s">
        <v>446</v>
      </c>
      <c r="GD12" s="25">
        <v>0.1</v>
      </c>
      <c r="GE12" s="25">
        <v>1.6</v>
      </c>
      <c r="GF12" s="25">
        <v>0.2</v>
      </c>
      <c r="GG12" s="25">
        <v>1.5</v>
      </c>
      <c r="GH12" s="25">
        <v>0.2</v>
      </c>
      <c r="GI12" s="25">
        <v>1.4</v>
      </c>
      <c r="GJ12" s="25">
        <v>0.2</v>
      </c>
      <c r="GK12" s="25">
        <v>2</v>
      </c>
      <c r="GL12" s="25">
        <v>1</v>
      </c>
      <c r="GM12" s="25">
        <v>0.88</v>
      </c>
      <c r="GN12" s="31">
        <f t="shared" si="11"/>
        <v>0</v>
      </c>
      <c r="GO12" s="31">
        <f t="shared" si="201"/>
        <v>0.88</v>
      </c>
      <c r="GP12" s="25">
        <v>0</v>
      </c>
      <c r="GQ12" s="25">
        <v>0</v>
      </c>
      <c r="GR12" s="25">
        <v>0.12</v>
      </c>
      <c r="GS12" s="25">
        <v>0.1</v>
      </c>
      <c r="GT12" s="33" t="e">
        <f>INDEX(#REF!,MATCH(E12,#REF!,0))</f>
        <v>#REF!</v>
      </c>
      <c r="GU12" s="33"/>
      <c r="GV12" s="25">
        <v>0</v>
      </c>
      <c r="GW12" s="25">
        <v>0</v>
      </c>
      <c r="GX12" s="25">
        <v>0</v>
      </c>
      <c r="GY12" s="25">
        <v>0</v>
      </c>
      <c r="GZ12" s="31">
        <f t="shared" si="12"/>
        <v>0</v>
      </c>
      <c r="HA12" s="31">
        <f t="shared" si="13"/>
        <v>0</v>
      </c>
      <c r="HB12" s="104">
        <f t="shared" si="202"/>
        <v>1.5</v>
      </c>
      <c r="HC12" s="25">
        <v>0</v>
      </c>
      <c r="HD12" s="25">
        <v>0</v>
      </c>
      <c r="HE12" s="25">
        <v>0</v>
      </c>
      <c r="HF12" s="31">
        <f t="shared" si="203"/>
        <v>0</v>
      </c>
      <c r="HG12" s="25">
        <v>0</v>
      </c>
      <c r="HH12" s="25">
        <v>0</v>
      </c>
      <c r="HI12" s="33"/>
      <c r="HJ12" s="33"/>
      <c r="HK12" s="33"/>
      <c r="HL12" s="33"/>
      <c r="HM12" s="33" t="e" cm="1">
        <f t="array" ref="HM12">INDEX(#REF!,MATCH(EL12&amp;EM12,#REF!&amp;#REF!,0))</f>
        <v>#REF!</v>
      </c>
      <c r="HN12" s="25">
        <v>0</v>
      </c>
      <c r="HO12" s="25">
        <v>0</v>
      </c>
      <c r="HP12" s="25">
        <v>0</v>
      </c>
      <c r="HQ12" s="25">
        <v>0</v>
      </c>
      <c r="HR12" s="25">
        <v>0</v>
      </c>
      <c r="HS12" s="25">
        <v>0</v>
      </c>
      <c r="HT12" s="25">
        <v>0</v>
      </c>
      <c r="HU12" s="25">
        <v>0</v>
      </c>
      <c r="HV12" s="25">
        <v>0</v>
      </c>
      <c r="HW12" s="25">
        <v>0</v>
      </c>
      <c r="HX12" s="33" t="e" cm="1">
        <f t="array" ref="HX12">INDEX(#REF!,MATCH(EL12&amp;EM12,#REF!&amp;#REF!,0))</f>
        <v>#REF!</v>
      </c>
      <c r="HY12" s="25">
        <v>0</v>
      </c>
      <c r="HZ12" s="25">
        <v>0</v>
      </c>
      <c r="IA12" s="25">
        <v>0</v>
      </c>
      <c r="IB12" s="33" t="e" cm="1">
        <f t="array" ref="IB12">INDEX(#REF!,MATCH(EL12&amp;EM12,#REF!&amp;#REF!,0))</f>
        <v>#REF!</v>
      </c>
      <c r="IC12" s="25">
        <v>0</v>
      </c>
      <c r="ID12" s="25">
        <v>0</v>
      </c>
      <c r="IE12" s="25">
        <v>0</v>
      </c>
      <c r="IF12" s="25">
        <v>0</v>
      </c>
      <c r="IG12" s="25">
        <v>0</v>
      </c>
      <c r="IH12" s="25">
        <v>0</v>
      </c>
      <c r="II12" s="33" t="e" cm="1">
        <f t="array" ref="II12">INDEX(#REF!,MATCH(EL12&amp;EM12,#REF!&amp;#REF!,0))</f>
        <v>#REF!</v>
      </c>
      <c r="IJ12" s="25">
        <v>0</v>
      </c>
      <c r="IK12" s="25">
        <v>0</v>
      </c>
      <c r="IL12" s="25">
        <v>0</v>
      </c>
      <c r="IM12" s="33" t="e" cm="1">
        <f t="array" ref="IM12">INDEX(#REF!,MATCH(EL12&amp;EM12,#REF!&amp;#REF!,0))</f>
        <v>#REF!</v>
      </c>
      <c r="IN12" s="33" t="s">
        <v>437</v>
      </c>
      <c r="IO12" s="31">
        <f t="shared" si="14"/>
        <v>17</v>
      </c>
      <c r="IP12" s="25">
        <v>1</v>
      </c>
      <c r="IQ12" s="25">
        <v>1.24</v>
      </c>
      <c r="IR12" s="25">
        <v>0.12</v>
      </c>
      <c r="IS12" s="33" t="e" cm="1">
        <f t="array" ref="IS12">INDEX(#REF!,MATCH(EL12&amp;EM12,#REF!&amp;#REF!,0))</f>
        <v>#REF!</v>
      </c>
      <c r="IT12" s="33" t="s">
        <v>437</v>
      </c>
      <c r="IU12" s="31">
        <f t="shared" si="263"/>
        <v>1</v>
      </c>
      <c r="IV12" s="31">
        <f t="shared" si="264"/>
        <v>0.24</v>
      </c>
      <c r="IW12" s="25">
        <v>1.24</v>
      </c>
      <c r="IX12" s="25">
        <v>0.12</v>
      </c>
      <c r="IY12" s="25">
        <v>0</v>
      </c>
      <c r="IZ12" s="25">
        <v>0</v>
      </c>
      <c r="JA12" s="31">
        <f t="shared" si="265"/>
        <v>17</v>
      </c>
      <c r="JB12" s="31">
        <f t="shared" si="266"/>
        <v>0</v>
      </c>
      <c r="JC12" s="31">
        <f t="shared" si="267"/>
        <v>17</v>
      </c>
      <c r="JD12" s="31">
        <f t="shared" si="268"/>
        <v>-0.24000000000000199</v>
      </c>
      <c r="JE12" s="31" t="str">
        <f t="shared" si="269"/>
        <v>Thêm 01</v>
      </c>
      <c r="JF12" s="27">
        <v>40.680000000000028</v>
      </c>
      <c r="JG12" s="26">
        <f t="shared" si="204"/>
        <v>39.68</v>
      </c>
      <c r="JH12" s="26">
        <f t="shared" si="205"/>
        <v>1.0000000000000284</v>
      </c>
      <c r="JI12" s="26">
        <f t="shared" si="15"/>
        <v>0</v>
      </c>
      <c r="JJ12" s="26">
        <f t="shared" si="16"/>
        <v>39.680000000000021</v>
      </c>
      <c r="JK12" s="26">
        <f t="shared" si="17"/>
        <v>0</v>
      </c>
      <c r="JL12" s="26">
        <f t="shared" si="18"/>
        <v>0</v>
      </c>
      <c r="JM12" s="26">
        <f t="shared" si="19"/>
        <v>0</v>
      </c>
      <c r="JN12" s="26">
        <f t="shared" si="20"/>
        <v>0</v>
      </c>
      <c r="JO12" s="26">
        <f t="shared" si="21"/>
        <v>0</v>
      </c>
      <c r="JP12" s="26">
        <f t="shared" si="22"/>
        <v>39.780000000000022</v>
      </c>
      <c r="JQ12" s="26">
        <f t="shared" si="23"/>
        <v>0</v>
      </c>
      <c r="JR12" s="26">
        <f t="shared" si="24"/>
        <v>0</v>
      </c>
      <c r="JS12" s="26">
        <f t="shared" si="25"/>
        <v>0</v>
      </c>
      <c r="JT12" s="26">
        <f t="shared" si="26"/>
        <v>0</v>
      </c>
      <c r="JU12" s="26">
        <f t="shared" si="27"/>
        <v>0</v>
      </c>
      <c r="JV12" s="26">
        <f t="shared" si="28"/>
        <v>39.780000000000022</v>
      </c>
      <c r="JW12" s="26">
        <f t="shared" si="29"/>
        <v>0</v>
      </c>
      <c r="JX12" s="26">
        <f t="shared" si="30"/>
        <v>39.980000000000025</v>
      </c>
      <c r="JY12" s="26">
        <f t="shared" si="31"/>
        <v>0</v>
      </c>
      <c r="JZ12" s="26">
        <f t="shared" si="32"/>
        <v>0</v>
      </c>
      <c r="KA12" s="26">
        <f t="shared" si="33"/>
        <v>0</v>
      </c>
      <c r="KB12" s="26">
        <f t="shared" si="34"/>
        <v>39.980000000000025</v>
      </c>
      <c r="KC12" s="26">
        <f t="shared" si="35"/>
        <v>0</v>
      </c>
      <c r="KD12" s="26">
        <f t="shared" si="36"/>
        <v>0</v>
      </c>
      <c r="KE12" s="24">
        <v>40.180000000000028</v>
      </c>
      <c r="KF12" s="31">
        <f t="shared" si="37"/>
        <v>1</v>
      </c>
      <c r="KG12" s="31">
        <f t="shared" si="38"/>
        <v>41.18</v>
      </c>
      <c r="KH12" s="31">
        <f t="shared" si="39"/>
        <v>41.18</v>
      </c>
      <c r="KI12" s="31">
        <f t="shared" si="40"/>
        <v>0</v>
      </c>
      <c r="KJ12" s="31">
        <f t="shared" si="41"/>
        <v>41.3</v>
      </c>
      <c r="KK12" s="25">
        <v>41.180000000000028</v>
      </c>
      <c r="KL12" s="31">
        <f t="shared" si="42"/>
        <v>0</v>
      </c>
      <c r="KM12" s="31">
        <f t="shared" si="43"/>
        <v>41.3</v>
      </c>
      <c r="KN12" s="31">
        <f t="shared" si="44"/>
        <v>0</v>
      </c>
      <c r="KO12" s="31">
        <f t="shared" si="45"/>
        <v>0</v>
      </c>
      <c r="KP12" s="31">
        <f t="shared" si="46"/>
        <v>0</v>
      </c>
      <c r="KQ12" s="25">
        <v>0</v>
      </c>
      <c r="KR12" s="31">
        <f t="shared" si="47"/>
        <v>0</v>
      </c>
      <c r="KS12" s="27">
        <v>40.180000000000028</v>
      </c>
      <c r="KT12" s="26">
        <f t="shared" si="48"/>
        <v>39.18</v>
      </c>
      <c r="KU12" s="26">
        <f t="shared" si="206"/>
        <v>1.0000000000000284</v>
      </c>
      <c r="KV12" s="26">
        <f t="shared" si="49"/>
        <v>0</v>
      </c>
      <c r="KW12" s="26">
        <f t="shared" si="50"/>
        <v>39.180000000000021</v>
      </c>
      <c r="KX12" s="26">
        <f t="shared" si="51"/>
        <v>0</v>
      </c>
      <c r="KY12" s="26">
        <f t="shared" si="52"/>
        <v>0</v>
      </c>
      <c r="KZ12" s="26">
        <f t="shared" si="53"/>
        <v>0</v>
      </c>
      <c r="LA12" s="26">
        <f t="shared" si="54"/>
        <v>0</v>
      </c>
      <c r="LB12" s="26">
        <f t="shared" si="55"/>
        <v>0</v>
      </c>
      <c r="LC12" s="26">
        <f t="shared" si="56"/>
        <v>39.280000000000022</v>
      </c>
      <c r="LD12" s="26">
        <f t="shared" si="57"/>
        <v>0</v>
      </c>
      <c r="LE12" s="26">
        <f t="shared" si="58"/>
        <v>0</v>
      </c>
      <c r="LF12" s="26">
        <f t="shared" si="59"/>
        <v>0</v>
      </c>
      <c r="LG12" s="26">
        <f t="shared" si="60"/>
        <v>0</v>
      </c>
      <c r="LH12" s="26">
        <f t="shared" si="61"/>
        <v>0</v>
      </c>
      <c r="LI12" s="26">
        <f t="shared" si="62"/>
        <v>39.280000000000022</v>
      </c>
      <c r="LJ12" s="26">
        <f t="shared" si="63"/>
        <v>0</v>
      </c>
      <c r="LK12" s="26">
        <f t="shared" si="64"/>
        <v>39.480000000000025</v>
      </c>
      <c r="LL12" s="26">
        <f t="shared" si="65"/>
        <v>0</v>
      </c>
      <c r="LM12" s="26">
        <f t="shared" si="66"/>
        <v>0</v>
      </c>
      <c r="LN12" s="26">
        <f t="shared" si="67"/>
        <v>0</v>
      </c>
      <c r="LO12" s="26">
        <f t="shared" si="68"/>
        <v>39.480000000000025</v>
      </c>
      <c r="LP12" s="26">
        <f t="shared" si="69"/>
        <v>0</v>
      </c>
      <c r="LQ12" s="26">
        <f t="shared" si="70"/>
        <v>0</v>
      </c>
      <c r="LR12" s="24">
        <v>39.680000000000028</v>
      </c>
      <c r="LS12" s="31">
        <f t="shared" si="71"/>
        <v>1</v>
      </c>
      <c r="LT12" s="31">
        <f t="shared" si="72"/>
        <v>40.68</v>
      </c>
      <c r="LU12" s="31">
        <f t="shared" si="73"/>
        <v>40.68</v>
      </c>
      <c r="LV12" s="31">
        <f t="shared" si="74"/>
        <v>0</v>
      </c>
      <c r="LW12" s="31">
        <f t="shared" si="75"/>
        <v>40.799999999999997</v>
      </c>
      <c r="LX12" s="25">
        <v>40.680000000000028</v>
      </c>
      <c r="LY12" s="31">
        <f t="shared" si="76"/>
        <v>0</v>
      </c>
      <c r="LZ12" s="31">
        <f t="shared" si="77"/>
        <v>40.799999999999997</v>
      </c>
      <c r="MA12" s="31">
        <f t="shared" si="78"/>
        <v>0</v>
      </c>
      <c r="MB12" s="31">
        <f t="shared" si="79"/>
        <v>0</v>
      </c>
      <c r="MC12" s="31">
        <f t="shared" si="80"/>
        <v>0</v>
      </c>
      <c r="MD12" s="25">
        <v>0</v>
      </c>
      <c r="ME12" s="31">
        <f t="shared" si="81"/>
        <v>0</v>
      </c>
      <c r="MF12" s="33" t="s">
        <v>114</v>
      </c>
      <c r="MG12" s="25">
        <v>0</v>
      </c>
      <c r="MH12" s="31">
        <f t="shared" si="207"/>
        <v>1.0000000000000284</v>
      </c>
      <c r="MI12" s="31">
        <f t="shared" si="208"/>
        <v>1.0000000000000284</v>
      </c>
      <c r="MJ12" s="25">
        <v>0</v>
      </c>
      <c r="MK12" s="31">
        <f t="shared" si="209"/>
        <v>1.0000000000000284</v>
      </c>
      <c r="ML12" s="31">
        <f t="shared" si="210"/>
        <v>1.0000000000000284</v>
      </c>
      <c r="MM12" s="31">
        <f t="shared" si="82"/>
        <v>0</v>
      </c>
      <c r="MN12" s="31">
        <f t="shared" si="83"/>
        <v>0</v>
      </c>
      <c r="MO12" s="31">
        <f t="shared" si="211"/>
        <v>0</v>
      </c>
      <c r="MP12" s="31">
        <f t="shared" si="84"/>
        <v>0</v>
      </c>
      <c r="MQ12" s="31">
        <f t="shared" si="85"/>
        <v>0</v>
      </c>
      <c r="MR12" s="31">
        <f t="shared" si="212"/>
        <v>0</v>
      </c>
      <c r="MS12" s="31">
        <f t="shared" si="86"/>
        <v>0</v>
      </c>
      <c r="MT12" s="31">
        <f t="shared" si="87"/>
        <v>0</v>
      </c>
      <c r="MU12" s="31">
        <f t="shared" si="213"/>
        <v>0</v>
      </c>
      <c r="MV12" s="31">
        <f t="shared" si="88"/>
        <v>0</v>
      </c>
      <c r="MW12" s="31">
        <f t="shared" si="89"/>
        <v>0</v>
      </c>
      <c r="MX12" s="31">
        <f t="shared" si="214"/>
        <v>0</v>
      </c>
      <c r="MY12" s="31">
        <f t="shared" si="90"/>
        <v>0</v>
      </c>
      <c r="MZ12" s="31">
        <f t="shared" si="91"/>
        <v>0</v>
      </c>
      <c r="NA12" s="31">
        <f t="shared" si="215"/>
        <v>0</v>
      </c>
      <c r="NB12" s="31">
        <f t="shared" si="92"/>
        <v>0</v>
      </c>
      <c r="NC12" s="31">
        <f t="shared" si="93"/>
        <v>0</v>
      </c>
      <c r="ND12" s="31">
        <f t="shared" si="216"/>
        <v>0</v>
      </c>
      <c r="NE12" s="31">
        <f t="shared" si="94"/>
        <v>0</v>
      </c>
      <c r="NF12" s="31">
        <f t="shared" si="95"/>
        <v>0</v>
      </c>
      <c r="NG12" s="31">
        <f t="shared" si="217"/>
        <v>0</v>
      </c>
      <c r="NH12" s="31">
        <f t="shared" si="96"/>
        <v>0</v>
      </c>
      <c r="NI12" s="31">
        <f t="shared" si="97"/>
        <v>0</v>
      </c>
      <c r="NJ12" s="31">
        <f t="shared" si="218"/>
        <v>0</v>
      </c>
      <c r="NK12" s="31">
        <f t="shared" si="98"/>
        <v>0.1</v>
      </c>
      <c r="NL12" s="31">
        <f t="shared" si="99"/>
        <v>0.1</v>
      </c>
      <c r="NM12" s="31">
        <f t="shared" si="219"/>
        <v>0.1</v>
      </c>
      <c r="NN12" s="31">
        <f t="shared" si="100"/>
        <v>0</v>
      </c>
      <c r="NO12" s="31">
        <f t="shared" si="101"/>
        <v>0</v>
      </c>
      <c r="NP12" s="31">
        <f t="shared" si="220"/>
        <v>0</v>
      </c>
      <c r="NQ12" s="31">
        <f t="shared" si="102"/>
        <v>0.2</v>
      </c>
      <c r="NR12" s="31">
        <f t="shared" si="103"/>
        <v>0.2</v>
      </c>
      <c r="NS12" s="31">
        <f t="shared" si="221"/>
        <v>0.2</v>
      </c>
      <c r="NT12" s="31">
        <f t="shared" si="104"/>
        <v>0</v>
      </c>
      <c r="NU12" s="31">
        <f t="shared" si="105"/>
        <v>0</v>
      </c>
      <c r="NV12" s="31">
        <f t="shared" si="222"/>
        <v>0</v>
      </c>
      <c r="NW12" s="31">
        <f t="shared" si="106"/>
        <v>0.70000000000002838</v>
      </c>
      <c r="NX12" s="31">
        <f t="shared" si="107"/>
        <v>0.70000000000002838</v>
      </c>
      <c r="NY12" s="31">
        <f t="shared" si="223"/>
        <v>0.70000000000002838</v>
      </c>
      <c r="NZ12" s="31">
        <f t="shared" si="108"/>
        <v>0</v>
      </c>
      <c r="OA12" s="31">
        <f t="shared" si="109"/>
        <v>0</v>
      </c>
      <c r="OB12" s="31">
        <f t="shared" si="224"/>
        <v>0</v>
      </c>
      <c r="OC12" s="31">
        <f t="shared" si="110"/>
        <v>0</v>
      </c>
      <c r="OD12" s="31">
        <f t="shared" si="111"/>
        <v>0</v>
      </c>
      <c r="OE12" s="31">
        <f t="shared" si="225"/>
        <v>0</v>
      </c>
      <c r="OF12" s="31">
        <f t="shared" si="112"/>
        <v>0</v>
      </c>
      <c r="OG12" s="31">
        <f t="shared" si="113"/>
        <v>0</v>
      </c>
      <c r="OH12" s="31">
        <f t="shared" si="226"/>
        <v>0</v>
      </c>
      <c r="OI12" s="31">
        <f t="shared" si="114"/>
        <v>0</v>
      </c>
      <c r="OJ12" s="31">
        <f t="shared" si="115"/>
        <v>0</v>
      </c>
      <c r="OK12" s="31">
        <f t="shared" si="227"/>
        <v>0</v>
      </c>
      <c r="OL12" s="31">
        <f t="shared" si="116"/>
        <v>0</v>
      </c>
      <c r="OM12" s="31">
        <f t="shared" si="117"/>
        <v>0</v>
      </c>
      <c r="ON12" s="31">
        <f t="shared" si="228"/>
        <v>0</v>
      </c>
      <c r="OO12" s="31">
        <f t="shared" si="118"/>
        <v>0</v>
      </c>
      <c r="OP12" s="31">
        <f t="shared" si="119"/>
        <v>0</v>
      </c>
      <c r="OQ12" s="31">
        <f t="shared" si="229"/>
        <v>0</v>
      </c>
      <c r="OR12" s="31">
        <f t="shared" si="120"/>
        <v>0</v>
      </c>
      <c r="OS12" s="31">
        <f t="shared" si="121"/>
        <v>0</v>
      </c>
      <c r="OT12" s="31">
        <f t="shared" si="230"/>
        <v>0</v>
      </c>
      <c r="OU12" s="31">
        <f t="shared" si="122"/>
        <v>0</v>
      </c>
      <c r="OV12" s="31">
        <f t="shared" si="123"/>
        <v>0</v>
      </c>
      <c r="OW12" s="31">
        <f t="shared" si="231"/>
        <v>0</v>
      </c>
      <c r="OX12" s="31">
        <f t="shared" si="124"/>
        <v>0</v>
      </c>
      <c r="OY12" s="31">
        <f t="shared" si="125"/>
        <v>0</v>
      </c>
      <c r="OZ12" s="31">
        <f t="shared" si="232"/>
        <v>0</v>
      </c>
      <c r="PA12" s="31">
        <f t="shared" si="126"/>
        <v>0</v>
      </c>
      <c r="PB12" s="31">
        <f t="shared" si="127"/>
        <v>0</v>
      </c>
      <c r="PC12" s="31">
        <f t="shared" si="233"/>
        <v>0</v>
      </c>
      <c r="PD12" s="31">
        <f t="shared" si="128"/>
        <v>0</v>
      </c>
      <c r="PE12" s="31">
        <f t="shared" si="129"/>
        <v>0</v>
      </c>
      <c r="PF12" s="31">
        <f t="shared" si="234"/>
        <v>0</v>
      </c>
      <c r="PG12" s="27">
        <v>2.6</v>
      </c>
      <c r="PH12" s="27">
        <v>0.5</v>
      </c>
      <c r="PI12" s="27">
        <v>1</v>
      </c>
      <c r="PJ12" s="27">
        <v>1</v>
      </c>
      <c r="PK12" s="27">
        <v>0</v>
      </c>
      <c r="PL12" s="27">
        <v>0</v>
      </c>
      <c r="PM12" s="27">
        <v>0</v>
      </c>
      <c r="PN12" s="27">
        <v>0</v>
      </c>
      <c r="PO12" s="31">
        <f t="shared" si="235"/>
        <v>3.6</v>
      </c>
      <c r="PP12" s="31">
        <f t="shared" si="236"/>
        <v>3.1</v>
      </c>
      <c r="PQ12" s="31">
        <f t="shared" si="237"/>
        <v>0</v>
      </c>
      <c r="PR12" s="31">
        <f t="shared" si="238"/>
        <v>0</v>
      </c>
      <c r="PS12" s="31">
        <f t="shared" si="239"/>
        <v>3.6</v>
      </c>
      <c r="PT12" s="31">
        <f t="shared" si="240"/>
        <v>3.1</v>
      </c>
      <c r="PU12" s="31">
        <f t="shared" si="241"/>
        <v>0</v>
      </c>
      <c r="PV12" s="31">
        <f t="shared" si="242"/>
        <v>0</v>
      </c>
      <c r="PW12" s="31">
        <f t="shared" si="130"/>
        <v>0</v>
      </c>
      <c r="PX12" s="31">
        <f t="shared" si="243"/>
        <v>0</v>
      </c>
      <c r="PY12" s="31">
        <f t="shared" si="131"/>
        <v>0</v>
      </c>
      <c r="PZ12" s="31">
        <f t="shared" si="132"/>
        <v>0</v>
      </c>
      <c r="QA12" s="31">
        <f t="shared" si="133"/>
        <v>53.44</v>
      </c>
      <c r="QB12" s="31">
        <f t="shared" si="134"/>
        <v>0</v>
      </c>
      <c r="QC12" s="31">
        <f t="shared" si="135"/>
        <v>53.44</v>
      </c>
      <c r="QD12" s="31">
        <f t="shared" si="136"/>
        <v>0</v>
      </c>
      <c r="QE12" s="31">
        <f t="shared" si="137"/>
        <v>0</v>
      </c>
      <c r="QF12" s="31">
        <f t="shared" si="244"/>
        <v>0</v>
      </c>
      <c r="QG12" s="31">
        <f t="shared" si="245"/>
        <v>53.44</v>
      </c>
      <c r="QH12" s="31">
        <f t="shared" si="246"/>
        <v>0</v>
      </c>
      <c r="QI12" s="31">
        <f t="shared" si="247"/>
        <v>53.44</v>
      </c>
      <c r="QJ12" s="31">
        <f t="shared" si="138"/>
        <v>0</v>
      </c>
      <c r="QK12" s="31">
        <f t="shared" si="139"/>
        <v>0</v>
      </c>
      <c r="QL12" s="31">
        <f t="shared" si="248"/>
        <v>0</v>
      </c>
      <c r="QM12" s="31">
        <f t="shared" si="140"/>
        <v>24.83</v>
      </c>
      <c r="QN12" s="31">
        <f t="shared" si="141"/>
        <v>0</v>
      </c>
      <c r="QO12" s="31">
        <f t="shared" si="249"/>
        <v>24.83</v>
      </c>
      <c r="QP12" s="31">
        <f t="shared" si="142"/>
        <v>0</v>
      </c>
      <c r="QQ12" s="31">
        <f t="shared" si="143"/>
        <v>0</v>
      </c>
      <c r="QR12" s="31">
        <f t="shared" si="250"/>
        <v>0</v>
      </c>
      <c r="QS12" s="31">
        <f t="shared" si="144"/>
        <v>0</v>
      </c>
      <c r="QT12" s="31">
        <f t="shared" si="145"/>
        <v>0</v>
      </c>
      <c r="QU12" s="31">
        <f t="shared" si="251"/>
        <v>0</v>
      </c>
      <c r="QV12" s="31">
        <f t="shared" si="146"/>
        <v>0</v>
      </c>
      <c r="QW12" s="31">
        <f t="shared" si="147"/>
        <v>0</v>
      </c>
      <c r="QX12" s="31">
        <f t="shared" si="252"/>
        <v>0</v>
      </c>
      <c r="QY12" s="31">
        <f t="shared" si="148"/>
        <v>0</v>
      </c>
      <c r="QZ12" s="31">
        <f t="shared" si="149"/>
        <v>0</v>
      </c>
      <c r="RA12" s="31">
        <f t="shared" si="253"/>
        <v>0</v>
      </c>
      <c r="RB12" s="31">
        <f t="shared" si="254"/>
        <v>0</v>
      </c>
      <c r="RC12" s="31">
        <f t="shared" si="255"/>
        <v>0</v>
      </c>
      <c r="RD12" s="31">
        <f t="shared" si="256"/>
        <v>24.83</v>
      </c>
      <c r="RE12" s="31">
        <f t="shared" si="256"/>
        <v>0</v>
      </c>
      <c r="RF12" s="31">
        <f t="shared" si="257"/>
        <v>24.83</v>
      </c>
      <c r="RG12" s="31">
        <f t="shared" si="258"/>
        <v>28.61</v>
      </c>
      <c r="RH12" s="31">
        <f t="shared" si="258"/>
        <v>0</v>
      </c>
      <c r="RI12" s="31">
        <f t="shared" si="259"/>
        <v>28.61</v>
      </c>
      <c r="RJ12" s="31">
        <f t="shared" si="260"/>
        <v>24.83</v>
      </c>
      <c r="RK12" s="31">
        <f t="shared" si="260"/>
        <v>0</v>
      </c>
      <c r="RL12" s="31">
        <f t="shared" si="260"/>
        <v>24.83</v>
      </c>
      <c r="RM12" s="31">
        <f t="shared" si="150"/>
        <v>0</v>
      </c>
      <c r="RN12" s="31">
        <f t="shared" si="151"/>
        <v>0</v>
      </c>
      <c r="RO12" s="31">
        <f t="shared" si="152"/>
        <v>0</v>
      </c>
      <c r="RP12" s="31">
        <f t="shared" si="153"/>
        <v>0</v>
      </c>
      <c r="RQ12" s="31">
        <f t="shared" si="154"/>
        <v>0</v>
      </c>
      <c r="RR12" s="31">
        <f t="shared" si="155"/>
        <v>0</v>
      </c>
      <c r="RS12" s="31">
        <f t="shared" si="156"/>
        <v>0</v>
      </c>
      <c r="RT12" s="31">
        <f t="shared" si="157"/>
        <v>0</v>
      </c>
      <c r="RU12" s="31">
        <f t="shared" si="261"/>
        <v>0</v>
      </c>
      <c r="RV12" s="24"/>
      <c r="RW12" s="24"/>
      <c r="RX12" s="24"/>
      <c r="RY12" s="24"/>
    </row>
    <row r="13" spans="1:493" ht="42.75" x14ac:dyDescent="0.25">
      <c r="A13" s="24">
        <v>10</v>
      </c>
      <c r="B13" s="24" t="s">
        <v>457</v>
      </c>
      <c r="C13" s="24">
        <v>46.09</v>
      </c>
      <c r="D13" s="14" t="e">
        <f>INDEX(#REF!,MATCH(E13,#REF!,0))</f>
        <v>#REF!</v>
      </c>
      <c r="E13" s="24" t="s">
        <v>456</v>
      </c>
      <c r="F13" s="14" t="s">
        <v>422</v>
      </c>
      <c r="G13" s="14" t="s">
        <v>436</v>
      </c>
      <c r="H13" s="14" t="s">
        <v>435</v>
      </c>
      <c r="I13" s="14" t="s">
        <v>425</v>
      </c>
      <c r="J13" s="14" t="s">
        <v>439</v>
      </c>
      <c r="K13" s="14" t="s">
        <v>446</v>
      </c>
      <c r="L13" s="14" t="s">
        <v>446</v>
      </c>
      <c r="M13" s="24">
        <v>2</v>
      </c>
      <c r="N13" s="24">
        <v>2</v>
      </c>
      <c r="O13" s="25">
        <v>2</v>
      </c>
      <c r="P13" s="25">
        <v>2.4</v>
      </c>
      <c r="Q13" s="25">
        <v>0.1</v>
      </c>
      <c r="R13" s="25">
        <v>2</v>
      </c>
      <c r="S13" s="25">
        <v>2.2000000000000002</v>
      </c>
      <c r="T13" s="24">
        <v>0.2</v>
      </c>
      <c r="U13" s="24">
        <v>0</v>
      </c>
      <c r="V13" s="24">
        <v>0</v>
      </c>
      <c r="W13" s="24">
        <v>0</v>
      </c>
      <c r="X13" s="24">
        <v>2</v>
      </c>
      <c r="Y13" s="24">
        <v>1.54</v>
      </c>
      <c r="Z13" s="26">
        <f t="shared" si="271"/>
        <v>1.28</v>
      </c>
      <c r="AA13" s="24">
        <v>0.2</v>
      </c>
      <c r="AB13" s="24">
        <v>0</v>
      </c>
      <c r="AC13" s="24">
        <v>0</v>
      </c>
      <c r="AD13" s="24">
        <v>0</v>
      </c>
      <c r="AE13" s="24">
        <v>0</v>
      </c>
      <c r="AF13" s="24">
        <v>0</v>
      </c>
      <c r="AG13" s="25">
        <v>1.54</v>
      </c>
      <c r="AH13" s="25">
        <v>1.54</v>
      </c>
      <c r="AI13" s="26">
        <f t="shared" si="0"/>
        <v>0.12</v>
      </c>
      <c r="AJ13" s="25">
        <v>2</v>
      </c>
      <c r="AK13" s="25">
        <v>2</v>
      </c>
      <c r="AL13" s="26">
        <f t="shared" si="1"/>
        <v>0.22</v>
      </c>
      <c r="AM13" s="24">
        <v>0</v>
      </c>
      <c r="AN13" s="24">
        <v>0</v>
      </c>
      <c r="AO13" s="24">
        <v>0</v>
      </c>
      <c r="AP13" s="24">
        <v>0</v>
      </c>
      <c r="AQ13" s="24">
        <v>2</v>
      </c>
      <c r="AR13" s="24">
        <v>1.8</v>
      </c>
      <c r="AS13" s="24">
        <v>0.12</v>
      </c>
      <c r="AT13" s="24">
        <v>0.1</v>
      </c>
      <c r="AU13" s="24">
        <v>0</v>
      </c>
      <c r="AV13" s="24">
        <v>0</v>
      </c>
      <c r="AW13" s="24">
        <v>0</v>
      </c>
      <c r="AX13" s="24">
        <v>0</v>
      </c>
      <c r="AY13" s="24">
        <v>0</v>
      </c>
      <c r="AZ13" s="24">
        <v>0</v>
      </c>
      <c r="BA13" s="24">
        <v>0</v>
      </c>
      <c r="BB13" s="24">
        <v>0</v>
      </c>
      <c r="BC13" s="24">
        <v>0</v>
      </c>
      <c r="BD13" s="24">
        <v>0</v>
      </c>
      <c r="BE13" s="24">
        <v>0</v>
      </c>
      <c r="BF13" s="24">
        <v>0</v>
      </c>
      <c r="BG13" s="24">
        <v>0</v>
      </c>
      <c r="BH13" s="24">
        <v>0</v>
      </c>
      <c r="BI13" s="24">
        <v>0</v>
      </c>
      <c r="BJ13" s="24">
        <v>0</v>
      </c>
      <c r="BK13" s="24">
        <v>0</v>
      </c>
      <c r="BL13" s="24">
        <v>0</v>
      </c>
      <c r="BM13" s="24">
        <v>0</v>
      </c>
      <c r="BN13" s="24">
        <v>0</v>
      </c>
      <c r="BO13" s="24">
        <v>0</v>
      </c>
      <c r="BP13" s="24">
        <v>0</v>
      </c>
      <c r="BQ13" s="24">
        <v>0</v>
      </c>
      <c r="BR13" s="24">
        <v>0</v>
      </c>
      <c r="BS13" s="24">
        <v>0</v>
      </c>
      <c r="BT13" s="24">
        <v>0</v>
      </c>
      <c r="BU13" s="24">
        <v>0</v>
      </c>
      <c r="BV13" s="24">
        <v>0</v>
      </c>
      <c r="BW13" s="24"/>
      <c r="BX13" s="24"/>
      <c r="BY13" s="24">
        <v>0</v>
      </c>
      <c r="BZ13" s="24">
        <v>0</v>
      </c>
      <c r="CA13" s="14" t="e">
        <f>INDEX(#REF!,MATCH(E13,#REF!,0))</f>
        <v>#REF!</v>
      </c>
      <c r="CB13" s="14" t="s">
        <v>458</v>
      </c>
      <c r="CC13" s="24">
        <v>2.2999999999999998</v>
      </c>
      <c r="CD13" s="24">
        <v>0.1</v>
      </c>
      <c r="CE13" s="24">
        <v>0</v>
      </c>
      <c r="CF13" s="24">
        <v>0</v>
      </c>
      <c r="CG13" s="24">
        <v>0</v>
      </c>
      <c r="CH13" s="24">
        <v>1</v>
      </c>
      <c r="CI13" s="24" t="s">
        <v>114</v>
      </c>
      <c r="CJ13" s="24">
        <f t="shared" si="262"/>
        <v>0</v>
      </c>
      <c r="CK13" s="26">
        <f t="shared" si="159"/>
        <v>0.91</v>
      </c>
      <c r="CL13" s="26">
        <f t="shared" si="270"/>
        <v>0.91</v>
      </c>
      <c r="CM13" s="24">
        <v>36.67</v>
      </c>
      <c r="CN13" s="27">
        <v>49.87</v>
      </c>
      <c r="CO13" s="24">
        <v>49.08</v>
      </c>
      <c r="CP13" s="28">
        <f t="shared" si="161"/>
        <v>49.08</v>
      </c>
      <c r="CQ13" s="28">
        <f t="shared" si="162"/>
        <v>48.17</v>
      </c>
      <c r="CR13" s="28">
        <f t="shared" si="163"/>
        <v>0.91</v>
      </c>
      <c r="CS13" s="28">
        <f t="shared" si="164"/>
        <v>48.269999999999996</v>
      </c>
      <c r="CT13" s="28">
        <f t="shared" si="2"/>
        <v>48.47</v>
      </c>
      <c r="CU13" s="29">
        <v>48.47</v>
      </c>
      <c r="CV13" s="28">
        <f t="shared" si="165"/>
        <v>1.28</v>
      </c>
      <c r="CW13" s="28">
        <f t="shared" si="3"/>
        <v>0</v>
      </c>
      <c r="CX13" s="28">
        <f t="shared" si="166"/>
        <v>0</v>
      </c>
      <c r="CY13" s="28">
        <f t="shared" si="4"/>
        <v>49.75</v>
      </c>
      <c r="CZ13" s="28">
        <f t="shared" si="167"/>
        <v>49.75</v>
      </c>
      <c r="DA13" s="30">
        <v>49.87</v>
      </c>
      <c r="DB13" s="26">
        <f t="shared" si="168"/>
        <v>1.7</v>
      </c>
      <c r="DC13" s="26">
        <f t="shared" si="169"/>
        <v>0.79</v>
      </c>
      <c r="DD13" s="26">
        <f t="shared" si="170"/>
        <v>0.90999999999999992</v>
      </c>
      <c r="DE13" s="26">
        <f t="shared" si="5"/>
        <v>0.1</v>
      </c>
      <c r="DF13" s="26">
        <f t="shared" si="171"/>
        <v>0.2</v>
      </c>
      <c r="DG13" s="26">
        <f t="shared" si="6"/>
        <v>0.61</v>
      </c>
      <c r="DH13" s="26">
        <f t="shared" si="7"/>
        <v>0</v>
      </c>
      <c r="DI13" s="26">
        <f t="shared" si="8"/>
        <v>0</v>
      </c>
      <c r="DJ13" s="26">
        <f t="shared" si="9"/>
        <v>0</v>
      </c>
      <c r="DK13" s="26">
        <f t="shared" si="172"/>
        <v>0.91</v>
      </c>
      <c r="DL13" s="26">
        <f t="shared" si="173"/>
        <v>0</v>
      </c>
      <c r="DM13" s="26">
        <f t="shared" si="174"/>
        <v>0</v>
      </c>
      <c r="DN13" s="26">
        <f t="shared" si="175"/>
        <v>0</v>
      </c>
      <c r="DO13" s="24">
        <v>3</v>
      </c>
      <c r="DP13" s="24">
        <v>0.5</v>
      </c>
      <c r="DQ13" s="24">
        <v>1</v>
      </c>
      <c r="DR13" s="24">
        <v>1</v>
      </c>
      <c r="DS13" s="31">
        <f t="shared" si="176"/>
        <v>3.91</v>
      </c>
      <c r="DT13" s="31">
        <f t="shared" si="177"/>
        <v>0</v>
      </c>
      <c r="DU13" s="31">
        <f t="shared" si="178"/>
        <v>3.14</v>
      </c>
      <c r="DV13" s="31">
        <f t="shared" si="179"/>
        <v>0</v>
      </c>
      <c r="DW13" s="31">
        <f t="shared" si="180"/>
        <v>3.14</v>
      </c>
      <c r="DX13" s="31">
        <f t="shared" si="181"/>
        <v>6.28</v>
      </c>
      <c r="DY13" s="31">
        <f t="shared" si="182"/>
        <v>0</v>
      </c>
      <c r="DZ13" s="31">
        <f t="shared" si="183"/>
        <v>6.28</v>
      </c>
      <c r="EA13" s="31">
        <f t="shared" si="184"/>
        <v>3.8</v>
      </c>
      <c r="EB13" s="31">
        <f t="shared" si="185"/>
        <v>0</v>
      </c>
      <c r="EC13" s="31">
        <f t="shared" si="186"/>
        <v>3.8</v>
      </c>
      <c r="ED13" s="31">
        <f t="shared" si="187"/>
        <v>2.48</v>
      </c>
      <c r="EE13" s="31">
        <f t="shared" si="187"/>
        <v>0</v>
      </c>
      <c r="EF13" s="31">
        <f t="shared" si="188"/>
        <v>2.48</v>
      </c>
      <c r="EG13" s="31">
        <f t="shared" si="189"/>
        <v>3.8</v>
      </c>
      <c r="EH13" s="31">
        <f t="shared" si="189"/>
        <v>0</v>
      </c>
      <c r="EI13" s="31">
        <f t="shared" si="190"/>
        <v>3.8</v>
      </c>
      <c r="EJ13" s="24"/>
      <c r="EK13" s="24"/>
      <c r="EL13" s="24">
        <v>46.790000000000006</v>
      </c>
      <c r="EM13" s="24">
        <v>81.259999999999991</v>
      </c>
      <c r="EN13" s="24" t="s">
        <v>456</v>
      </c>
      <c r="EO13" s="24" t="s">
        <v>459</v>
      </c>
      <c r="EP13" s="14" t="s">
        <v>452</v>
      </c>
      <c r="EQ13" s="14" t="s">
        <v>453</v>
      </c>
      <c r="ER13" s="14" t="e">
        <f>IF(OR(EP13="Cống tròn",EP13="Cống hộp",EP13="Ống nhựa"),INDEX(#REF!,MATCH(E13,#REF!,0)),IF(OR(EP13="Rãnh xây",EP13="Rãnh bê tông"),INDEX(#REF!,MATCH(E13,#REF!,0)),EP13&amp;" "&amp;" ,"&amp;EQ13))</f>
        <v>#REF!</v>
      </c>
      <c r="ES13" s="25">
        <v>2.5</v>
      </c>
      <c r="ET13" s="25">
        <v>1.4999999999999999E-2</v>
      </c>
      <c r="EU13" s="25">
        <v>1</v>
      </c>
      <c r="EV13" s="24">
        <v>34.469999999999985</v>
      </c>
      <c r="EW13" s="31">
        <f t="shared" si="191"/>
        <v>14</v>
      </c>
      <c r="EX13" s="31">
        <f t="shared" si="192"/>
        <v>13</v>
      </c>
      <c r="EY13" s="31">
        <f t="shared" si="10"/>
        <v>0.18</v>
      </c>
      <c r="EZ13" s="31">
        <f t="shared" si="193"/>
        <v>32.68</v>
      </c>
      <c r="FA13" s="31">
        <f t="shared" si="194"/>
        <v>-1.7899999999999849</v>
      </c>
      <c r="FB13" s="32" t="str">
        <f t="shared" si="195"/>
        <v>Thêm 01</v>
      </c>
      <c r="FC13" s="31">
        <f t="shared" si="196"/>
        <v>0.72500000000001563</v>
      </c>
      <c r="FD13" s="33" t="e" cm="1">
        <f t="array" ref="FD13">IF(EP13="Cống tròn",INDEX(#REF!,MATCH(E13,#REF!,0)),IF(EP13="Cống hộp",INDEX(#REF!,MATCH(E13,#REF!,0)),IF(EP13="Rãnh thang",INDEX(#REF!,MATCH(EL13&amp;EM13,#REF!&amp;#REF!,0)),FE13&amp;" "&amp;FF13)))</f>
        <v>#REF!</v>
      </c>
      <c r="FE13" s="14" t="s">
        <v>439</v>
      </c>
      <c r="FF13" s="14" t="s">
        <v>437</v>
      </c>
      <c r="FG13" s="14" t="e">
        <f>INDEX(#REF!,MATCH(E13,#REF!,0))</f>
        <v>#REF!</v>
      </c>
      <c r="FH13" s="14"/>
      <c r="FI13" s="24">
        <v>0</v>
      </c>
      <c r="FJ13" s="24">
        <v>0</v>
      </c>
      <c r="FK13" s="24">
        <v>0</v>
      </c>
      <c r="FL13" s="25">
        <v>0</v>
      </c>
      <c r="FM13" s="25">
        <v>0</v>
      </c>
      <c r="FN13" s="31">
        <f t="shared" si="197"/>
        <v>0</v>
      </c>
      <c r="FO13" s="31">
        <f t="shared" si="198"/>
        <v>0</v>
      </c>
      <c r="FP13" s="25">
        <v>0</v>
      </c>
      <c r="FQ13" s="25">
        <v>0</v>
      </c>
      <c r="FR13" s="25">
        <v>0</v>
      </c>
      <c r="FS13" s="31">
        <f t="shared" si="199"/>
        <v>0</v>
      </c>
      <c r="FT13" s="25">
        <v>0</v>
      </c>
      <c r="FU13" s="25">
        <v>0</v>
      </c>
      <c r="FV13" s="25">
        <v>0</v>
      </c>
      <c r="FW13" s="25">
        <v>0</v>
      </c>
      <c r="FX13" s="25">
        <v>0</v>
      </c>
      <c r="FY13" s="31">
        <f t="shared" si="200"/>
        <v>0</v>
      </c>
      <c r="FZ13" s="33" t="s">
        <v>424</v>
      </c>
      <c r="GA13" s="33" t="s">
        <v>454</v>
      </c>
      <c r="GB13" s="33" t="s">
        <v>446</v>
      </c>
      <c r="GC13" s="33" t="s">
        <v>446</v>
      </c>
      <c r="GD13" s="25">
        <v>0.1</v>
      </c>
      <c r="GE13" s="25">
        <v>1.6</v>
      </c>
      <c r="GF13" s="25">
        <v>0.2</v>
      </c>
      <c r="GG13" s="25">
        <v>1.5</v>
      </c>
      <c r="GH13" s="25">
        <v>0.2</v>
      </c>
      <c r="GI13" s="25">
        <v>1.4</v>
      </c>
      <c r="GJ13" s="25">
        <v>0.2</v>
      </c>
      <c r="GK13" s="25">
        <v>2</v>
      </c>
      <c r="GL13" s="25">
        <v>1</v>
      </c>
      <c r="GM13" s="25">
        <v>0.88</v>
      </c>
      <c r="GN13" s="31">
        <f t="shared" si="11"/>
        <v>0</v>
      </c>
      <c r="GO13" s="31">
        <f t="shared" si="201"/>
        <v>0.88</v>
      </c>
      <c r="GP13" s="25">
        <v>0</v>
      </c>
      <c r="GQ13" s="25">
        <v>0</v>
      </c>
      <c r="GR13" s="25">
        <v>0</v>
      </c>
      <c r="GS13" s="25">
        <v>0</v>
      </c>
      <c r="GT13" s="33" t="e">
        <f>INDEX(#REF!,MATCH(E13,#REF!,0))</f>
        <v>#REF!</v>
      </c>
      <c r="GU13" s="33"/>
      <c r="GV13" s="25">
        <v>0</v>
      </c>
      <c r="GW13" s="25">
        <v>0</v>
      </c>
      <c r="GX13" s="25">
        <v>0</v>
      </c>
      <c r="GY13" s="25">
        <v>0</v>
      </c>
      <c r="GZ13" s="31">
        <f t="shared" si="12"/>
        <v>0</v>
      </c>
      <c r="HA13" s="31">
        <f t="shared" si="13"/>
        <v>0</v>
      </c>
      <c r="HB13" s="104">
        <f t="shared" si="202"/>
        <v>1.38</v>
      </c>
      <c r="HC13" s="25">
        <v>0</v>
      </c>
      <c r="HD13" s="25">
        <v>0</v>
      </c>
      <c r="HE13" s="25">
        <v>0</v>
      </c>
      <c r="HF13" s="31">
        <f t="shared" si="203"/>
        <v>0</v>
      </c>
      <c r="HG13" s="25">
        <v>0</v>
      </c>
      <c r="HH13" s="25">
        <v>0</v>
      </c>
      <c r="HI13" s="33"/>
      <c r="HJ13" s="33"/>
      <c r="HK13" s="33"/>
      <c r="HL13" s="33"/>
      <c r="HM13" s="33" t="e" cm="1">
        <f t="array" ref="HM13">INDEX(#REF!,MATCH(EL13&amp;EM13,#REF!&amp;#REF!,0))</f>
        <v>#REF!</v>
      </c>
      <c r="HN13" s="25">
        <v>0</v>
      </c>
      <c r="HO13" s="25">
        <v>0</v>
      </c>
      <c r="HP13" s="25">
        <v>0</v>
      </c>
      <c r="HQ13" s="25">
        <v>0</v>
      </c>
      <c r="HR13" s="25">
        <v>0</v>
      </c>
      <c r="HS13" s="25">
        <v>0</v>
      </c>
      <c r="HT13" s="25">
        <v>0</v>
      </c>
      <c r="HU13" s="25">
        <v>0</v>
      </c>
      <c r="HV13" s="25">
        <v>0</v>
      </c>
      <c r="HW13" s="25">
        <v>0</v>
      </c>
      <c r="HX13" s="33" t="e" cm="1">
        <f t="array" ref="HX13">INDEX(#REF!,MATCH(EL13&amp;EM13,#REF!&amp;#REF!,0))</f>
        <v>#REF!</v>
      </c>
      <c r="HY13" s="25">
        <v>0</v>
      </c>
      <c r="HZ13" s="25">
        <v>0</v>
      </c>
      <c r="IA13" s="25">
        <v>0</v>
      </c>
      <c r="IB13" s="33" t="e" cm="1">
        <f t="array" ref="IB13">INDEX(#REF!,MATCH(EL13&amp;EM13,#REF!&amp;#REF!,0))</f>
        <v>#REF!</v>
      </c>
      <c r="IC13" s="25">
        <v>0</v>
      </c>
      <c r="ID13" s="25">
        <v>0</v>
      </c>
      <c r="IE13" s="25">
        <v>0</v>
      </c>
      <c r="IF13" s="25">
        <v>0</v>
      </c>
      <c r="IG13" s="25">
        <v>0</v>
      </c>
      <c r="IH13" s="25">
        <v>0</v>
      </c>
      <c r="II13" s="33" t="e" cm="1">
        <f t="array" ref="II13">INDEX(#REF!,MATCH(EL13&amp;EM13,#REF!&amp;#REF!,0))</f>
        <v>#REF!</v>
      </c>
      <c r="IJ13" s="25">
        <v>0</v>
      </c>
      <c r="IK13" s="25">
        <v>0</v>
      </c>
      <c r="IL13" s="25">
        <v>0</v>
      </c>
      <c r="IM13" s="33" t="e" cm="1">
        <f t="array" ref="IM13">INDEX(#REF!,MATCH(EL13&amp;EM13,#REF!&amp;#REF!,0))</f>
        <v>#REF!</v>
      </c>
      <c r="IN13" s="33" t="s">
        <v>437</v>
      </c>
      <c r="IO13" s="31">
        <f t="shared" si="14"/>
        <v>34</v>
      </c>
      <c r="IP13" s="25">
        <v>1</v>
      </c>
      <c r="IQ13" s="25">
        <v>1.24</v>
      </c>
      <c r="IR13" s="25">
        <v>0.12</v>
      </c>
      <c r="IS13" s="33" t="e" cm="1">
        <f t="array" ref="IS13">INDEX(#REF!,MATCH(EL13&amp;EM13,#REF!&amp;#REF!,0))</f>
        <v>#REF!</v>
      </c>
      <c r="IT13" s="33" t="s">
        <v>437</v>
      </c>
      <c r="IU13" s="31">
        <f t="shared" si="263"/>
        <v>1</v>
      </c>
      <c r="IV13" s="31">
        <f t="shared" si="264"/>
        <v>0.24</v>
      </c>
      <c r="IW13" s="25">
        <v>1.24</v>
      </c>
      <c r="IX13" s="25">
        <v>0.12</v>
      </c>
      <c r="IY13" s="25">
        <v>1.0999999999999999E-2</v>
      </c>
      <c r="IZ13" s="25">
        <v>1</v>
      </c>
      <c r="JA13" s="31">
        <f t="shared" si="265"/>
        <v>34</v>
      </c>
      <c r="JB13" s="31">
        <f t="shared" si="266"/>
        <v>0.374</v>
      </c>
      <c r="JC13" s="31">
        <f t="shared" si="267"/>
        <v>34.374000000000002</v>
      </c>
      <c r="JD13" s="31">
        <f t="shared" si="268"/>
        <v>-9.5999999999982322E-2</v>
      </c>
      <c r="JE13" s="31" t="str">
        <f t="shared" si="269"/>
        <v>Thêm 01</v>
      </c>
      <c r="JF13" s="27">
        <v>40.700000000000031</v>
      </c>
      <c r="JG13" s="26">
        <f t="shared" si="204"/>
        <v>39.700000000000003</v>
      </c>
      <c r="JH13" s="26">
        <f t="shared" si="205"/>
        <v>1.0000000000000284</v>
      </c>
      <c r="JI13" s="26">
        <f t="shared" si="15"/>
        <v>0</v>
      </c>
      <c r="JJ13" s="26">
        <f t="shared" si="16"/>
        <v>39.700000000000024</v>
      </c>
      <c r="JK13" s="26">
        <f t="shared" si="17"/>
        <v>0</v>
      </c>
      <c r="JL13" s="26">
        <f t="shared" si="18"/>
        <v>0</v>
      </c>
      <c r="JM13" s="26">
        <f t="shared" si="19"/>
        <v>0</v>
      </c>
      <c r="JN13" s="26">
        <f t="shared" si="20"/>
        <v>0</v>
      </c>
      <c r="JO13" s="26">
        <f t="shared" si="21"/>
        <v>0</v>
      </c>
      <c r="JP13" s="26">
        <f t="shared" si="22"/>
        <v>39.800000000000026</v>
      </c>
      <c r="JQ13" s="26">
        <f t="shared" si="23"/>
        <v>0</v>
      </c>
      <c r="JR13" s="26">
        <f t="shared" si="24"/>
        <v>0</v>
      </c>
      <c r="JS13" s="26">
        <f t="shared" si="25"/>
        <v>0</v>
      </c>
      <c r="JT13" s="26">
        <f t="shared" si="26"/>
        <v>0</v>
      </c>
      <c r="JU13" s="26">
        <f t="shared" si="27"/>
        <v>0</v>
      </c>
      <c r="JV13" s="26">
        <f t="shared" si="28"/>
        <v>39.800000000000026</v>
      </c>
      <c r="JW13" s="26">
        <f t="shared" si="29"/>
        <v>0</v>
      </c>
      <c r="JX13" s="26">
        <f t="shared" si="30"/>
        <v>40.000000000000028</v>
      </c>
      <c r="JY13" s="26">
        <f t="shared" si="31"/>
        <v>0</v>
      </c>
      <c r="JZ13" s="26">
        <f t="shared" si="32"/>
        <v>0</v>
      </c>
      <c r="KA13" s="26">
        <f t="shared" si="33"/>
        <v>0</v>
      </c>
      <c r="KB13" s="26">
        <f t="shared" si="34"/>
        <v>40.000000000000028</v>
      </c>
      <c r="KC13" s="26">
        <f t="shared" si="35"/>
        <v>0</v>
      </c>
      <c r="KD13" s="26">
        <f t="shared" si="36"/>
        <v>0</v>
      </c>
      <c r="KE13" s="24">
        <v>40.200000000000031</v>
      </c>
      <c r="KF13" s="31">
        <f t="shared" si="37"/>
        <v>1</v>
      </c>
      <c r="KG13" s="31">
        <f t="shared" si="38"/>
        <v>41.2</v>
      </c>
      <c r="KH13" s="31">
        <f t="shared" si="39"/>
        <v>41.2</v>
      </c>
      <c r="KI13" s="31">
        <f t="shared" si="40"/>
        <v>0</v>
      </c>
      <c r="KJ13" s="31">
        <f t="shared" si="41"/>
        <v>41.2</v>
      </c>
      <c r="KK13" s="25">
        <v>41.200000000000031</v>
      </c>
      <c r="KL13" s="31">
        <f t="shared" si="42"/>
        <v>0</v>
      </c>
      <c r="KM13" s="31">
        <f t="shared" si="43"/>
        <v>41.2</v>
      </c>
      <c r="KN13" s="31">
        <f t="shared" si="44"/>
        <v>0</v>
      </c>
      <c r="KO13" s="31">
        <f t="shared" si="45"/>
        <v>0</v>
      </c>
      <c r="KP13" s="31">
        <f t="shared" si="46"/>
        <v>0</v>
      </c>
      <c r="KQ13" s="25">
        <v>0</v>
      </c>
      <c r="KR13" s="31">
        <f t="shared" si="47"/>
        <v>0</v>
      </c>
      <c r="KS13" s="27">
        <v>40.200000000000031</v>
      </c>
      <c r="KT13" s="26">
        <f t="shared" si="48"/>
        <v>39.200000000000003</v>
      </c>
      <c r="KU13" s="26">
        <f t="shared" si="206"/>
        <v>1.0000000000000284</v>
      </c>
      <c r="KV13" s="26">
        <f t="shared" si="49"/>
        <v>0</v>
      </c>
      <c r="KW13" s="26">
        <f t="shared" si="50"/>
        <v>39.200000000000024</v>
      </c>
      <c r="KX13" s="26">
        <f t="shared" si="51"/>
        <v>0</v>
      </c>
      <c r="KY13" s="26">
        <f t="shared" si="52"/>
        <v>0</v>
      </c>
      <c r="KZ13" s="26">
        <f t="shared" si="53"/>
        <v>0</v>
      </c>
      <c r="LA13" s="26">
        <f t="shared" si="54"/>
        <v>0</v>
      </c>
      <c r="LB13" s="26">
        <f t="shared" si="55"/>
        <v>0</v>
      </c>
      <c r="LC13" s="26">
        <f t="shared" si="56"/>
        <v>39.300000000000026</v>
      </c>
      <c r="LD13" s="26">
        <f t="shared" si="57"/>
        <v>0</v>
      </c>
      <c r="LE13" s="26">
        <f t="shared" si="58"/>
        <v>0</v>
      </c>
      <c r="LF13" s="26">
        <f t="shared" si="59"/>
        <v>0</v>
      </c>
      <c r="LG13" s="26">
        <f t="shared" si="60"/>
        <v>0</v>
      </c>
      <c r="LH13" s="26">
        <f t="shared" si="61"/>
        <v>0</v>
      </c>
      <c r="LI13" s="26">
        <f t="shared" si="62"/>
        <v>39.300000000000026</v>
      </c>
      <c r="LJ13" s="26">
        <f t="shared" si="63"/>
        <v>0</v>
      </c>
      <c r="LK13" s="26">
        <f t="shared" si="64"/>
        <v>39.500000000000028</v>
      </c>
      <c r="LL13" s="26">
        <f t="shared" si="65"/>
        <v>0</v>
      </c>
      <c r="LM13" s="26">
        <f t="shared" si="66"/>
        <v>0</v>
      </c>
      <c r="LN13" s="26">
        <f t="shared" si="67"/>
        <v>0</v>
      </c>
      <c r="LO13" s="26">
        <f t="shared" si="68"/>
        <v>39.500000000000028</v>
      </c>
      <c r="LP13" s="26">
        <f t="shared" si="69"/>
        <v>0</v>
      </c>
      <c r="LQ13" s="26">
        <f t="shared" si="70"/>
        <v>0</v>
      </c>
      <c r="LR13" s="24">
        <v>39.700000000000031</v>
      </c>
      <c r="LS13" s="31">
        <f t="shared" si="71"/>
        <v>1</v>
      </c>
      <c r="LT13" s="31">
        <f t="shared" si="72"/>
        <v>40.700000000000003</v>
      </c>
      <c r="LU13" s="31">
        <f t="shared" si="73"/>
        <v>40.700000000000003</v>
      </c>
      <c r="LV13" s="31">
        <f t="shared" si="74"/>
        <v>0</v>
      </c>
      <c r="LW13" s="31">
        <f t="shared" si="75"/>
        <v>40.700000000000003</v>
      </c>
      <c r="LX13" s="25">
        <v>40.700000000000031</v>
      </c>
      <c r="LY13" s="31">
        <f t="shared" si="76"/>
        <v>0</v>
      </c>
      <c r="LZ13" s="31">
        <f t="shared" si="77"/>
        <v>40.700000000000003</v>
      </c>
      <c r="MA13" s="31">
        <f t="shared" si="78"/>
        <v>0</v>
      </c>
      <c r="MB13" s="31">
        <f t="shared" si="79"/>
        <v>0</v>
      </c>
      <c r="MC13" s="31">
        <f t="shared" si="80"/>
        <v>0</v>
      </c>
      <c r="MD13" s="25">
        <v>0</v>
      </c>
      <c r="ME13" s="31">
        <f t="shared" si="81"/>
        <v>0</v>
      </c>
      <c r="MF13" s="33" t="s">
        <v>114</v>
      </c>
      <c r="MG13" s="25">
        <v>0</v>
      </c>
      <c r="MH13" s="31">
        <f t="shared" si="207"/>
        <v>1.0000000000000284</v>
      </c>
      <c r="MI13" s="31">
        <f t="shared" si="208"/>
        <v>1.0000000000000284</v>
      </c>
      <c r="MJ13" s="25">
        <v>0</v>
      </c>
      <c r="MK13" s="31">
        <f t="shared" si="209"/>
        <v>1.0000000000000284</v>
      </c>
      <c r="ML13" s="31">
        <f t="shared" si="210"/>
        <v>1.0000000000000284</v>
      </c>
      <c r="MM13" s="31">
        <f t="shared" si="82"/>
        <v>0</v>
      </c>
      <c r="MN13" s="31">
        <f t="shared" si="83"/>
        <v>0</v>
      </c>
      <c r="MO13" s="31">
        <f t="shared" si="211"/>
        <v>0</v>
      </c>
      <c r="MP13" s="31">
        <f t="shared" si="84"/>
        <v>0</v>
      </c>
      <c r="MQ13" s="31">
        <f t="shared" si="85"/>
        <v>0</v>
      </c>
      <c r="MR13" s="31">
        <f t="shared" si="212"/>
        <v>0</v>
      </c>
      <c r="MS13" s="31">
        <f t="shared" si="86"/>
        <v>0</v>
      </c>
      <c r="MT13" s="31">
        <f t="shared" si="87"/>
        <v>0</v>
      </c>
      <c r="MU13" s="31">
        <f t="shared" si="213"/>
        <v>0</v>
      </c>
      <c r="MV13" s="31">
        <f t="shared" si="88"/>
        <v>0</v>
      </c>
      <c r="MW13" s="31">
        <f t="shared" si="89"/>
        <v>0</v>
      </c>
      <c r="MX13" s="31">
        <f t="shared" si="214"/>
        <v>0</v>
      </c>
      <c r="MY13" s="31">
        <f t="shared" si="90"/>
        <v>0</v>
      </c>
      <c r="MZ13" s="31">
        <f t="shared" si="91"/>
        <v>0</v>
      </c>
      <c r="NA13" s="31">
        <f t="shared" si="215"/>
        <v>0</v>
      </c>
      <c r="NB13" s="31">
        <f t="shared" si="92"/>
        <v>0</v>
      </c>
      <c r="NC13" s="31">
        <f t="shared" si="93"/>
        <v>0</v>
      </c>
      <c r="ND13" s="31">
        <f t="shared" si="216"/>
        <v>0</v>
      </c>
      <c r="NE13" s="31">
        <f t="shared" si="94"/>
        <v>0</v>
      </c>
      <c r="NF13" s="31">
        <f t="shared" si="95"/>
        <v>0</v>
      </c>
      <c r="NG13" s="31">
        <f t="shared" si="217"/>
        <v>0</v>
      </c>
      <c r="NH13" s="31">
        <f t="shared" si="96"/>
        <v>0</v>
      </c>
      <c r="NI13" s="31">
        <f t="shared" si="97"/>
        <v>0</v>
      </c>
      <c r="NJ13" s="31">
        <f t="shared" si="218"/>
        <v>0</v>
      </c>
      <c r="NK13" s="31">
        <f t="shared" si="98"/>
        <v>0.1</v>
      </c>
      <c r="NL13" s="31">
        <f t="shared" si="99"/>
        <v>0.1</v>
      </c>
      <c r="NM13" s="31">
        <f t="shared" si="219"/>
        <v>0.1</v>
      </c>
      <c r="NN13" s="31">
        <f t="shared" si="100"/>
        <v>0</v>
      </c>
      <c r="NO13" s="31">
        <f t="shared" si="101"/>
        <v>0</v>
      </c>
      <c r="NP13" s="31">
        <f t="shared" si="220"/>
        <v>0</v>
      </c>
      <c r="NQ13" s="31">
        <f t="shared" si="102"/>
        <v>0.2</v>
      </c>
      <c r="NR13" s="31">
        <f t="shared" si="103"/>
        <v>0.2</v>
      </c>
      <c r="NS13" s="31">
        <f t="shared" si="221"/>
        <v>0.2</v>
      </c>
      <c r="NT13" s="31">
        <f t="shared" si="104"/>
        <v>0</v>
      </c>
      <c r="NU13" s="31">
        <f t="shared" si="105"/>
        <v>0</v>
      </c>
      <c r="NV13" s="31">
        <f t="shared" si="222"/>
        <v>0</v>
      </c>
      <c r="NW13" s="31">
        <f t="shared" si="106"/>
        <v>0.70000000000002838</v>
      </c>
      <c r="NX13" s="31">
        <f t="shared" si="107"/>
        <v>0.70000000000002838</v>
      </c>
      <c r="NY13" s="31">
        <f t="shared" si="223"/>
        <v>0.70000000000002838</v>
      </c>
      <c r="NZ13" s="31">
        <f t="shared" si="108"/>
        <v>0</v>
      </c>
      <c r="OA13" s="31">
        <f t="shared" si="109"/>
        <v>0</v>
      </c>
      <c r="OB13" s="31">
        <f t="shared" si="224"/>
        <v>0</v>
      </c>
      <c r="OC13" s="31">
        <f t="shared" si="110"/>
        <v>0</v>
      </c>
      <c r="OD13" s="31">
        <f t="shared" si="111"/>
        <v>0</v>
      </c>
      <c r="OE13" s="31">
        <f t="shared" si="225"/>
        <v>0</v>
      </c>
      <c r="OF13" s="31">
        <f t="shared" si="112"/>
        <v>0</v>
      </c>
      <c r="OG13" s="31">
        <f t="shared" si="113"/>
        <v>0</v>
      </c>
      <c r="OH13" s="31">
        <f t="shared" si="226"/>
        <v>0</v>
      </c>
      <c r="OI13" s="31">
        <f t="shared" si="114"/>
        <v>0</v>
      </c>
      <c r="OJ13" s="31">
        <f t="shared" si="115"/>
        <v>0</v>
      </c>
      <c r="OK13" s="31">
        <f t="shared" si="227"/>
        <v>0</v>
      </c>
      <c r="OL13" s="31">
        <f t="shared" si="116"/>
        <v>0</v>
      </c>
      <c r="OM13" s="31">
        <f t="shared" si="117"/>
        <v>0</v>
      </c>
      <c r="ON13" s="31">
        <f t="shared" si="228"/>
        <v>0</v>
      </c>
      <c r="OO13" s="31">
        <f t="shared" si="118"/>
        <v>0</v>
      </c>
      <c r="OP13" s="31">
        <f t="shared" si="119"/>
        <v>0</v>
      </c>
      <c r="OQ13" s="31">
        <f t="shared" si="229"/>
        <v>0</v>
      </c>
      <c r="OR13" s="31">
        <f t="shared" si="120"/>
        <v>0</v>
      </c>
      <c r="OS13" s="31">
        <f t="shared" si="121"/>
        <v>0</v>
      </c>
      <c r="OT13" s="31">
        <f t="shared" si="230"/>
        <v>0</v>
      </c>
      <c r="OU13" s="31">
        <f t="shared" si="122"/>
        <v>0</v>
      </c>
      <c r="OV13" s="31">
        <f t="shared" si="123"/>
        <v>0</v>
      </c>
      <c r="OW13" s="31">
        <f t="shared" si="231"/>
        <v>0</v>
      </c>
      <c r="OX13" s="31">
        <f t="shared" si="124"/>
        <v>0</v>
      </c>
      <c r="OY13" s="31">
        <f t="shared" si="125"/>
        <v>0</v>
      </c>
      <c r="OZ13" s="31">
        <f t="shared" si="232"/>
        <v>0</v>
      </c>
      <c r="PA13" s="31">
        <f t="shared" si="126"/>
        <v>0</v>
      </c>
      <c r="PB13" s="31">
        <f t="shared" si="127"/>
        <v>0</v>
      </c>
      <c r="PC13" s="31">
        <f t="shared" si="233"/>
        <v>0</v>
      </c>
      <c r="PD13" s="31">
        <f t="shared" si="128"/>
        <v>0</v>
      </c>
      <c r="PE13" s="31">
        <f t="shared" si="129"/>
        <v>0</v>
      </c>
      <c r="PF13" s="31">
        <f t="shared" si="234"/>
        <v>0</v>
      </c>
      <c r="PG13" s="27">
        <v>2.6</v>
      </c>
      <c r="PH13" s="27">
        <v>0.5</v>
      </c>
      <c r="PI13" s="27">
        <v>1</v>
      </c>
      <c r="PJ13" s="27">
        <v>1</v>
      </c>
      <c r="PK13" s="27">
        <v>0</v>
      </c>
      <c r="PL13" s="27">
        <v>0</v>
      </c>
      <c r="PM13" s="27">
        <v>0</v>
      </c>
      <c r="PN13" s="27">
        <v>0</v>
      </c>
      <c r="PO13" s="31">
        <f t="shared" si="235"/>
        <v>3.6</v>
      </c>
      <c r="PP13" s="31">
        <f t="shared" si="236"/>
        <v>3.1</v>
      </c>
      <c r="PQ13" s="31">
        <f t="shared" si="237"/>
        <v>0</v>
      </c>
      <c r="PR13" s="31">
        <f t="shared" si="238"/>
        <v>0</v>
      </c>
      <c r="PS13" s="31">
        <f t="shared" si="239"/>
        <v>3.6</v>
      </c>
      <c r="PT13" s="31">
        <f t="shared" si="240"/>
        <v>3.1</v>
      </c>
      <c r="PU13" s="31">
        <f t="shared" si="241"/>
        <v>0</v>
      </c>
      <c r="PV13" s="31">
        <f t="shared" si="242"/>
        <v>0</v>
      </c>
      <c r="PW13" s="31">
        <f t="shared" si="130"/>
        <v>0</v>
      </c>
      <c r="PX13" s="31">
        <f t="shared" si="243"/>
        <v>0</v>
      </c>
      <c r="PY13" s="31">
        <f t="shared" si="131"/>
        <v>0</v>
      </c>
      <c r="PZ13" s="31">
        <f t="shared" si="132"/>
        <v>0</v>
      </c>
      <c r="QA13" s="31">
        <f t="shared" si="133"/>
        <v>106.86</v>
      </c>
      <c r="QB13" s="31">
        <f t="shared" si="134"/>
        <v>0</v>
      </c>
      <c r="QC13" s="31">
        <f t="shared" si="135"/>
        <v>106.86</v>
      </c>
      <c r="QD13" s="31">
        <f t="shared" si="136"/>
        <v>0</v>
      </c>
      <c r="QE13" s="31">
        <f t="shared" si="137"/>
        <v>0</v>
      </c>
      <c r="QF13" s="31">
        <f t="shared" si="244"/>
        <v>0</v>
      </c>
      <c r="QG13" s="31">
        <f t="shared" si="245"/>
        <v>106.86</v>
      </c>
      <c r="QH13" s="31">
        <f t="shared" si="246"/>
        <v>0</v>
      </c>
      <c r="QI13" s="31">
        <f t="shared" si="247"/>
        <v>106.86</v>
      </c>
      <c r="QJ13" s="31">
        <f t="shared" si="138"/>
        <v>0</v>
      </c>
      <c r="QK13" s="31">
        <f t="shared" si="139"/>
        <v>0</v>
      </c>
      <c r="QL13" s="31">
        <f t="shared" si="248"/>
        <v>0</v>
      </c>
      <c r="QM13" s="31">
        <f t="shared" si="140"/>
        <v>49.64</v>
      </c>
      <c r="QN13" s="31">
        <f t="shared" si="141"/>
        <v>0</v>
      </c>
      <c r="QO13" s="31">
        <f t="shared" si="249"/>
        <v>49.64</v>
      </c>
      <c r="QP13" s="31">
        <f t="shared" si="142"/>
        <v>0</v>
      </c>
      <c r="QQ13" s="31">
        <f t="shared" si="143"/>
        <v>0</v>
      </c>
      <c r="QR13" s="31">
        <f t="shared" si="250"/>
        <v>0</v>
      </c>
      <c r="QS13" s="31">
        <f t="shared" si="144"/>
        <v>0</v>
      </c>
      <c r="QT13" s="31">
        <f t="shared" si="145"/>
        <v>0</v>
      </c>
      <c r="QU13" s="31">
        <f t="shared" si="251"/>
        <v>0</v>
      </c>
      <c r="QV13" s="31">
        <f t="shared" si="146"/>
        <v>0</v>
      </c>
      <c r="QW13" s="31">
        <f t="shared" si="147"/>
        <v>0</v>
      </c>
      <c r="QX13" s="31">
        <f t="shared" si="252"/>
        <v>0</v>
      </c>
      <c r="QY13" s="31">
        <f t="shared" si="148"/>
        <v>0</v>
      </c>
      <c r="QZ13" s="31">
        <f t="shared" si="149"/>
        <v>0</v>
      </c>
      <c r="RA13" s="31">
        <f t="shared" si="253"/>
        <v>0</v>
      </c>
      <c r="RB13" s="31">
        <f t="shared" si="254"/>
        <v>0</v>
      </c>
      <c r="RC13" s="31">
        <f t="shared" si="255"/>
        <v>0</v>
      </c>
      <c r="RD13" s="31">
        <f t="shared" si="256"/>
        <v>49.64</v>
      </c>
      <c r="RE13" s="31">
        <f t="shared" si="256"/>
        <v>0</v>
      </c>
      <c r="RF13" s="31">
        <f t="shared" si="257"/>
        <v>49.64</v>
      </c>
      <c r="RG13" s="31">
        <f t="shared" si="258"/>
        <v>57.22</v>
      </c>
      <c r="RH13" s="31">
        <f t="shared" si="258"/>
        <v>0</v>
      </c>
      <c r="RI13" s="31">
        <f t="shared" si="259"/>
        <v>57.22</v>
      </c>
      <c r="RJ13" s="31">
        <f t="shared" si="260"/>
        <v>49.64</v>
      </c>
      <c r="RK13" s="31">
        <f t="shared" si="260"/>
        <v>0</v>
      </c>
      <c r="RL13" s="31">
        <f t="shared" si="260"/>
        <v>49.64</v>
      </c>
      <c r="RM13" s="31">
        <f t="shared" si="150"/>
        <v>0</v>
      </c>
      <c r="RN13" s="31">
        <f t="shared" si="151"/>
        <v>0</v>
      </c>
      <c r="RO13" s="31">
        <f t="shared" si="152"/>
        <v>0</v>
      </c>
      <c r="RP13" s="31">
        <f t="shared" si="153"/>
        <v>0</v>
      </c>
      <c r="RQ13" s="31">
        <f t="shared" si="154"/>
        <v>0</v>
      </c>
      <c r="RR13" s="31">
        <f t="shared" si="155"/>
        <v>0</v>
      </c>
      <c r="RS13" s="31">
        <f t="shared" si="156"/>
        <v>0</v>
      </c>
      <c r="RT13" s="31">
        <f t="shared" si="157"/>
        <v>0</v>
      </c>
      <c r="RU13" s="31">
        <f t="shared" si="261"/>
        <v>0</v>
      </c>
      <c r="RV13" s="24"/>
      <c r="RW13" s="24"/>
      <c r="RX13" s="24"/>
      <c r="RY13" s="24"/>
    </row>
    <row r="14" spans="1:493" ht="42.75" x14ac:dyDescent="0.25">
      <c r="A14" s="24">
        <v>11</v>
      </c>
      <c r="B14" s="24" t="s">
        <v>457</v>
      </c>
      <c r="C14" s="24">
        <v>81.96</v>
      </c>
      <c r="D14" s="14" t="e">
        <f>INDEX(#REF!,MATCH(E14,#REF!,0))</f>
        <v>#REF!</v>
      </c>
      <c r="E14" s="24" t="s">
        <v>459</v>
      </c>
      <c r="F14" s="14" t="s">
        <v>422</v>
      </c>
      <c r="G14" s="14" t="s">
        <v>442</v>
      </c>
      <c r="H14" s="14" t="s">
        <v>435</v>
      </c>
      <c r="I14" s="14" t="s">
        <v>425</v>
      </c>
      <c r="J14" s="14" t="s">
        <v>439</v>
      </c>
      <c r="K14" s="14" t="s">
        <v>446</v>
      </c>
      <c r="L14" s="14" t="s">
        <v>446</v>
      </c>
      <c r="M14" s="24">
        <v>2</v>
      </c>
      <c r="N14" s="24">
        <v>2</v>
      </c>
      <c r="O14" s="25">
        <v>2</v>
      </c>
      <c r="P14" s="25">
        <v>2.4</v>
      </c>
      <c r="Q14" s="25">
        <v>0.1</v>
      </c>
      <c r="R14" s="25">
        <v>2</v>
      </c>
      <c r="S14" s="25">
        <v>2.2000000000000002</v>
      </c>
      <c r="T14" s="24">
        <v>0.2</v>
      </c>
      <c r="U14" s="24">
        <v>0</v>
      </c>
      <c r="V14" s="24">
        <v>0</v>
      </c>
      <c r="W14" s="24">
        <v>0</v>
      </c>
      <c r="X14" s="24">
        <v>2</v>
      </c>
      <c r="Y14" s="24">
        <v>1.54</v>
      </c>
      <c r="Z14" s="26">
        <f t="shared" si="271"/>
        <v>1.28</v>
      </c>
      <c r="AA14" s="24">
        <v>0.2</v>
      </c>
      <c r="AB14" s="24">
        <v>0</v>
      </c>
      <c r="AC14" s="24">
        <v>0</v>
      </c>
      <c r="AD14" s="24">
        <v>0</v>
      </c>
      <c r="AE14" s="24">
        <v>0</v>
      </c>
      <c r="AF14" s="24">
        <v>0</v>
      </c>
      <c r="AG14" s="25">
        <v>0</v>
      </c>
      <c r="AH14" s="25">
        <v>0</v>
      </c>
      <c r="AI14" s="26">
        <f t="shared" si="0"/>
        <v>0</v>
      </c>
      <c r="AJ14" s="25">
        <v>0</v>
      </c>
      <c r="AK14" s="25">
        <v>0</v>
      </c>
      <c r="AL14" s="26">
        <f t="shared" si="1"/>
        <v>0</v>
      </c>
      <c r="AM14" s="24">
        <v>0</v>
      </c>
      <c r="AN14" s="24">
        <v>0</v>
      </c>
      <c r="AO14" s="24">
        <v>0</v>
      </c>
      <c r="AP14" s="24">
        <v>0</v>
      </c>
      <c r="AQ14" s="24">
        <v>2</v>
      </c>
      <c r="AR14" s="24">
        <v>1.8</v>
      </c>
      <c r="AS14" s="24">
        <v>0.12</v>
      </c>
      <c r="AT14" s="24">
        <v>0.1</v>
      </c>
      <c r="AU14" s="24">
        <v>0</v>
      </c>
      <c r="AV14" s="24">
        <v>0</v>
      </c>
      <c r="AW14" s="24">
        <v>0</v>
      </c>
      <c r="AX14" s="24">
        <v>0</v>
      </c>
      <c r="AY14" s="24">
        <v>0</v>
      </c>
      <c r="AZ14" s="24">
        <v>0</v>
      </c>
      <c r="BA14" s="24">
        <v>0</v>
      </c>
      <c r="BB14" s="24">
        <v>0</v>
      </c>
      <c r="BC14" s="24">
        <v>0</v>
      </c>
      <c r="BD14" s="24">
        <v>0</v>
      </c>
      <c r="BE14" s="24">
        <v>0</v>
      </c>
      <c r="BF14" s="24">
        <v>0</v>
      </c>
      <c r="BG14" s="24">
        <v>0</v>
      </c>
      <c r="BH14" s="24">
        <v>0</v>
      </c>
      <c r="BI14" s="24">
        <v>0</v>
      </c>
      <c r="BJ14" s="24">
        <v>0</v>
      </c>
      <c r="BK14" s="24">
        <v>0</v>
      </c>
      <c r="BL14" s="24">
        <v>0</v>
      </c>
      <c r="BM14" s="24">
        <v>0</v>
      </c>
      <c r="BN14" s="24">
        <v>0</v>
      </c>
      <c r="BO14" s="24">
        <v>0</v>
      </c>
      <c r="BP14" s="24">
        <v>0</v>
      </c>
      <c r="BQ14" s="24">
        <v>0</v>
      </c>
      <c r="BR14" s="24">
        <v>0</v>
      </c>
      <c r="BS14" s="24">
        <v>0</v>
      </c>
      <c r="BT14" s="24">
        <v>0</v>
      </c>
      <c r="BU14" s="24">
        <v>0</v>
      </c>
      <c r="BV14" s="24">
        <v>0</v>
      </c>
      <c r="BW14" s="24"/>
      <c r="BX14" s="24"/>
      <c r="BY14" s="24">
        <v>0</v>
      </c>
      <c r="BZ14" s="24">
        <v>0</v>
      </c>
      <c r="CA14" s="14" t="e">
        <f>INDEX(#REF!,MATCH(E14,#REF!,0))</f>
        <v>#REF!</v>
      </c>
      <c r="CB14" s="14" t="s">
        <v>458</v>
      </c>
      <c r="CC14" s="24">
        <v>2.2999999999999998</v>
      </c>
      <c r="CD14" s="24">
        <v>0.1</v>
      </c>
      <c r="CE14" s="24">
        <v>0</v>
      </c>
      <c r="CF14" s="24">
        <v>0</v>
      </c>
      <c r="CG14" s="24">
        <v>0</v>
      </c>
      <c r="CH14" s="24">
        <v>1</v>
      </c>
      <c r="CI14" s="24" t="s">
        <v>114</v>
      </c>
      <c r="CJ14" s="24">
        <f t="shared" si="262"/>
        <v>0</v>
      </c>
      <c r="CK14" s="26">
        <f t="shared" si="159"/>
        <v>0.91</v>
      </c>
      <c r="CL14" s="26">
        <f t="shared" si="270"/>
        <v>0.91</v>
      </c>
      <c r="CM14" s="24">
        <v>36.67</v>
      </c>
      <c r="CN14" s="27">
        <v>50.87</v>
      </c>
      <c r="CO14" s="24">
        <v>50.08</v>
      </c>
      <c r="CP14" s="28">
        <f t="shared" si="161"/>
        <v>50.08</v>
      </c>
      <c r="CQ14" s="28">
        <f t="shared" si="162"/>
        <v>49.17</v>
      </c>
      <c r="CR14" s="28">
        <f t="shared" si="163"/>
        <v>0.91</v>
      </c>
      <c r="CS14" s="28">
        <f t="shared" si="164"/>
        <v>49.269999999999996</v>
      </c>
      <c r="CT14" s="28">
        <f t="shared" si="2"/>
        <v>49.47</v>
      </c>
      <c r="CU14" s="29">
        <v>49.47</v>
      </c>
      <c r="CV14" s="28">
        <f t="shared" si="165"/>
        <v>1.28</v>
      </c>
      <c r="CW14" s="28">
        <f t="shared" si="3"/>
        <v>0</v>
      </c>
      <c r="CX14" s="28">
        <f t="shared" si="166"/>
        <v>0</v>
      </c>
      <c r="CY14" s="28">
        <f t="shared" si="4"/>
        <v>50.75</v>
      </c>
      <c r="CZ14" s="28">
        <f t="shared" si="167"/>
        <v>50.75</v>
      </c>
      <c r="DA14" s="30">
        <v>50.87</v>
      </c>
      <c r="DB14" s="26">
        <f t="shared" si="168"/>
        <v>1.7</v>
      </c>
      <c r="DC14" s="26">
        <f t="shared" si="169"/>
        <v>0.79</v>
      </c>
      <c r="DD14" s="26">
        <f t="shared" si="170"/>
        <v>0.90999999999999992</v>
      </c>
      <c r="DE14" s="26">
        <f t="shared" si="5"/>
        <v>0.1</v>
      </c>
      <c r="DF14" s="26">
        <f t="shared" si="171"/>
        <v>0.2</v>
      </c>
      <c r="DG14" s="26">
        <f t="shared" si="6"/>
        <v>0.61</v>
      </c>
      <c r="DH14" s="26">
        <f t="shared" si="7"/>
        <v>0</v>
      </c>
      <c r="DI14" s="26">
        <f t="shared" si="8"/>
        <v>0</v>
      </c>
      <c r="DJ14" s="26">
        <f t="shared" si="9"/>
        <v>0</v>
      </c>
      <c r="DK14" s="26">
        <f t="shared" si="172"/>
        <v>0.91</v>
      </c>
      <c r="DL14" s="26">
        <f t="shared" si="173"/>
        <v>0</v>
      </c>
      <c r="DM14" s="26">
        <f t="shared" si="174"/>
        <v>0</v>
      </c>
      <c r="DN14" s="26">
        <f t="shared" si="175"/>
        <v>0</v>
      </c>
      <c r="DO14" s="24">
        <v>3</v>
      </c>
      <c r="DP14" s="24">
        <v>0.5</v>
      </c>
      <c r="DQ14" s="24">
        <v>1</v>
      </c>
      <c r="DR14" s="24">
        <v>1</v>
      </c>
      <c r="DS14" s="31">
        <f t="shared" si="176"/>
        <v>3.91</v>
      </c>
      <c r="DT14" s="31">
        <f t="shared" si="177"/>
        <v>0</v>
      </c>
      <c r="DU14" s="31">
        <f t="shared" si="178"/>
        <v>3.14</v>
      </c>
      <c r="DV14" s="31">
        <f t="shared" si="179"/>
        <v>0</v>
      </c>
      <c r="DW14" s="31">
        <f t="shared" si="180"/>
        <v>3.14</v>
      </c>
      <c r="DX14" s="31">
        <f t="shared" si="181"/>
        <v>6.28</v>
      </c>
      <c r="DY14" s="31">
        <f t="shared" si="182"/>
        <v>0</v>
      </c>
      <c r="DZ14" s="31">
        <f t="shared" si="183"/>
        <v>6.28</v>
      </c>
      <c r="EA14" s="31">
        <f t="shared" si="184"/>
        <v>3.8</v>
      </c>
      <c r="EB14" s="31">
        <f t="shared" si="185"/>
        <v>0</v>
      </c>
      <c r="EC14" s="31">
        <f t="shared" si="186"/>
        <v>3.8</v>
      </c>
      <c r="ED14" s="31">
        <f t="shared" si="187"/>
        <v>2.48</v>
      </c>
      <c r="EE14" s="31">
        <f t="shared" si="187"/>
        <v>0</v>
      </c>
      <c r="EF14" s="31">
        <f t="shared" si="188"/>
        <v>2.48</v>
      </c>
      <c r="EG14" s="31">
        <f t="shared" si="189"/>
        <v>3.8</v>
      </c>
      <c r="EH14" s="31">
        <f t="shared" si="189"/>
        <v>0</v>
      </c>
      <c r="EI14" s="31">
        <f t="shared" si="190"/>
        <v>3.8</v>
      </c>
      <c r="EJ14" s="24"/>
      <c r="EK14" s="24"/>
      <c r="EL14" s="24">
        <v>82.66</v>
      </c>
      <c r="EM14" s="24">
        <v>117.19</v>
      </c>
      <c r="EN14" s="24" t="s">
        <v>459</v>
      </c>
      <c r="EO14" s="24" t="s">
        <v>460</v>
      </c>
      <c r="EP14" s="14" t="s">
        <v>452</v>
      </c>
      <c r="EQ14" s="14" t="s">
        <v>453</v>
      </c>
      <c r="ER14" s="14" t="e">
        <f>IF(OR(EP14="Cống tròn",EP14="Cống hộp",EP14="Ống nhựa"),INDEX(#REF!,MATCH(E14,#REF!,0)),IF(OR(EP14="Rãnh xây",EP14="Rãnh bê tông"),INDEX(#REF!,MATCH(E14,#REF!,0)),EP14&amp;" "&amp;" ,"&amp;EQ14))</f>
        <v>#REF!</v>
      </c>
      <c r="ES14" s="25">
        <v>2.5</v>
      </c>
      <c r="ET14" s="25">
        <v>1.4999999999999999E-2</v>
      </c>
      <c r="EU14" s="25">
        <v>1</v>
      </c>
      <c r="EV14" s="24">
        <v>34.53</v>
      </c>
      <c r="EW14" s="31">
        <f t="shared" si="191"/>
        <v>14</v>
      </c>
      <c r="EX14" s="31">
        <f t="shared" si="192"/>
        <v>13</v>
      </c>
      <c r="EY14" s="31">
        <f t="shared" si="10"/>
        <v>0.18</v>
      </c>
      <c r="EZ14" s="31">
        <f t="shared" si="193"/>
        <v>32.68</v>
      </c>
      <c r="FA14" s="31">
        <f t="shared" si="194"/>
        <v>-1.8500000000000014</v>
      </c>
      <c r="FB14" s="32" t="str">
        <f t="shared" si="195"/>
        <v>Thêm 01</v>
      </c>
      <c r="FC14" s="31">
        <f t="shared" si="196"/>
        <v>0.66499999999999915</v>
      </c>
      <c r="FD14" s="33" t="e" cm="1">
        <f t="array" ref="FD14">IF(EP14="Cống tròn",INDEX(#REF!,MATCH(E14,#REF!,0)),IF(EP14="Cống hộp",INDEX(#REF!,MATCH(E14,#REF!,0)),IF(EP14="Rãnh thang",INDEX(#REF!,MATCH(EL14&amp;EM14,#REF!&amp;#REF!,0)),FE14&amp;" "&amp;FF14)))</f>
        <v>#REF!</v>
      </c>
      <c r="FE14" s="14" t="s">
        <v>439</v>
      </c>
      <c r="FF14" s="14" t="s">
        <v>437</v>
      </c>
      <c r="FG14" s="14" t="e">
        <f>INDEX(#REF!,MATCH(E14,#REF!,0))</f>
        <v>#REF!</v>
      </c>
      <c r="FH14" s="14"/>
      <c r="FI14" s="24">
        <v>0</v>
      </c>
      <c r="FJ14" s="24">
        <v>0</v>
      </c>
      <c r="FK14" s="24">
        <v>0</v>
      </c>
      <c r="FL14" s="25">
        <v>0</v>
      </c>
      <c r="FM14" s="25">
        <v>0</v>
      </c>
      <c r="FN14" s="31">
        <f t="shared" si="197"/>
        <v>0</v>
      </c>
      <c r="FO14" s="31">
        <f t="shared" si="198"/>
        <v>0</v>
      </c>
      <c r="FP14" s="25">
        <v>0</v>
      </c>
      <c r="FQ14" s="25">
        <v>0</v>
      </c>
      <c r="FR14" s="25">
        <v>0</v>
      </c>
      <c r="FS14" s="31">
        <f t="shared" si="199"/>
        <v>0</v>
      </c>
      <c r="FT14" s="25">
        <v>0</v>
      </c>
      <c r="FU14" s="25">
        <v>0</v>
      </c>
      <c r="FV14" s="25">
        <v>0</v>
      </c>
      <c r="FW14" s="25">
        <v>0</v>
      </c>
      <c r="FX14" s="25">
        <v>0</v>
      </c>
      <c r="FY14" s="31">
        <f t="shared" si="200"/>
        <v>0</v>
      </c>
      <c r="FZ14" s="33" t="s">
        <v>424</v>
      </c>
      <c r="GA14" s="33" t="s">
        <v>442</v>
      </c>
      <c r="GB14" s="33" t="s">
        <v>446</v>
      </c>
      <c r="GC14" s="33" t="s">
        <v>446</v>
      </c>
      <c r="GD14" s="25">
        <v>0.1</v>
      </c>
      <c r="GE14" s="25">
        <v>1.6</v>
      </c>
      <c r="GF14" s="25">
        <v>0.2</v>
      </c>
      <c r="GG14" s="25">
        <v>1.5</v>
      </c>
      <c r="GH14" s="25">
        <v>0.2</v>
      </c>
      <c r="GI14" s="25">
        <v>1.4</v>
      </c>
      <c r="GJ14" s="25">
        <v>0.2</v>
      </c>
      <c r="GK14" s="25">
        <v>2</v>
      </c>
      <c r="GL14" s="25">
        <v>1</v>
      </c>
      <c r="GM14" s="25">
        <v>0.88</v>
      </c>
      <c r="GN14" s="31">
        <f t="shared" si="11"/>
        <v>0</v>
      </c>
      <c r="GO14" s="31">
        <f t="shared" si="201"/>
        <v>0.88</v>
      </c>
      <c r="GP14" s="25">
        <v>0</v>
      </c>
      <c r="GQ14" s="25">
        <v>0</v>
      </c>
      <c r="GR14" s="25">
        <v>0.12</v>
      </c>
      <c r="GS14" s="25">
        <v>0.1</v>
      </c>
      <c r="GT14" s="33" t="e">
        <f>INDEX(#REF!,MATCH(E14,#REF!,0))</f>
        <v>#REF!</v>
      </c>
      <c r="GU14" s="33"/>
      <c r="GV14" s="25">
        <v>0</v>
      </c>
      <c r="GW14" s="25">
        <v>0</v>
      </c>
      <c r="GX14" s="25">
        <v>0</v>
      </c>
      <c r="GY14" s="25">
        <v>0</v>
      </c>
      <c r="GZ14" s="31">
        <f t="shared" si="12"/>
        <v>0</v>
      </c>
      <c r="HA14" s="31">
        <f t="shared" si="13"/>
        <v>0</v>
      </c>
      <c r="HB14" s="104">
        <f t="shared" si="202"/>
        <v>1.5</v>
      </c>
      <c r="HC14" s="25">
        <v>0</v>
      </c>
      <c r="HD14" s="25">
        <v>0</v>
      </c>
      <c r="HE14" s="25">
        <v>0</v>
      </c>
      <c r="HF14" s="31">
        <f t="shared" si="203"/>
        <v>0</v>
      </c>
      <c r="HG14" s="25">
        <v>0</v>
      </c>
      <c r="HH14" s="25">
        <v>0</v>
      </c>
      <c r="HI14" s="33"/>
      <c r="HJ14" s="33"/>
      <c r="HK14" s="33"/>
      <c r="HL14" s="33"/>
      <c r="HM14" s="33" t="e" cm="1">
        <f t="array" ref="HM14">INDEX(#REF!,MATCH(EL14&amp;EM14,#REF!&amp;#REF!,0))</f>
        <v>#REF!</v>
      </c>
      <c r="HN14" s="25">
        <v>0</v>
      </c>
      <c r="HO14" s="25">
        <v>0</v>
      </c>
      <c r="HP14" s="25">
        <v>0</v>
      </c>
      <c r="HQ14" s="25">
        <v>0</v>
      </c>
      <c r="HR14" s="25">
        <v>0</v>
      </c>
      <c r="HS14" s="25">
        <v>0</v>
      </c>
      <c r="HT14" s="25">
        <v>0</v>
      </c>
      <c r="HU14" s="25">
        <v>0</v>
      </c>
      <c r="HV14" s="25">
        <v>0</v>
      </c>
      <c r="HW14" s="25">
        <v>0</v>
      </c>
      <c r="HX14" s="33" t="e" cm="1">
        <f t="array" ref="HX14">INDEX(#REF!,MATCH(EL14&amp;EM14,#REF!&amp;#REF!,0))</f>
        <v>#REF!</v>
      </c>
      <c r="HY14" s="25">
        <v>0</v>
      </c>
      <c r="HZ14" s="25">
        <v>0</v>
      </c>
      <c r="IA14" s="25">
        <v>0</v>
      </c>
      <c r="IB14" s="33" t="e" cm="1">
        <f t="array" ref="IB14">INDEX(#REF!,MATCH(EL14&amp;EM14,#REF!&amp;#REF!,0))</f>
        <v>#REF!</v>
      </c>
      <c r="IC14" s="25">
        <v>0</v>
      </c>
      <c r="ID14" s="25">
        <v>0</v>
      </c>
      <c r="IE14" s="25">
        <v>0</v>
      </c>
      <c r="IF14" s="25">
        <v>0</v>
      </c>
      <c r="IG14" s="25">
        <v>0</v>
      </c>
      <c r="IH14" s="25">
        <v>0</v>
      </c>
      <c r="II14" s="33" t="e" cm="1">
        <f t="array" ref="II14">INDEX(#REF!,MATCH(EL14&amp;EM14,#REF!&amp;#REF!,0))</f>
        <v>#REF!</v>
      </c>
      <c r="IJ14" s="25">
        <v>0</v>
      </c>
      <c r="IK14" s="25">
        <v>0</v>
      </c>
      <c r="IL14" s="25">
        <v>0</v>
      </c>
      <c r="IM14" s="33" t="e" cm="1">
        <f t="array" ref="IM14">INDEX(#REF!,MATCH(EL14&amp;EM14,#REF!&amp;#REF!,0))</f>
        <v>#REF!</v>
      </c>
      <c r="IN14" s="33" t="s">
        <v>437</v>
      </c>
      <c r="IO14" s="31">
        <f t="shared" si="14"/>
        <v>34</v>
      </c>
      <c r="IP14" s="25">
        <v>1</v>
      </c>
      <c r="IQ14" s="25">
        <v>1.24</v>
      </c>
      <c r="IR14" s="25">
        <v>0.12</v>
      </c>
      <c r="IS14" s="33" t="e" cm="1">
        <f t="array" ref="IS14">INDEX(#REF!,MATCH(EL14&amp;EM14,#REF!&amp;#REF!,0))</f>
        <v>#REF!</v>
      </c>
      <c r="IT14" s="33" t="s">
        <v>437</v>
      </c>
      <c r="IU14" s="31">
        <f t="shared" si="263"/>
        <v>1</v>
      </c>
      <c r="IV14" s="31">
        <f t="shared" si="264"/>
        <v>0.24</v>
      </c>
      <c r="IW14" s="25">
        <v>1.24</v>
      </c>
      <c r="IX14" s="25">
        <v>0.12</v>
      </c>
      <c r="IY14" s="25">
        <v>1.0999999999999999E-2</v>
      </c>
      <c r="IZ14" s="25">
        <v>1</v>
      </c>
      <c r="JA14" s="31">
        <f t="shared" si="265"/>
        <v>34</v>
      </c>
      <c r="JB14" s="31">
        <f t="shared" si="266"/>
        <v>0.374</v>
      </c>
      <c r="JC14" s="31">
        <f t="shared" si="267"/>
        <v>34.374000000000002</v>
      </c>
      <c r="JD14" s="31">
        <f t="shared" si="268"/>
        <v>-0.15599999999999881</v>
      </c>
      <c r="JE14" s="31" t="str">
        <f t="shared" si="269"/>
        <v>Thêm 01</v>
      </c>
      <c r="JF14" s="27">
        <v>40.720000000000034</v>
      </c>
      <c r="JG14" s="26">
        <f t="shared" si="204"/>
        <v>39.72</v>
      </c>
      <c r="JH14" s="26">
        <f t="shared" si="205"/>
        <v>1.0000000000000355</v>
      </c>
      <c r="JI14" s="26">
        <f t="shared" si="15"/>
        <v>0</v>
      </c>
      <c r="JJ14" s="26">
        <f t="shared" si="16"/>
        <v>39.720000000000027</v>
      </c>
      <c r="JK14" s="26">
        <f t="shared" si="17"/>
        <v>0</v>
      </c>
      <c r="JL14" s="26">
        <f t="shared" si="18"/>
        <v>0</v>
      </c>
      <c r="JM14" s="26">
        <f t="shared" si="19"/>
        <v>0</v>
      </c>
      <c r="JN14" s="26">
        <f t="shared" si="20"/>
        <v>0</v>
      </c>
      <c r="JO14" s="26">
        <f t="shared" si="21"/>
        <v>0</v>
      </c>
      <c r="JP14" s="26">
        <f t="shared" si="22"/>
        <v>39.820000000000029</v>
      </c>
      <c r="JQ14" s="26">
        <f t="shared" si="23"/>
        <v>0</v>
      </c>
      <c r="JR14" s="26">
        <f t="shared" si="24"/>
        <v>0</v>
      </c>
      <c r="JS14" s="26">
        <f t="shared" si="25"/>
        <v>0</v>
      </c>
      <c r="JT14" s="26">
        <f t="shared" si="26"/>
        <v>0</v>
      </c>
      <c r="JU14" s="26">
        <f t="shared" si="27"/>
        <v>0</v>
      </c>
      <c r="JV14" s="26">
        <f t="shared" si="28"/>
        <v>39.820000000000029</v>
      </c>
      <c r="JW14" s="26">
        <f t="shared" si="29"/>
        <v>0</v>
      </c>
      <c r="JX14" s="26">
        <f t="shared" si="30"/>
        <v>40.020000000000032</v>
      </c>
      <c r="JY14" s="26">
        <f t="shared" si="31"/>
        <v>0</v>
      </c>
      <c r="JZ14" s="26">
        <f t="shared" si="32"/>
        <v>0</v>
      </c>
      <c r="KA14" s="26">
        <f t="shared" si="33"/>
        <v>0</v>
      </c>
      <c r="KB14" s="26">
        <f t="shared" si="34"/>
        <v>40.020000000000032</v>
      </c>
      <c r="KC14" s="26">
        <f t="shared" si="35"/>
        <v>0</v>
      </c>
      <c r="KD14" s="26">
        <f t="shared" si="36"/>
        <v>0</v>
      </c>
      <c r="KE14" s="24">
        <v>40.220000000000034</v>
      </c>
      <c r="KF14" s="31">
        <f t="shared" si="37"/>
        <v>1</v>
      </c>
      <c r="KG14" s="31">
        <f t="shared" si="38"/>
        <v>41.22</v>
      </c>
      <c r="KH14" s="31">
        <f t="shared" si="39"/>
        <v>41.22</v>
      </c>
      <c r="KI14" s="31">
        <f t="shared" si="40"/>
        <v>0</v>
      </c>
      <c r="KJ14" s="31">
        <f t="shared" si="41"/>
        <v>41.34</v>
      </c>
      <c r="KK14" s="25">
        <v>41.220000000000034</v>
      </c>
      <c r="KL14" s="31">
        <f t="shared" si="42"/>
        <v>0</v>
      </c>
      <c r="KM14" s="31">
        <f t="shared" si="43"/>
        <v>41.34</v>
      </c>
      <c r="KN14" s="31">
        <f t="shared" si="44"/>
        <v>0</v>
      </c>
      <c r="KO14" s="31">
        <f t="shared" si="45"/>
        <v>0</v>
      </c>
      <c r="KP14" s="31">
        <f t="shared" si="46"/>
        <v>0</v>
      </c>
      <c r="KQ14" s="25">
        <v>0</v>
      </c>
      <c r="KR14" s="31">
        <f t="shared" si="47"/>
        <v>0</v>
      </c>
      <c r="KS14" s="27">
        <v>40.220000000000034</v>
      </c>
      <c r="KT14" s="26">
        <f t="shared" si="48"/>
        <v>39.22</v>
      </c>
      <c r="KU14" s="26">
        <f t="shared" si="206"/>
        <v>1.0000000000000355</v>
      </c>
      <c r="KV14" s="26">
        <f t="shared" si="49"/>
        <v>0</v>
      </c>
      <c r="KW14" s="26">
        <f t="shared" si="50"/>
        <v>39.220000000000027</v>
      </c>
      <c r="KX14" s="26">
        <f t="shared" si="51"/>
        <v>0</v>
      </c>
      <c r="KY14" s="26">
        <f t="shared" si="52"/>
        <v>0</v>
      </c>
      <c r="KZ14" s="26">
        <f t="shared" si="53"/>
        <v>0</v>
      </c>
      <c r="LA14" s="26">
        <f t="shared" si="54"/>
        <v>0</v>
      </c>
      <c r="LB14" s="26">
        <f t="shared" si="55"/>
        <v>0</v>
      </c>
      <c r="LC14" s="26">
        <f t="shared" si="56"/>
        <v>39.320000000000029</v>
      </c>
      <c r="LD14" s="26">
        <f t="shared" si="57"/>
        <v>0</v>
      </c>
      <c r="LE14" s="26">
        <f t="shared" si="58"/>
        <v>0</v>
      </c>
      <c r="LF14" s="26">
        <f t="shared" si="59"/>
        <v>0</v>
      </c>
      <c r="LG14" s="26">
        <f t="shared" si="60"/>
        <v>0</v>
      </c>
      <c r="LH14" s="26">
        <f t="shared" si="61"/>
        <v>0</v>
      </c>
      <c r="LI14" s="26">
        <f t="shared" si="62"/>
        <v>39.320000000000029</v>
      </c>
      <c r="LJ14" s="26">
        <f t="shared" si="63"/>
        <v>0</v>
      </c>
      <c r="LK14" s="26">
        <f t="shared" si="64"/>
        <v>39.520000000000032</v>
      </c>
      <c r="LL14" s="26">
        <f t="shared" si="65"/>
        <v>0</v>
      </c>
      <c r="LM14" s="26">
        <f t="shared" si="66"/>
        <v>0</v>
      </c>
      <c r="LN14" s="26">
        <f t="shared" si="67"/>
        <v>0</v>
      </c>
      <c r="LO14" s="26">
        <f t="shared" si="68"/>
        <v>39.520000000000032</v>
      </c>
      <c r="LP14" s="26">
        <f t="shared" si="69"/>
        <v>0</v>
      </c>
      <c r="LQ14" s="26">
        <f t="shared" si="70"/>
        <v>0</v>
      </c>
      <c r="LR14" s="24">
        <v>39.720000000000034</v>
      </c>
      <c r="LS14" s="31">
        <f t="shared" si="71"/>
        <v>1</v>
      </c>
      <c r="LT14" s="31">
        <f t="shared" si="72"/>
        <v>40.72</v>
      </c>
      <c r="LU14" s="31">
        <f t="shared" si="73"/>
        <v>40.72</v>
      </c>
      <c r="LV14" s="31">
        <f t="shared" si="74"/>
        <v>0</v>
      </c>
      <c r="LW14" s="31">
        <f t="shared" si="75"/>
        <v>40.840000000000003</v>
      </c>
      <c r="LX14" s="25">
        <v>40.720000000000034</v>
      </c>
      <c r="LY14" s="31">
        <f t="shared" si="76"/>
        <v>0</v>
      </c>
      <c r="LZ14" s="31">
        <f t="shared" si="77"/>
        <v>40.840000000000003</v>
      </c>
      <c r="MA14" s="31">
        <f t="shared" si="78"/>
        <v>0</v>
      </c>
      <c r="MB14" s="31">
        <f t="shared" si="79"/>
        <v>0</v>
      </c>
      <c r="MC14" s="31">
        <f t="shared" si="80"/>
        <v>0</v>
      </c>
      <c r="MD14" s="25">
        <v>0</v>
      </c>
      <c r="ME14" s="31">
        <f t="shared" si="81"/>
        <v>0</v>
      </c>
      <c r="MF14" s="33" t="s">
        <v>115</v>
      </c>
      <c r="MG14" s="34">
        <v>1.0000000000000355</v>
      </c>
      <c r="MH14" s="31">
        <f t="shared" si="207"/>
        <v>0</v>
      </c>
      <c r="MI14" s="31">
        <f t="shared" si="208"/>
        <v>1.0000000000000355</v>
      </c>
      <c r="MJ14" s="34">
        <v>1.0000000000000355</v>
      </c>
      <c r="MK14" s="31">
        <f t="shared" si="209"/>
        <v>0</v>
      </c>
      <c r="ML14" s="31">
        <f t="shared" si="210"/>
        <v>1.0000000000000355</v>
      </c>
      <c r="MM14" s="31">
        <f t="shared" si="82"/>
        <v>0</v>
      </c>
      <c r="MN14" s="31">
        <f t="shared" si="83"/>
        <v>0</v>
      </c>
      <c r="MO14" s="31">
        <f t="shared" si="211"/>
        <v>0</v>
      </c>
      <c r="MP14" s="31">
        <f t="shared" si="84"/>
        <v>0</v>
      </c>
      <c r="MQ14" s="31">
        <f t="shared" si="85"/>
        <v>0</v>
      </c>
      <c r="MR14" s="31">
        <f t="shared" si="212"/>
        <v>0</v>
      </c>
      <c r="MS14" s="31">
        <f t="shared" si="86"/>
        <v>0</v>
      </c>
      <c r="MT14" s="31">
        <f t="shared" si="87"/>
        <v>0</v>
      </c>
      <c r="MU14" s="31">
        <f t="shared" si="213"/>
        <v>0</v>
      </c>
      <c r="MV14" s="31">
        <f t="shared" si="88"/>
        <v>0</v>
      </c>
      <c r="MW14" s="31">
        <f t="shared" si="89"/>
        <v>0</v>
      </c>
      <c r="MX14" s="31">
        <f t="shared" si="214"/>
        <v>0</v>
      </c>
      <c r="MY14" s="31">
        <f t="shared" si="90"/>
        <v>0</v>
      </c>
      <c r="MZ14" s="31">
        <f t="shared" si="91"/>
        <v>0</v>
      </c>
      <c r="NA14" s="31">
        <f t="shared" si="215"/>
        <v>0</v>
      </c>
      <c r="NB14" s="31">
        <f t="shared" si="92"/>
        <v>0</v>
      </c>
      <c r="NC14" s="31">
        <f t="shared" si="93"/>
        <v>0</v>
      </c>
      <c r="ND14" s="31">
        <f t="shared" si="216"/>
        <v>0</v>
      </c>
      <c r="NE14" s="31">
        <f t="shared" si="94"/>
        <v>0</v>
      </c>
      <c r="NF14" s="31">
        <f t="shared" si="95"/>
        <v>0</v>
      </c>
      <c r="NG14" s="31">
        <f t="shared" si="217"/>
        <v>0</v>
      </c>
      <c r="NH14" s="31">
        <f t="shared" si="96"/>
        <v>0</v>
      </c>
      <c r="NI14" s="31">
        <f t="shared" si="97"/>
        <v>0</v>
      </c>
      <c r="NJ14" s="31">
        <f t="shared" si="218"/>
        <v>0</v>
      </c>
      <c r="NK14" s="31">
        <f t="shared" si="98"/>
        <v>0</v>
      </c>
      <c r="NL14" s="31">
        <f t="shared" si="99"/>
        <v>0</v>
      </c>
      <c r="NM14" s="31">
        <f t="shared" si="219"/>
        <v>0</v>
      </c>
      <c r="NN14" s="31">
        <f t="shared" si="100"/>
        <v>0.1</v>
      </c>
      <c r="NO14" s="31">
        <f t="shared" si="101"/>
        <v>0.1</v>
      </c>
      <c r="NP14" s="31">
        <f t="shared" si="220"/>
        <v>0.1</v>
      </c>
      <c r="NQ14" s="31">
        <f t="shared" si="102"/>
        <v>0</v>
      </c>
      <c r="NR14" s="31">
        <f t="shared" si="103"/>
        <v>0</v>
      </c>
      <c r="NS14" s="31">
        <f t="shared" si="221"/>
        <v>0</v>
      </c>
      <c r="NT14" s="31">
        <f t="shared" si="104"/>
        <v>0.2</v>
      </c>
      <c r="NU14" s="31">
        <f t="shared" si="105"/>
        <v>0.2</v>
      </c>
      <c r="NV14" s="31">
        <f t="shared" si="222"/>
        <v>0.2</v>
      </c>
      <c r="NW14" s="31">
        <f t="shared" si="106"/>
        <v>0</v>
      </c>
      <c r="NX14" s="31">
        <f t="shared" si="107"/>
        <v>0</v>
      </c>
      <c r="NY14" s="31">
        <f t="shared" si="223"/>
        <v>0</v>
      </c>
      <c r="NZ14" s="31">
        <f t="shared" si="108"/>
        <v>0.70000000000003548</v>
      </c>
      <c r="OA14" s="31">
        <f t="shared" si="109"/>
        <v>0.70000000000003548</v>
      </c>
      <c r="OB14" s="31">
        <f t="shared" si="224"/>
        <v>0.70000000000003548</v>
      </c>
      <c r="OC14" s="31">
        <f t="shared" si="110"/>
        <v>0</v>
      </c>
      <c r="OD14" s="31">
        <f t="shared" si="111"/>
        <v>0</v>
      </c>
      <c r="OE14" s="31">
        <f t="shared" si="225"/>
        <v>0</v>
      </c>
      <c r="OF14" s="31">
        <f t="shared" si="112"/>
        <v>0</v>
      </c>
      <c r="OG14" s="31">
        <f t="shared" si="113"/>
        <v>0</v>
      </c>
      <c r="OH14" s="31">
        <f t="shared" si="226"/>
        <v>0</v>
      </c>
      <c r="OI14" s="31">
        <f t="shared" si="114"/>
        <v>0</v>
      </c>
      <c r="OJ14" s="31">
        <f t="shared" si="115"/>
        <v>0</v>
      </c>
      <c r="OK14" s="31">
        <f t="shared" si="227"/>
        <v>0</v>
      </c>
      <c r="OL14" s="31">
        <f t="shared" si="116"/>
        <v>0</v>
      </c>
      <c r="OM14" s="31">
        <f t="shared" si="117"/>
        <v>0</v>
      </c>
      <c r="ON14" s="31">
        <f t="shared" si="228"/>
        <v>0</v>
      </c>
      <c r="OO14" s="31">
        <f t="shared" si="118"/>
        <v>0</v>
      </c>
      <c r="OP14" s="31">
        <f t="shared" si="119"/>
        <v>0</v>
      </c>
      <c r="OQ14" s="31">
        <f t="shared" si="229"/>
        <v>0</v>
      </c>
      <c r="OR14" s="31">
        <f t="shared" si="120"/>
        <v>0</v>
      </c>
      <c r="OS14" s="31">
        <f t="shared" si="121"/>
        <v>0</v>
      </c>
      <c r="OT14" s="31">
        <f t="shared" si="230"/>
        <v>0</v>
      </c>
      <c r="OU14" s="31">
        <f t="shared" si="122"/>
        <v>0</v>
      </c>
      <c r="OV14" s="31">
        <f t="shared" si="123"/>
        <v>0</v>
      </c>
      <c r="OW14" s="31">
        <f t="shared" si="231"/>
        <v>0</v>
      </c>
      <c r="OX14" s="31">
        <f t="shared" si="124"/>
        <v>0</v>
      </c>
      <c r="OY14" s="31">
        <f t="shared" si="125"/>
        <v>0</v>
      </c>
      <c r="OZ14" s="31">
        <f t="shared" si="232"/>
        <v>0</v>
      </c>
      <c r="PA14" s="31">
        <f t="shared" si="126"/>
        <v>0</v>
      </c>
      <c r="PB14" s="31">
        <f t="shared" si="127"/>
        <v>0</v>
      </c>
      <c r="PC14" s="31">
        <f t="shared" si="233"/>
        <v>0</v>
      </c>
      <c r="PD14" s="31">
        <f t="shared" si="128"/>
        <v>0</v>
      </c>
      <c r="PE14" s="31">
        <f t="shared" si="129"/>
        <v>0</v>
      </c>
      <c r="PF14" s="31">
        <f t="shared" si="234"/>
        <v>0</v>
      </c>
      <c r="PG14" s="27">
        <v>2.6</v>
      </c>
      <c r="PH14" s="27">
        <v>0.5</v>
      </c>
      <c r="PI14" s="27">
        <v>1</v>
      </c>
      <c r="PJ14" s="27">
        <v>1</v>
      </c>
      <c r="PK14" s="27">
        <v>0</v>
      </c>
      <c r="PL14" s="27">
        <v>0</v>
      </c>
      <c r="PM14" s="27">
        <v>0</v>
      </c>
      <c r="PN14" s="27">
        <v>0</v>
      </c>
      <c r="PO14" s="31">
        <f t="shared" si="235"/>
        <v>0</v>
      </c>
      <c r="PP14" s="31">
        <f t="shared" si="236"/>
        <v>0</v>
      </c>
      <c r="PQ14" s="31">
        <f t="shared" si="237"/>
        <v>3.6</v>
      </c>
      <c r="PR14" s="31">
        <f t="shared" si="238"/>
        <v>3.1</v>
      </c>
      <c r="PS14" s="31">
        <f t="shared" si="239"/>
        <v>0</v>
      </c>
      <c r="PT14" s="31">
        <f t="shared" si="240"/>
        <v>0</v>
      </c>
      <c r="PU14" s="31">
        <f t="shared" si="241"/>
        <v>3.6</v>
      </c>
      <c r="PV14" s="31">
        <f t="shared" si="242"/>
        <v>3.1</v>
      </c>
      <c r="PW14" s="31">
        <f t="shared" si="130"/>
        <v>0</v>
      </c>
      <c r="PX14" s="31">
        <f t="shared" si="243"/>
        <v>0</v>
      </c>
      <c r="PY14" s="31">
        <f t="shared" si="131"/>
        <v>0</v>
      </c>
      <c r="PZ14" s="31">
        <f t="shared" si="132"/>
        <v>0</v>
      </c>
      <c r="QA14" s="31">
        <f t="shared" si="133"/>
        <v>0</v>
      </c>
      <c r="QB14" s="31">
        <f t="shared" si="134"/>
        <v>107.04</v>
      </c>
      <c r="QC14" s="31">
        <f t="shared" si="135"/>
        <v>107.04</v>
      </c>
      <c r="QD14" s="31">
        <f t="shared" si="136"/>
        <v>0</v>
      </c>
      <c r="QE14" s="31">
        <f t="shared" si="137"/>
        <v>0</v>
      </c>
      <c r="QF14" s="31">
        <f t="shared" si="244"/>
        <v>0</v>
      </c>
      <c r="QG14" s="31">
        <f t="shared" si="245"/>
        <v>0</v>
      </c>
      <c r="QH14" s="31">
        <f t="shared" si="246"/>
        <v>107.04</v>
      </c>
      <c r="QI14" s="31">
        <f t="shared" si="247"/>
        <v>107.04</v>
      </c>
      <c r="QJ14" s="31">
        <f t="shared" si="138"/>
        <v>0</v>
      </c>
      <c r="QK14" s="31">
        <f t="shared" si="139"/>
        <v>0</v>
      </c>
      <c r="QL14" s="31">
        <f t="shared" si="248"/>
        <v>0</v>
      </c>
      <c r="QM14" s="31">
        <f t="shared" si="140"/>
        <v>0</v>
      </c>
      <c r="QN14" s="31">
        <f t="shared" si="141"/>
        <v>49.72</v>
      </c>
      <c r="QO14" s="31">
        <f t="shared" si="249"/>
        <v>49.72</v>
      </c>
      <c r="QP14" s="31">
        <f t="shared" si="142"/>
        <v>0</v>
      </c>
      <c r="QQ14" s="31">
        <f t="shared" si="143"/>
        <v>0</v>
      </c>
      <c r="QR14" s="31">
        <f t="shared" si="250"/>
        <v>0</v>
      </c>
      <c r="QS14" s="31">
        <f t="shared" si="144"/>
        <v>0</v>
      </c>
      <c r="QT14" s="31">
        <f t="shared" si="145"/>
        <v>0</v>
      </c>
      <c r="QU14" s="31">
        <f t="shared" si="251"/>
        <v>0</v>
      </c>
      <c r="QV14" s="31">
        <f t="shared" si="146"/>
        <v>0</v>
      </c>
      <c r="QW14" s="31">
        <f t="shared" si="147"/>
        <v>0</v>
      </c>
      <c r="QX14" s="31">
        <f t="shared" si="252"/>
        <v>0</v>
      </c>
      <c r="QY14" s="31">
        <f t="shared" si="148"/>
        <v>0</v>
      </c>
      <c r="QZ14" s="31">
        <f t="shared" si="149"/>
        <v>0</v>
      </c>
      <c r="RA14" s="31">
        <f t="shared" si="253"/>
        <v>0</v>
      </c>
      <c r="RB14" s="31">
        <f t="shared" si="254"/>
        <v>0</v>
      </c>
      <c r="RC14" s="31">
        <f t="shared" si="255"/>
        <v>0</v>
      </c>
      <c r="RD14" s="31">
        <f t="shared" si="256"/>
        <v>0</v>
      </c>
      <c r="RE14" s="31">
        <f t="shared" si="256"/>
        <v>49.72</v>
      </c>
      <c r="RF14" s="31">
        <f t="shared" si="257"/>
        <v>49.72</v>
      </c>
      <c r="RG14" s="31">
        <f t="shared" si="258"/>
        <v>0</v>
      </c>
      <c r="RH14" s="31">
        <f t="shared" si="258"/>
        <v>57.32</v>
      </c>
      <c r="RI14" s="31">
        <f t="shared" si="259"/>
        <v>57.32</v>
      </c>
      <c r="RJ14" s="31">
        <f t="shared" si="260"/>
        <v>0</v>
      </c>
      <c r="RK14" s="31">
        <f t="shared" si="260"/>
        <v>49.72</v>
      </c>
      <c r="RL14" s="31">
        <f t="shared" si="260"/>
        <v>49.72</v>
      </c>
      <c r="RM14" s="31">
        <f t="shared" si="150"/>
        <v>0</v>
      </c>
      <c r="RN14" s="31">
        <f t="shared" si="151"/>
        <v>0</v>
      </c>
      <c r="RO14" s="31">
        <f t="shared" si="152"/>
        <v>0</v>
      </c>
      <c r="RP14" s="31">
        <f t="shared" si="153"/>
        <v>0</v>
      </c>
      <c r="RQ14" s="31">
        <f t="shared" si="154"/>
        <v>0</v>
      </c>
      <c r="RR14" s="31">
        <f t="shared" si="155"/>
        <v>0</v>
      </c>
      <c r="RS14" s="31">
        <f t="shared" si="156"/>
        <v>0</v>
      </c>
      <c r="RT14" s="31">
        <f t="shared" si="157"/>
        <v>0</v>
      </c>
      <c r="RU14" s="31">
        <f t="shared" si="261"/>
        <v>0</v>
      </c>
      <c r="RV14" s="24"/>
      <c r="RW14" s="24"/>
      <c r="RX14" s="24"/>
      <c r="RY14" s="24"/>
    </row>
    <row r="15" spans="1:493" ht="42.75" x14ac:dyDescent="0.25">
      <c r="A15" s="24">
        <v>12</v>
      </c>
      <c r="B15" s="24" t="s">
        <v>457</v>
      </c>
      <c r="C15" s="24">
        <v>117.89</v>
      </c>
      <c r="D15" s="14" t="e">
        <f>INDEX(#REF!,MATCH(E15,#REF!,0))</f>
        <v>#REF!</v>
      </c>
      <c r="E15" s="24" t="s">
        <v>460</v>
      </c>
      <c r="F15" s="14" t="s">
        <v>422</v>
      </c>
      <c r="G15" s="14" t="s">
        <v>444</v>
      </c>
      <c r="H15" s="14" t="s">
        <v>435</v>
      </c>
      <c r="I15" s="14" t="s">
        <v>425</v>
      </c>
      <c r="J15" s="14" t="s">
        <v>439</v>
      </c>
      <c r="K15" s="14" t="s">
        <v>446</v>
      </c>
      <c r="L15" s="14" t="s">
        <v>446</v>
      </c>
      <c r="M15" s="24">
        <v>2</v>
      </c>
      <c r="N15" s="24">
        <v>2</v>
      </c>
      <c r="O15" s="25">
        <v>2</v>
      </c>
      <c r="P15" s="25">
        <v>2.4</v>
      </c>
      <c r="Q15" s="25">
        <v>0.1</v>
      </c>
      <c r="R15" s="25">
        <v>2</v>
      </c>
      <c r="S15" s="25">
        <v>2.2000000000000002</v>
      </c>
      <c r="T15" s="24">
        <v>0.2</v>
      </c>
      <c r="U15" s="24">
        <v>0</v>
      </c>
      <c r="V15" s="24">
        <v>0</v>
      </c>
      <c r="W15" s="24">
        <v>0</v>
      </c>
      <c r="X15" s="24">
        <v>2</v>
      </c>
      <c r="Y15" s="24">
        <v>1.54</v>
      </c>
      <c r="Z15" s="26">
        <f t="shared" si="271"/>
        <v>1.28</v>
      </c>
      <c r="AA15" s="24">
        <v>0.2</v>
      </c>
      <c r="AB15" s="24">
        <v>0</v>
      </c>
      <c r="AC15" s="24">
        <v>0</v>
      </c>
      <c r="AD15" s="24">
        <v>0</v>
      </c>
      <c r="AE15" s="24">
        <v>0</v>
      </c>
      <c r="AF15" s="24">
        <v>0</v>
      </c>
      <c r="AG15" s="25">
        <v>0</v>
      </c>
      <c r="AH15" s="25">
        <v>0</v>
      </c>
      <c r="AI15" s="26">
        <f t="shared" si="0"/>
        <v>0</v>
      </c>
      <c r="AJ15" s="25">
        <v>0</v>
      </c>
      <c r="AK15" s="25">
        <v>0</v>
      </c>
      <c r="AL15" s="26">
        <f t="shared" si="1"/>
        <v>0</v>
      </c>
      <c r="AM15" s="24">
        <v>0</v>
      </c>
      <c r="AN15" s="24">
        <v>0</v>
      </c>
      <c r="AO15" s="24">
        <v>0</v>
      </c>
      <c r="AP15" s="24">
        <v>0</v>
      </c>
      <c r="AQ15" s="24">
        <v>2</v>
      </c>
      <c r="AR15" s="24">
        <v>1.8</v>
      </c>
      <c r="AS15" s="24">
        <v>0.12</v>
      </c>
      <c r="AT15" s="24">
        <v>0.1</v>
      </c>
      <c r="AU15" s="24">
        <v>0</v>
      </c>
      <c r="AV15" s="24">
        <v>0</v>
      </c>
      <c r="AW15" s="24">
        <v>0</v>
      </c>
      <c r="AX15" s="24">
        <v>0</v>
      </c>
      <c r="AY15" s="24">
        <v>0</v>
      </c>
      <c r="AZ15" s="24">
        <v>0</v>
      </c>
      <c r="BA15" s="24">
        <v>0</v>
      </c>
      <c r="BB15" s="24">
        <v>0</v>
      </c>
      <c r="BC15" s="24">
        <v>0</v>
      </c>
      <c r="BD15" s="24">
        <v>0</v>
      </c>
      <c r="BE15" s="24">
        <v>0</v>
      </c>
      <c r="BF15" s="24">
        <v>0</v>
      </c>
      <c r="BG15" s="24">
        <v>0</v>
      </c>
      <c r="BH15" s="24">
        <v>0</v>
      </c>
      <c r="BI15" s="24">
        <v>0</v>
      </c>
      <c r="BJ15" s="24">
        <v>0</v>
      </c>
      <c r="BK15" s="24">
        <v>0</v>
      </c>
      <c r="BL15" s="24">
        <v>0</v>
      </c>
      <c r="BM15" s="24">
        <v>0</v>
      </c>
      <c r="BN15" s="24">
        <v>0</v>
      </c>
      <c r="BO15" s="24">
        <v>0</v>
      </c>
      <c r="BP15" s="24">
        <v>0</v>
      </c>
      <c r="BQ15" s="24">
        <v>0</v>
      </c>
      <c r="BR15" s="24">
        <v>0</v>
      </c>
      <c r="BS15" s="24">
        <v>0</v>
      </c>
      <c r="BT15" s="24">
        <v>0</v>
      </c>
      <c r="BU15" s="24">
        <v>0</v>
      </c>
      <c r="BV15" s="24">
        <v>0</v>
      </c>
      <c r="BW15" s="24"/>
      <c r="BX15" s="24"/>
      <c r="BY15" s="24">
        <v>0</v>
      </c>
      <c r="BZ15" s="24">
        <v>0</v>
      </c>
      <c r="CA15" s="14" t="e">
        <f>INDEX(#REF!,MATCH(E15,#REF!,0))</f>
        <v>#REF!</v>
      </c>
      <c r="CB15" s="14" t="s">
        <v>458</v>
      </c>
      <c r="CC15" s="24">
        <v>2.2999999999999998</v>
      </c>
      <c r="CD15" s="24">
        <v>0.1</v>
      </c>
      <c r="CE15" s="24">
        <v>0</v>
      </c>
      <c r="CF15" s="24">
        <v>0</v>
      </c>
      <c r="CG15" s="24">
        <v>0</v>
      </c>
      <c r="CH15" s="24">
        <v>1</v>
      </c>
      <c r="CI15" s="24" t="s">
        <v>429</v>
      </c>
      <c r="CJ15" s="24">
        <v>0.32</v>
      </c>
      <c r="CK15" s="26">
        <f t="shared" si="159"/>
        <v>0.59000000000000008</v>
      </c>
      <c r="CL15" s="26">
        <f t="shared" si="270"/>
        <v>0.91000000000000014</v>
      </c>
      <c r="CM15" s="24">
        <v>36.67</v>
      </c>
      <c r="CN15" s="27">
        <v>51.87</v>
      </c>
      <c r="CO15" s="24">
        <v>51.08</v>
      </c>
      <c r="CP15" s="28">
        <f t="shared" si="161"/>
        <v>51.08</v>
      </c>
      <c r="CQ15" s="28">
        <f t="shared" si="162"/>
        <v>50.17</v>
      </c>
      <c r="CR15" s="28">
        <f t="shared" si="163"/>
        <v>0.91</v>
      </c>
      <c r="CS15" s="28">
        <f t="shared" si="164"/>
        <v>50.269999999999996</v>
      </c>
      <c r="CT15" s="28">
        <f t="shared" si="2"/>
        <v>50.47</v>
      </c>
      <c r="CU15" s="29">
        <v>50.47</v>
      </c>
      <c r="CV15" s="28">
        <f t="shared" si="165"/>
        <v>1.28</v>
      </c>
      <c r="CW15" s="28">
        <f t="shared" si="3"/>
        <v>0</v>
      </c>
      <c r="CX15" s="28">
        <f t="shared" si="166"/>
        <v>0</v>
      </c>
      <c r="CY15" s="28">
        <f t="shared" si="4"/>
        <v>51.75</v>
      </c>
      <c r="CZ15" s="28">
        <f t="shared" si="167"/>
        <v>51.75</v>
      </c>
      <c r="DA15" s="30">
        <v>51.87</v>
      </c>
      <c r="DB15" s="26">
        <f t="shared" si="168"/>
        <v>1.7</v>
      </c>
      <c r="DC15" s="26">
        <f t="shared" si="169"/>
        <v>0.79</v>
      </c>
      <c r="DD15" s="26">
        <f t="shared" si="170"/>
        <v>0.90999999999999992</v>
      </c>
      <c r="DE15" s="26">
        <f t="shared" si="5"/>
        <v>0.1</v>
      </c>
      <c r="DF15" s="26">
        <f t="shared" si="171"/>
        <v>0.2</v>
      </c>
      <c r="DG15" s="26">
        <f t="shared" si="6"/>
        <v>0.28999999999999998</v>
      </c>
      <c r="DH15" s="26">
        <f t="shared" si="7"/>
        <v>0</v>
      </c>
      <c r="DI15" s="26">
        <f t="shared" si="8"/>
        <v>0</v>
      </c>
      <c r="DJ15" s="26">
        <f t="shared" si="9"/>
        <v>0.32</v>
      </c>
      <c r="DK15" s="26">
        <f t="shared" si="172"/>
        <v>0.59000000000000008</v>
      </c>
      <c r="DL15" s="26">
        <f t="shared" si="173"/>
        <v>0.32</v>
      </c>
      <c r="DM15" s="26">
        <f t="shared" si="174"/>
        <v>0</v>
      </c>
      <c r="DN15" s="26">
        <f t="shared" si="175"/>
        <v>0</v>
      </c>
      <c r="DO15" s="24">
        <v>3</v>
      </c>
      <c r="DP15" s="24">
        <v>0.5</v>
      </c>
      <c r="DQ15" s="24">
        <v>1</v>
      </c>
      <c r="DR15" s="24">
        <v>1</v>
      </c>
      <c r="DS15" s="31">
        <f t="shared" si="176"/>
        <v>3.59</v>
      </c>
      <c r="DT15" s="31">
        <f t="shared" si="177"/>
        <v>3.91</v>
      </c>
      <c r="DU15" s="31">
        <f t="shared" si="178"/>
        <v>1.94</v>
      </c>
      <c r="DV15" s="31">
        <f t="shared" si="179"/>
        <v>1.2</v>
      </c>
      <c r="DW15" s="31">
        <f t="shared" si="180"/>
        <v>3.14</v>
      </c>
      <c r="DX15" s="31">
        <f t="shared" si="181"/>
        <v>3.88</v>
      </c>
      <c r="DY15" s="31">
        <f t="shared" si="182"/>
        <v>2.4</v>
      </c>
      <c r="DZ15" s="31">
        <f t="shared" si="183"/>
        <v>6.28</v>
      </c>
      <c r="EA15" s="31">
        <f t="shared" si="184"/>
        <v>2.52</v>
      </c>
      <c r="EB15" s="31">
        <f t="shared" si="185"/>
        <v>1.28</v>
      </c>
      <c r="EC15" s="31">
        <f t="shared" si="186"/>
        <v>3.8</v>
      </c>
      <c r="ED15" s="31">
        <f t="shared" si="187"/>
        <v>1.36</v>
      </c>
      <c r="EE15" s="31">
        <f t="shared" si="187"/>
        <v>1.1200000000000001</v>
      </c>
      <c r="EF15" s="31">
        <f t="shared" si="188"/>
        <v>2.48</v>
      </c>
      <c r="EG15" s="31">
        <f t="shared" si="189"/>
        <v>2.52</v>
      </c>
      <c r="EH15" s="31">
        <f t="shared" si="189"/>
        <v>1.28</v>
      </c>
      <c r="EI15" s="31">
        <f t="shared" si="190"/>
        <v>3.8</v>
      </c>
      <c r="EJ15" s="24"/>
      <c r="EK15" s="24"/>
      <c r="EL15" s="24">
        <v>118.59</v>
      </c>
      <c r="EM15" s="24">
        <v>153.09</v>
      </c>
      <c r="EN15" s="24" t="s">
        <v>460</v>
      </c>
      <c r="EO15" s="24" t="s">
        <v>461</v>
      </c>
      <c r="EP15" s="14" t="s">
        <v>452</v>
      </c>
      <c r="EQ15" s="14" t="s">
        <v>453</v>
      </c>
      <c r="ER15" s="14" t="e">
        <f>IF(OR(EP15="Cống tròn",EP15="Cống hộp",EP15="Ống nhựa"),INDEX(#REF!,MATCH(E15,#REF!,0)),IF(OR(EP15="Rãnh xây",EP15="Rãnh bê tông"),INDEX(#REF!,MATCH(E15,#REF!,0)),EP15&amp;" "&amp;" ,"&amp;EQ15))</f>
        <v>#REF!</v>
      </c>
      <c r="ES15" s="25">
        <v>2.5</v>
      </c>
      <c r="ET15" s="25">
        <v>1.4999999999999999E-2</v>
      </c>
      <c r="EU15" s="25">
        <v>1</v>
      </c>
      <c r="EV15" s="24">
        <v>34.5</v>
      </c>
      <c r="EW15" s="31">
        <f t="shared" si="191"/>
        <v>14</v>
      </c>
      <c r="EX15" s="31">
        <f t="shared" si="192"/>
        <v>13</v>
      </c>
      <c r="EY15" s="31">
        <f t="shared" si="10"/>
        <v>0.18</v>
      </c>
      <c r="EZ15" s="31">
        <f t="shared" si="193"/>
        <v>32.68</v>
      </c>
      <c r="FA15" s="31">
        <f t="shared" si="194"/>
        <v>-1.8200000000000003</v>
      </c>
      <c r="FB15" s="32" t="str">
        <f t="shared" si="195"/>
        <v>Thêm 01</v>
      </c>
      <c r="FC15" s="31">
        <f t="shared" si="196"/>
        <v>0.69500000000000028</v>
      </c>
      <c r="FD15" s="33" t="e" cm="1">
        <f t="array" ref="FD15">IF(EP15="Cống tròn",INDEX(#REF!,MATCH(E15,#REF!,0)),IF(EP15="Cống hộp",INDEX(#REF!,MATCH(E15,#REF!,0)),IF(EP15="Rãnh thang",INDEX(#REF!,MATCH(EL15&amp;EM15,#REF!&amp;#REF!,0)),FE15&amp;" "&amp;FF15)))</f>
        <v>#REF!</v>
      </c>
      <c r="FE15" s="14" t="s">
        <v>439</v>
      </c>
      <c r="FF15" s="14" t="s">
        <v>437</v>
      </c>
      <c r="FG15" s="14" t="e">
        <f>INDEX(#REF!,MATCH(E15,#REF!,0))</f>
        <v>#REF!</v>
      </c>
      <c r="FH15" s="14"/>
      <c r="FI15" s="24">
        <v>0</v>
      </c>
      <c r="FJ15" s="24">
        <v>0</v>
      </c>
      <c r="FK15" s="24">
        <v>0</v>
      </c>
      <c r="FL15" s="25">
        <v>0</v>
      </c>
      <c r="FM15" s="25">
        <v>0</v>
      </c>
      <c r="FN15" s="31">
        <f t="shared" si="197"/>
        <v>0</v>
      </c>
      <c r="FO15" s="31">
        <f t="shared" si="198"/>
        <v>0</v>
      </c>
      <c r="FP15" s="25">
        <v>0</v>
      </c>
      <c r="FQ15" s="25">
        <v>0</v>
      </c>
      <c r="FR15" s="25">
        <v>0</v>
      </c>
      <c r="FS15" s="31">
        <f t="shared" si="199"/>
        <v>0</v>
      </c>
      <c r="FT15" s="25">
        <v>0</v>
      </c>
      <c r="FU15" s="25">
        <v>0</v>
      </c>
      <c r="FV15" s="25">
        <v>0</v>
      </c>
      <c r="FW15" s="25">
        <v>0</v>
      </c>
      <c r="FX15" s="25">
        <v>0</v>
      </c>
      <c r="FY15" s="31">
        <f t="shared" si="200"/>
        <v>0</v>
      </c>
      <c r="FZ15" s="33" t="s">
        <v>424</v>
      </c>
      <c r="GA15" s="33" t="s">
        <v>444</v>
      </c>
      <c r="GB15" s="33" t="s">
        <v>446</v>
      </c>
      <c r="GC15" s="33" t="s">
        <v>446</v>
      </c>
      <c r="GD15" s="25">
        <v>0.1</v>
      </c>
      <c r="GE15" s="25">
        <v>1.6</v>
      </c>
      <c r="GF15" s="25">
        <v>0.2</v>
      </c>
      <c r="GG15" s="25">
        <v>1.5</v>
      </c>
      <c r="GH15" s="25">
        <v>0.2</v>
      </c>
      <c r="GI15" s="25">
        <v>1.4</v>
      </c>
      <c r="GJ15" s="25">
        <v>0.2</v>
      </c>
      <c r="GK15" s="25">
        <v>2</v>
      </c>
      <c r="GL15" s="25">
        <v>1</v>
      </c>
      <c r="GM15" s="25">
        <v>0.88</v>
      </c>
      <c r="GN15" s="31">
        <f t="shared" si="11"/>
        <v>0</v>
      </c>
      <c r="GO15" s="31">
        <f t="shared" si="201"/>
        <v>0.88</v>
      </c>
      <c r="GP15" s="25">
        <v>0</v>
      </c>
      <c r="GQ15" s="25">
        <v>0</v>
      </c>
      <c r="GR15" s="25">
        <v>0.12</v>
      </c>
      <c r="GS15" s="25">
        <v>0.1</v>
      </c>
      <c r="GT15" s="33" t="e">
        <f>INDEX(#REF!,MATCH(E15,#REF!,0))</f>
        <v>#REF!</v>
      </c>
      <c r="GU15" s="33"/>
      <c r="GV15" s="25">
        <v>0</v>
      </c>
      <c r="GW15" s="25">
        <v>0</v>
      </c>
      <c r="GX15" s="25">
        <v>0</v>
      </c>
      <c r="GY15" s="25">
        <v>0</v>
      </c>
      <c r="GZ15" s="31">
        <f t="shared" si="12"/>
        <v>0</v>
      </c>
      <c r="HA15" s="31">
        <f t="shared" si="13"/>
        <v>0</v>
      </c>
      <c r="HB15" s="104">
        <f t="shared" si="202"/>
        <v>1.5</v>
      </c>
      <c r="HC15" s="25">
        <v>0</v>
      </c>
      <c r="HD15" s="25">
        <v>0</v>
      </c>
      <c r="HE15" s="25">
        <v>0</v>
      </c>
      <c r="HF15" s="31">
        <f t="shared" si="203"/>
        <v>0</v>
      </c>
      <c r="HG15" s="25">
        <v>0</v>
      </c>
      <c r="HH15" s="25">
        <v>0</v>
      </c>
      <c r="HI15" s="33"/>
      <c r="HJ15" s="33"/>
      <c r="HK15" s="33"/>
      <c r="HL15" s="33"/>
      <c r="HM15" s="33" t="e" cm="1">
        <f t="array" ref="HM15">INDEX(#REF!,MATCH(EL15&amp;EM15,#REF!&amp;#REF!,0))</f>
        <v>#REF!</v>
      </c>
      <c r="HN15" s="25">
        <v>0</v>
      </c>
      <c r="HO15" s="25">
        <v>0</v>
      </c>
      <c r="HP15" s="25">
        <v>0</v>
      </c>
      <c r="HQ15" s="25">
        <v>0</v>
      </c>
      <c r="HR15" s="25">
        <v>0</v>
      </c>
      <c r="HS15" s="25">
        <v>0</v>
      </c>
      <c r="HT15" s="25">
        <v>0</v>
      </c>
      <c r="HU15" s="25">
        <v>0</v>
      </c>
      <c r="HV15" s="25">
        <v>0</v>
      </c>
      <c r="HW15" s="25">
        <v>0</v>
      </c>
      <c r="HX15" s="33" t="e" cm="1">
        <f t="array" ref="HX15">INDEX(#REF!,MATCH(EL15&amp;EM15,#REF!&amp;#REF!,0))</f>
        <v>#REF!</v>
      </c>
      <c r="HY15" s="25">
        <v>0</v>
      </c>
      <c r="HZ15" s="25">
        <v>0</v>
      </c>
      <c r="IA15" s="25">
        <v>0</v>
      </c>
      <c r="IB15" s="33" t="e" cm="1">
        <f t="array" ref="IB15">INDEX(#REF!,MATCH(EL15&amp;EM15,#REF!&amp;#REF!,0))</f>
        <v>#REF!</v>
      </c>
      <c r="IC15" s="25">
        <v>0</v>
      </c>
      <c r="ID15" s="25">
        <v>0</v>
      </c>
      <c r="IE15" s="25">
        <v>0</v>
      </c>
      <c r="IF15" s="25">
        <v>0</v>
      </c>
      <c r="IG15" s="25">
        <v>0</v>
      </c>
      <c r="IH15" s="25">
        <v>0</v>
      </c>
      <c r="II15" s="33" t="e" cm="1">
        <f t="array" ref="II15">INDEX(#REF!,MATCH(EL15&amp;EM15,#REF!&amp;#REF!,0))</f>
        <v>#REF!</v>
      </c>
      <c r="IJ15" s="25">
        <v>0</v>
      </c>
      <c r="IK15" s="25">
        <v>0</v>
      </c>
      <c r="IL15" s="25">
        <v>0</v>
      </c>
      <c r="IM15" s="33" t="e" cm="1">
        <f t="array" ref="IM15">INDEX(#REF!,MATCH(EL15&amp;EM15,#REF!&amp;#REF!,0))</f>
        <v>#REF!</v>
      </c>
      <c r="IN15" s="33" t="s">
        <v>437</v>
      </c>
      <c r="IO15" s="31">
        <f t="shared" si="14"/>
        <v>34</v>
      </c>
      <c r="IP15" s="25">
        <v>1</v>
      </c>
      <c r="IQ15" s="25">
        <v>1.24</v>
      </c>
      <c r="IR15" s="25">
        <v>0.12</v>
      </c>
      <c r="IS15" s="33" t="e" cm="1">
        <f t="array" ref="IS15">INDEX(#REF!,MATCH(EL15&amp;EM15,#REF!&amp;#REF!,0))</f>
        <v>#REF!</v>
      </c>
      <c r="IT15" s="33" t="s">
        <v>437</v>
      </c>
      <c r="IU15" s="31">
        <f t="shared" si="263"/>
        <v>1</v>
      </c>
      <c r="IV15" s="31">
        <f t="shared" si="264"/>
        <v>0.24</v>
      </c>
      <c r="IW15" s="25">
        <v>1.24</v>
      </c>
      <c r="IX15" s="25">
        <v>0.12</v>
      </c>
      <c r="IY15" s="25">
        <v>1.0999999999999999E-2</v>
      </c>
      <c r="IZ15" s="25">
        <v>1</v>
      </c>
      <c r="JA15" s="31">
        <f t="shared" si="265"/>
        <v>34</v>
      </c>
      <c r="JB15" s="31">
        <f t="shared" si="266"/>
        <v>0.374</v>
      </c>
      <c r="JC15" s="31">
        <f t="shared" si="267"/>
        <v>34.374000000000002</v>
      </c>
      <c r="JD15" s="31">
        <f t="shared" si="268"/>
        <v>-0.12599999999999767</v>
      </c>
      <c r="JE15" s="31" t="str">
        <f t="shared" si="269"/>
        <v>Thêm 01</v>
      </c>
      <c r="JF15" s="27">
        <v>40.740000000000038</v>
      </c>
      <c r="JG15" s="26">
        <f t="shared" si="204"/>
        <v>39.74</v>
      </c>
      <c r="JH15" s="26">
        <f t="shared" si="205"/>
        <v>1.0000000000000355</v>
      </c>
      <c r="JI15" s="26">
        <f t="shared" si="15"/>
        <v>0</v>
      </c>
      <c r="JJ15" s="26">
        <f t="shared" si="16"/>
        <v>39.74000000000003</v>
      </c>
      <c r="JK15" s="26">
        <f t="shared" si="17"/>
        <v>0</v>
      </c>
      <c r="JL15" s="26">
        <f t="shared" si="18"/>
        <v>0</v>
      </c>
      <c r="JM15" s="26">
        <f t="shared" si="19"/>
        <v>0</v>
      </c>
      <c r="JN15" s="26">
        <f t="shared" si="20"/>
        <v>0</v>
      </c>
      <c r="JO15" s="26">
        <f t="shared" si="21"/>
        <v>0</v>
      </c>
      <c r="JP15" s="26">
        <f t="shared" si="22"/>
        <v>39.840000000000032</v>
      </c>
      <c r="JQ15" s="26">
        <f t="shared" si="23"/>
        <v>0</v>
      </c>
      <c r="JR15" s="26">
        <f t="shared" si="24"/>
        <v>0</v>
      </c>
      <c r="JS15" s="26">
        <f t="shared" si="25"/>
        <v>0</v>
      </c>
      <c r="JT15" s="26">
        <f t="shared" si="26"/>
        <v>0</v>
      </c>
      <c r="JU15" s="26">
        <f t="shared" si="27"/>
        <v>0</v>
      </c>
      <c r="JV15" s="26">
        <f t="shared" si="28"/>
        <v>39.840000000000032</v>
      </c>
      <c r="JW15" s="26">
        <f t="shared" si="29"/>
        <v>0</v>
      </c>
      <c r="JX15" s="26">
        <f t="shared" si="30"/>
        <v>40.040000000000035</v>
      </c>
      <c r="JY15" s="26">
        <f t="shared" si="31"/>
        <v>0</v>
      </c>
      <c r="JZ15" s="26">
        <f t="shared" si="32"/>
        <v>0</v>
      </c>
      <c r="KA15" s="26">
        <f t="shared" si="33"/>
        <v>0</v>
      </c>
      <c r="KB15" s="26">
        <f t="shared" si="34"/>
        <v>40.040000000000035</v>
      </c>
      <c r="KC15" s="26">
        <f t="shared" si="35"/>
        <v>0</v>
      </c>
      <c r="KD15" s="26">
        <f t="shared" si="36"/>
        <v>0</v>
      </c>
      <c r="KE15" s="24">
        <v>40.240000000000038</v>
      </c>
      <c r="KF15" s="31">
        <f t="shared" si="37"/>
        <v>1</v>
      </c>
      <c r="KG15" s="31">
        <f t="shared" si="38"/>
        <v>41.24</v>
      </c>
      <c r="KH15" s="31">
        <f t="shared" si="39"/>
        <v>41.24</v>
      </c>
      <c r="KI15" s="31">
        <f t="shared" si="40"/>
        <v>0</v>
      </c>
      <c r="KJ15" s="31">
        <f t="shared" si="41"/>
        <v>41.36</v>
      </c>
      <c r="KK15" s="25">
        <v>41.240000000000038</v>
      </c>
      <c r="KL15" s="31">
        <f t="shared" si="42"/>
        <v>0</v>
      </c>
      <c r="KM15" s="31">
        <f t="shared" si="43"/>
        <v>41.36</v>
      </c>
      <c r="KN15" s="31">
        <f t="shared" si="44"/>
        <v>0</v>
      </c>
      <c r="KO15" s="31">
        <f t="shared" si="45"/>
        <v>0</v>
      </c>
      <c r="KP15" s="31">
        <f t="shared" si="46"/>
        <v>0</v>
      </c>
      <c r="KQ15" s="25">
        <v>0</v>
      </c>
      <c r="KR15" s="31">
        <f t="shared" si="47"/>
        <v>0</v>
      </c>
      <c r="KS15" s="27">
        <v>40.240000000000038</v>
      </c>
      <c r="KT15" s="26">
        <f t="shared" si="48"/>
        <v>39.24</v>
      </c>
      <c r="KU15" s="26">
        <f t="shared" si="206"/>
        <v>1.0000000000000355</v>
      </c>
      <c r="KV15" s="26">
        <f t="shared" si="49"/>
        <v>0</v>
      </c>
      <c r="KW15" s="26">
        <f t="shared" si="50"/>
        <v>39.24000000000003</v>
      </c>
      <c r="KX15" s="26">
        <f t="shared" si="51"/>
        <v>0</v>
      </c>
      <c r="KY15" s="26">
        <f t="shared" si="52"/>
        <v>0</v>
      </c>
      <c r="KZ15" s="26">
        <f t="shared" si="53"/>
        <v>0</v>
      </c>
      <c r="LA15" s="26">
        <f t="shared" si="54"/>
        <v>0</v>
      </c>
      <c r="LB15" s="26">
        <f t="shared" si="55"/>
        <v>0</v>
      </c>
      <c r="LC15" s="26">
        <f t="shared" si="56"/>
        <v>39.340000000000032</v>
      </c>
      <c r="LD15" s="26">
        <f t="shared" si="57"/>
        <v>0</v>
      </c>
      <c r="LE15" s="26">
        <f t="shared" si="58"/>
        <v>0</v>
      </c>
      <c r="LF15" s="26">
        <f t="shared" si="59"/>
        <v>0</v>
      </c>
      <c r="LG15" s="26">
        <f t="shared" si="60"/>
        <v>0</v>
      </c>
      <c r="LH15" s="26">
        <f t="shared" si="61"/>
        <v>0</v>
      </c>
      <c r="LI15" s="26">
        <f t="shared" si="62"/>
        <v>39.340000000000032</v>
      </c>
      <c r="LJ15" s="26">
        <f t="shared" si="63"/>
        <v>0</v>
      </c>
      <c r="LK15" s="26">
        <f t="shared" si="64"/>
        <v>39.540000000000035</v>
      </c>
      <c r="LL15" s="26">
        <f t="shared" si="65"/>
        <v>0</v>
      </c>
      <c r="LM15" s="26">
        <f t="shared" si="66"/>
        <v>0</v>
      </c>
      <c r="LN15" s="26">
        <f t="shared" si="67"/>
        <v>0</v>
      </c>
      <c r="LO15" s="26">
        <f t="shared" si="68"/>
        <v>39.540000000000035</v>
      </c>
      <c r="LP15" s="26">
        <f t="shared" si="69"/>
        <v>0</v>
      </c>
      <c r="LQ15" s="26">
        <f t="shared" si="70"/>
        <v>0</v>
      </c>
      <c r="LR15" s="24">
        <v>39.740000000000038</v>
      </c>
      <c r="LS15" s="31">
        <f t="shared" si="71"/>
        <v>1</v>
      </c>
      <c r="LT15" s="31">
        <f t="shared" si="72"/>
        <v>40.74</v>
      </c>
      <c r="LU15" s="31">
        <f t="shared" si="73"/>
        <v>40.74</v>
      </c>
      <c r="LV15" s="31">
        <f t="shared" si="74"/>
        <v>0</v>
      </c>
      <c r="LW15" s="31">
        <f t="shared" si="75"/>
        <v>40.86</v>
      </c>
      <c r="LX15" s="25">
        <v>40.740000000000038</v>
      </c>
      <c r="LY15" s="31">
        <f t="shared" si="76"/>
        <v>0</v>
      </c>
      <c r="LZ15" s="31">
        <f t="shared" si="77"/>
        <v>40.86</v>
      </c>
      <c r="MA15" s="31">
        <f t="shared" si="78"/>
        <v>0</v>
      </c>
      <c r="MB15" s="31">
        <f t="shared" si="79"/>
        <v>0</v>
      </c>
      <c r="MC15" s="31">
        <f t="shared" si="80"/>
        <v>0</v>
      </c>
      <c r="MD15" s="25">
        <v>0</v>
      </c>
      <c r="ME15" s="31">
        <f t="shared" si="81"/>
        <v>0</v>
      </c>
      <c r="MF15" s="33" t="s">
        <v>115</v>
      </c>
      <c r="MG15" s="34">
        <v>1.0000000000000355</v>
      </c>
      <c r="MH15" s="31">
        <f t="shared" si="207"/>
        <v>0</v>
      </c>
      <c r="MI15" s="31">
        <f t="shared" si="208"/>
        <v>1.0000000000000355</v>
      </c>
      <c r="MJ15" s="34">
        <v>1.0000000000000355</v>
      </c>
      <c r="MK15" s="31">
        <f t="shared" si="209"/>
        <v>0</v>
      </c>
      <c r="ML15" s="31">
        <f t="shared" si="210"/>
        <v>1.0000000000000355</v>
      </c>
      <c r="MM15" s="31">
        <f t="shared" si="82"/>
        <v>0</v>
      </c>
      <c r="MN15" s="31">
        <f t="shared" si="83"/>
        <v>0</v>
      </c>
      <c r="MO15" s="31">
        <f t="shared" si="211"/>
        <v>0</v>
      </c>
      <c r="MP15" s="31">
        <f t="shared" si="84"/>
        <v>0</v>
      </c>
      <c r="MQ15" s="31">
        <f t="shared" si="85"/>
        <v>0</v>
      </c>
      <c r="MR15" s="31">
        <f t="shared" si="212"/>
        <v>0</v>
      </c>
      <c r="MS15" s="31">
        <f t="shared" si="86"/>
        <v>0</v>
      </c>
      <c r="MT15" s="31">
        <f t="shared" si="87"/>
        <v>0</v>
      </c>
      <c r="MU15" s="31">
        <f t="shared" si="213"/>
        <v>0</v>
      </c>
      <c r="MV15" s="31">
        <f t="shared" si="88"/>
        <v>0</v>
      </c>
      <c r="MW15" s="31">
        <f t="shared" si="89"/>
        <v>0</v>
      </c>
      <c r="MX15" s="31">
        <f t="shared" si="214"/>
        <v>0</v>
      </c>
      <c r="MY15" s="31">
        <f t="shared" si="90"/>
        <v>0</v>
      </c>
      <c r="MZ15" s="31">
        <f t="shared" si="91"/>
        <v>0</v>
      </c>
      <c r="NA15" s="31">
        <f t="shared" si="215"/>
        <v>0</v>
      </c>
      <c r="NB15" s="31">
        <f t="shared" si="92"/>
        <v>0</v>
      </c>
      <c r="NC15" s="31">
        <f t="shared" si="93"/>
        <v>0</v>
      </c>
      <c r="ND15" s="31">
        <f t="shared" si="216"/>
        <v>0</v>
      </c>
      <c r="NE15" s="31">
        <f t="shared" si="94"/>
        <v>0</v>
      </c>
      <c r="NF15" s="31">
        <f t="shared" si="95"/>
        <v>0</v>
      </c>
      <c r="NG15" s="31">
        <f t="shared" si="217"/>
        <v>0</v>
      </c>
      <c r="NH15" s="31">
        <f t="shared" si="96"/>
        <v>0</v>
      </c>
      <c r="NI15" s="31">
        <f t="shared" si="97"/>
        <v>0</v>
      </c>
      <c r="NJ15" s="31">
        <f t="shared" si="218"/>
        <v>0</v>
      </c>
      <c r="NK15" s="31">
        <f t="shared" si="98"/>
        <v>0</v>
      </c>
      <c r="NL15" s="31">
        <f t="shared" si="99"/>
        <v>0</v>
      </c>
      <c r="NM15" s="31">
        <f t="shared" si="219"/>
        <v>0</v>
      </c>
      <c r="NN15" s="31">
        <f t="shared" si="100"/>
        <v>0.1</v>
      </c>
      <c r="NO15" s="31">
        <f t="shared" si="101"/>
        <v>0.1</v>
      </c>
      <c r="NP15" s="31">
        <f t="shared" si="220"/>
        <v>0.1</v>
      </c>
      <c r="NQ15" s="31">
        <f t="shared" si="102"/>
        <v>0</v>
      </c>
      <c r="NR15" s="31">
        <f t="shared" si="103"/>
        <v>0</v>
      </c>
      <c r="NS15" s="31">
        <f t="shared" si="221"/>
        <v>0</v>
      </c>
      <c r="NT15" s="31">
        <f t="shared" si="104"/>
        <v>0.2</v>
      </c>
      <c r="NU15" s="31">
        <f t="shared" si="105"/>
        <v>0.2</v>
      </c>
      <c r="NV15" s="31">
        <f t="shared" si="222"/>
        <v>0.2</v>
      </c>
      <c r="NW15" s="31">
        <f t="shared" si="106"/>
        <v>0</v>
      </c>
      <c r="NX15" s="31">
        <f t="shared" si="107"/>
        <v>0</v>
      </c>
      <c r="NY15" s="31">
        <f t="shared" si="223"/>
        <v>0</v>
      </c>
      <c r="NZ15" s="31">
        <f t="shared" si="108"/>
        <v>0.70000000000003548</v>
      </c>
      <c r="OA15" s="31">
        <f t="shared" si="109"/>
        <v>0.70000000000003548</v>
      </c>
      <c r="OB15" s="31">
        <f t="shared" si="224"/>
        <v>0.70000000000003548</v>
      </c>
      <c r="OC15" s="31">
        <f t="shared" si="110"/>
        <v>0</v>
      </c>
      <c r="OD15" s="31">
        <f t="shared" si="111"/>
        <v>0</v>
      </c>
      <c r="OE15" s="31">
        <f t="shared" si="225"/>
        <v>0</v>
      </c>
      <c r="OF15" s="31">
        <f t="shared" si="112"/>
        <v>0</v>
      </c>
      <c r="OG15" s="31">
        <f t="shared" si="113"/>
        <v>0</v>
      </c>
      <c r="OH15" s="31">
        <f t="shared" si="226"/>
        <v>0</v>
      </c>
      <c r="OI15" s="31">
        <f t="shared" si="114"/>
        <v>0</v>
      </c>
      <c r="OJ15" s="31">
        <f t="shared" si="115"/>
        <v>0</v>
      </c>
      <c r="OK15" s="31">
        <f t="shared" si="227"/>
        <v>0</v>
      </c>
      <c r="OL15" s="31">
        <f t="shared" si="116"/>
        <v>0</v>
      </c>
      <c r="OM15" s="31">
        <f t="shared" si="117"/>
        <v>0</v>
      </c>
      <c r="ON15" s="31">
        <f t="shared" si="228"/>
        <v>0</v>
      </c>
      <c r="OO15" s="31">
        <f t="shared" si="118"/>
        <v>0</v>
      </c>
      <c r="OP15" s="31">
        <f t="shared" si="119"/>
        <v>0</v>
      </c>
      <c r="OQ15" s="31">
        <f t="shared" si="229"/>
        <v>0</v>
      </c>
      <c r="OR15" s="31">
        <f t="shared" si="120"/>
        <v>0</v>
      </c>
      <c r="OS15" s="31">
        <f t="shared" si="121"/>
        <v>0</v>
      </c>
      <c r="OT15" s="31">
        <f t="shared" si="230"/>
        <v>0</v>
      </c>
      <c r="OU15" s="31">
        <f t="shared" si="122"/>
        <v>0</v>
      </c>
      <c r="OV15" s="31">
        <f t="shared" si="123"/>
        <v>0</v>
      </c>
      <c r="OW15" s="31">
        <f t="shared" si="231"/>
        <v>0</v>
      </c>
      <c r="OX15" s="31">
        <f t="shared" si="124"/>
        <v>0</v>
      </c>
      <c r="OY15" s="31">
        <f t="shared" si="125"/>
        <v>0</v>
      </c>
      <c r="OZ15" s="31">
        <f t="shared" si="232"/>
        <v>0</v>
      </c>
      <c r="PA15" s="31">
        <f t="shared" si="126"/>
        <v>0</v>
      </c>
      <c r="PB15" s="31">
        <f t="shared" si="127"/>
        <v>0</v>
      </c>
      <c r="PC15" s="31">
        <f t="shared" si="233"/>
        <v>0</v>
      </c>
      <c r="PD15" s="31">
        <f t="shared" si="128"/>
        <v>0</v>
      </c>
      <c r="PE15" s="31">
        <f t="shared" si="129"/>
        <v>0</v>
      </c>
      <c r="PF15" s="31">
        <f t="shared" si="234"/>
        <v>0</v>
      </c>
      <c r="PG15" s="27">
        <v>2.6</v>
      </c>
      <c r="PH15" s="27">
        <v>0.5</v>
      </c>
      <c r="PI15" s="27">
        <v>1</v>
      </c>
      <c r="PJ15" s="27">
        <v>1</v>
      </c>
      <c r="PK15" s="27">
        <v>0</v>
      </c>
      <c r="PL15" s="27">
        <v>0</v>
      </c>
      <c r="PM15" s="27">
        <v>0</v>
      </c>
      <c r="PN15" s="27">
        <v>0</v>
      </c>
      <c r="PO15" s="31">
        <f t="shared" si="235"/>
        <v>0</v>
      </c>
      <c r="PP15" s="31">
        <f t="shared" si="236"/>
        <v>0</v>
      </c>
      <c r="PQ15" s="31">
        <f t="shared" si="237"/>
        <v>3.6</v>
      </c>
      <c r="PR15" s="31">
        <f t="shared" si="238"/>
        <v>3.1</v>
      </c>
      <c r="PS15" s="31">
        <f t="shared" si="239"/>
        <v>0</v>
      </c>
      <c r="PT15" s="31">
        <f t="shared" si="240"/>
        <v>0</v>
      </c>
      <c r="PU15" s="31">
        <f t="shared" si="241"/>
        <v>3.6</v>
      </c>
      <c r="PV15" s="31">
        <f t="shared" si="242"/>
        <v>3.1</v>
      </c>
      <c r="PW15" s="31">
        <f t="shared" si="130"/>
        <v>0</v>
      </c>
      <c r="PX15" s="31">
        <f t="shared" si="243"/>
        <v>0</v>
      </c>
      <c r="PY15" s="31">
        <f t="shared" si="131"/>
        <v>0</v>
      </c>
      <c r="PZ15" s="31">
        <f t="shared" si="132"/>
        <v>0</v>
      </c>
      <c r="QA15" s="31">
        <f t="shared" si="133"/>
        <v>0</v>
      </c>
      <c r="QB15" s="31">
        <f t="shared" si="134"/>
        <v>106.95</v>
      </c>
      <c r="QC15" s="31">
        <f t="shared" si="135"/>
        <v>106.95</v>
      </c>
      <c r="QD15" s="31">
        <f t="shared" si="136"/>
        <v>0</v>
      </c>
      <c r="QE15" s="31">
        <f t="shared" si="137"/>
        <v>0</v>
      </c>
      <c r="QF15" s="31">
        <f t="shared" si="244"/>
        <v>0</v>
      </c>
      <c r="QG15" s="31">
        <f t="shared" si="245"/>
        <v>0</v>
      </c>
      <c r="QH15" s="31">
        <f t="shared" si="246"/>
        <v>106.95</v>
      </c>
      <c r="QI15" s="31">
        <f t="shared" si="247"/>
        <v>106.95</v>
      </c>
      <c r="QJ15" s="31">
        <f t="shared" si="138"/>
        <v>0</v>
      </c>
      <c r="QK15" s="31">
        <f t="shared" si="139"/>
        <v>0</v>
      </c>
      <c r="QL15" s="31">
        <f t="shared" si="248"/>
        <v>0</v>
      </c>
      <c r="QM15" s="31">
        <f t="shared" si="140"/>
        <v>0</v>
      </c>
      <c r="QN15" s="31">
        <f t="shared" si="141"/>
        <v>49.68</v>
      </c>
      <c r="QO15" s="31">
        <f t="shared" si="249"/>
        <v>49.68</v>
      </c>
      <c r="QP15" s="31">
        <f t="shared" si="142"/>
        <v>0</v>
      </c>
      <c r="QQ15" s="31">
        <f t="shared" si="143"/>
        <v>0</v>
      </c>
      <c r="QR15" s="31">
        <f t="shared" si="250"/>
        <v>0</v>
      </c>
      <c r="QS15" s="31">
        <f t="shared" si="144"/>
        <v>0</v>
      </c>
      <c r="QT15" s="31">
        <f t="shared" si="145"/>
        <v>0</v>
      </c>
      <c r="QU15" s="31">
        <f t="shared" si="251"/>
        <v>0</v>
      </c>
      <c r="QV15" s="31">
        <f t="shared" si="146"/>
        <v>0</v>
      </c>
      <c r="QW15" s="31">
        <f t="shared" si="147"/>
        <v>0</v>
      </c>
      <c r="QX15" s="31">
        <f t="shared" si="252"/>
        <v>0</v>
      </c>
      <c r="QY15" s="31">
        <f t="shared" si="148"/>
        <v>0</v>
      </c>
      <c r="QZ15" s="31">
        <f t="shared" si="149"/>
        <v>0</v>
      </c>
      <c r="RA15" s="31">
        <f t="shared" si="253"/>
        <v>0</v>
      </c>
      <c r="RB15" s="31">
        <f t="shared" si="254"/>
        <v>0</v>
      </c>
      <c r="RC15" s="31">
        <f t="shared" si="255"/>
        <v>0</v>
      </c>
      <c r="RD15" s="31">
        <f t="shared" si="256"/>
        <v>0</v>
      </c>
      <c r="RE15" s="31">
        <f t="shared" si="256"/>
        <v>49.68</v>
      </c>
      <c r="RF15" s="31">
        <f t="shared" si="257"/>
        <v>49.68</v>
      </c>
      <c r="RG15" s="31">
        <f t="shared" si="258"/>
        <v>0</v>
      </c>
      <c r="RH15" s="31">
        <f t="shared" si="258"/>
        <v>57.27</v>
      </c>
      <c r="RI15" s="31">
        <f t="shared" si="259"/>
        <v>57.27</v>
      </c>
      <c r="RJ15" s="31">
        <f t="shared" si="260"/>
        <v>0</v>
      </c>
      <c r="RK15" s="31">
        <f t="shared" si="260"/>
        <v>49.68</v>
      </c>
      <c r="RL15" s="31">
        <f t="shared" si="260"/>
        <v>49.68</v>
      </c>
      <c r="RM15" s="31">
        <f t="shared" si="150"/>
        <v>0</v>
      </c>
      <c r="RN15" s="31">
        <f t="shared" si="151"/>
        <v>0</v>
      </c>
      <c r="RO15" s="31">
        <f t="shared" si="152"/>
        <v>0</v>
      </c>
      <c r="RP15" s="31">
        <f t="shared" si="153"/>
        <v>0</v>
      </c>
      <c r="RQ15" s="31">
        <f t="shared" si="154"/>
        <v>0</v>
      </c>
      <c r="RR15" s="31">
        <f t="shared" si="155"/>
        <v>0</v>
      </c>
      <c r="RS15" s="31">
        <f t="shared" si="156"/>
        <v>0</v>
      </c>
      <c r="RT15" s="31">
        <f t="shared" si="157"/>
        <v>0</v>
      </c>
      <c r="RU15" s="31">
        <f t="shared" si="261"/>
        <v>0</v>
      </c>
      <c r="RV15" s="24"/>
      <c r="RW15" s="24"/>
      <c r="RX15" s="24"/>
      <c r="RY15" s="24"/>
    </row>
    <row r="16" spans="1:493" ht="42.75" x14ac:dyDescent="0.25">
      <c r="A16" s="24">
        <v>13</v>
      </c>
      <c r="B16" s="24" t="s">
        <v>457</v>
      </c>
      <c r="C16" s="24">
        <v>153.79</v>
      </c>
      <c r="D16" s="14" t="e">
        <f>INDEX(#REF!,MATCH(E16,#REF!,0))</f>
        <v>#REF!</v>
      </c>
      <c r="E16" s="24" t="s">
        <v>461</v>
      </c>
      <c r="F16" s="14" t="s">
        <v>422</v>
      </c>
      <c r="G16" s="14" t="s">
        <v>436</v>
      </c>
      <c r="H16" s="14" t="s">
        <v>438</v>
      </c>
      <c r="I16" s="14" t="s">
        <v>425</v>
      </c>
      <c r="J16" s="14" t="s">
        <v>439</v>
      </c>
      <c r="K16" s="14" t="s">
        <v>427</v>
      </c>
      <c r="L16" s="14" t="s">
        <v>427</v>
      </c>
      <c r="M16" s="24">
        <v>2</v>
      </c>
      <c r="N16" s="24">
        <v>2</v>
      </c>
      <c r="O16" s="25">
        <v>2.64</v>
      </c>
      <c r="P16" s="25">
        <v>2.64</v>
      </c>
      <c r="Q16" s="25">
        <v>0.1</v>
      </c>
      <c r="R16" s="25">
        <v>2.54</v>
      </c>
      <c r="S16" s="25">
        <v>2.54</v>
      </c>
      <c r="T16" s="24">
        <v>0.2</v>
      </c>
      <c r="U16" s="24">
        <v>0</v>
      </c>
      <c r="V16" s="24">
        <v>0</v>
      </c>
      <c r="W16" s="24">
        <v>0</v>
      </c>
      <c r="X16" s="24">
        <v>2</v>
      </c>
      <c r="Y16" s="24">
        <v>1.56</v>
      </c>
      <c r="Z16" s="26">
        <f>CV16</f>
        <v>0.98</v>
      </c>
      <c r="AA16" s="24">
        <v>0.22</v>
      </c>
      <c r="AB16" s="24">
        <v>2</v>
      </c>
      <c r="AC16" s="24">
        <v>1.56</v>
      </c>
      <c r="AD16" s="24">
        <v>0.2</v>
      </c>
      <c r="AE16" s="24">
        <v>0.22</v>
      </c>
      <c r="AF16" s="24">
        <v>0.5</v>
      </c>
      <c r="AG16" s="25">
        <v>1.56</v>
      </c>
      <c r="AH16" s="25">
        <v>1.56</v>
      </c>
      <c r="AI16" s="26">
        <f t="shared" si="0"/>
        <v>1.4</v>
      </c>
      <c r="AJ16" s="25">
        <v>2</v>
      </c>
      <c r="AK16" s="25">
        <v>2</v>
      </c>
      <c r="AL16" s="26">
        <f t="shared" si="1"/>
        <v>1.52</v>
      </c>
      <c r="AM16" s="24">
        <v>2</v>
      </c>
      <c r="AN16" s="24">
        <v>1.56</v>
      </c>
      <c r="AO16" s="24">
        <v>0.1</v>
      </c>
      <c r="AP16" s="24">
        <v>0.22</v>
      </c>
      <c r="AQ16" s="24">
        <v>2</v>
      </c>
      <c r="AR16" s="24">
        <v>1.8</v>
      </c>
      <c r="AS16" s="24">
        <v>0.12</v>
      </c>
      <c r="AT16" s="24">
        <v>0.1</v>
      </c>
      <c r="AU16" s="24">
        <v>0</v>
      </c>
      <c r="AV16" s="24">
        <v>0</v>
      </c>
      <c r="AW16" s="24">
        <v>0</v>
      </c>
      <c r="AX16" s="24">
        <v>0</v>
      </c>
      <c r="AY16" s="24">
        <v>0</v>
      </c>
      <c r="AZ16" s="24">
        <v>0</v>
      </c>
      <c r="BA16" s="24">
        <v>0</v>
      </c>
      <c r="BB16" s="24">
        <v>0</v>
      </c>
      <c r="BC16" s="24">
        <v>0</v>
      </c>
      <c r="BD16" s="24">
        <v>0</v>
      </c>
      <c r="BE16" s="24">
        <v>0</v>
      </c>
      <c r="BF16" s="24">
        <v>0</v>
      </c>
      <c r="BG16" s="24">
        <v>0</v>
      </c>
      <c r="BH16" s="24">
        <v>0</v>
      </c>
      <c r="BI16" s="24">
        <v>0</v>
      </c>
      <c r="BJ16" s="24">
        <v>0</v>
      </c>
      <c r="BK16" s="24">
        <v>0</v>
      </c>
      <c r="BL16" s="24">
        <v>0</v>
      </c>
      <c r="BM16" s="24">
        <v>0</v>
      </c>
      <c r="BN16" s="24">
        <v>0</v>
      </c>
      <c r="BO16" s="24">
        <v>0</v>
      </c>
      <c r="BP16" s="24">
        <v>0</v>
      </c>
      <c r="BQ16" s="24">
        <v>0</v>
      </c>
      <c r="BR16" s="24">
        <v>0</v>
      </c>
      <c r="BS16" s="24">
        <v>0</v>
      </c>
      <c r="BT16" s="24">
        <v>0</v>
      </c>
      <c r="BU16" s="24">
        <v>0</v>
      </c>
      <c r="BV16" s="24">
        <v>0</v>
      </c>
      <c r="BW16" s="24"/>
      <c r="BX16" s="24"/>
      <c r="BY16" s="24">
        <v>0</v>
      </c>
      <c r="BZ16" s="24">
        <v>0</v>
      </c>
      <c r="CA16" s="14" t="e">
        <f>INDEX(#REF!,MATCH(E16,#REF!,0))</f>
        <v>#REF!</v>
      </c>
      <c r="CB16" s="14" t="s">
        <v>458</v>
      </c>
      <c r="CC16" s="24">
        <v>2.2999999999999998</v>
      </c>
      <c r="CD16" s="24">
        <v>0.1</v>
      </c>
      <c r="CE16" s="24">
        <v>0</v>
      </c>
      <c r="CF16" s="24">
        <v>0</v>
      </c>
      <c r="CG16" s="24">
        <v>0</v>
      </c>
      <c r="CH16" s="24">
        <v>1</v>
      </c>
      <c r="CI16" s="24" t="s">
        <v>429</v>
      </c>
      <c r="CJ16" s="24">
        <v>0.32</v>
      </c>
      <c r="CK16" s="26">
        <f t="shared" si="159"/>
        <v>0.59000000000000008</v>
      </c>
      <c r="CL16" s="26">
        <f t="shared" si="270"/>
        <v>0.91000000000000014</v>
      </c>
      <c r="CM16" s="24">
        <v>36.67</v>
      </c>
      <c r="CN16" s="27">
        <v>52.87</v>
      </c>
      <c r="CO16" s="24">
        <v>52.08</v>
      </c>
      <c r="CP16" s="28">
        <f t="shared" si="161"/>
        <v>52.08</v>
      </c>
      <c r="CQ16" s="28">
        <f t="shared" si="162"/>
        <v>51.17</v>
      </c>
      <c r="CR16" s="28">
        <f t="shared" si="163"/>
        <v>0.91</v>
      </c>
      <c r="CS16" s="28">
        <f t="shared" si="164"/>
        <v>51.269999999999996</v>
      </c>
      <c r="CT16" s="28">
        <f t="shared" si="2"/>
        <v>51.47</v>
      </c>
      <c r="CU16" s="29">
        <v>51.47</v>
      </c>
      <c r="CV16" s="28">
        <f t="shared" si="165"/>
        <v>0.98</v>
      </c>
      <c r="CW16" s="28">
        <f t="shared" si="3"/>
        <v>51.97</v>
      </c>
      <c r="CX16" s="28">
        <f t="shared" si="166"/>
        <v>52.17</v>
      </c>
      <c r="CY16" s="28">
        <f t="shared" si="4"/>
        <v>52.65</v>
      </c>
      <c r="CZ16" s="28">
        <f t="shared" si="167"/>
        <v>52.75</v>
      </c>
      <c r="DA16" s="30">
        <v>52.87</v>
      </c>
      <c r="DB16" s="26">
        <f t="shared" si="168"/>
        <v>1.7</v>
      </c>
      <c r="DC16" s="26">
        <f t="shared" si="169"/>
        <v>0.79</v>
      </c>
      <c r="DD16" s="26">
        <f t="shared" si="170"/>
        <v>0.90999999999999992</v>
      </c>
      <c r="DE16" s="26">
        <f t="shared" si="5"/>
        <v>0.1</v>
      </c>
      <c r="DF16" s="26">
        <f t="shared" si="171"/>
        <v>0.2</v>
      </c>
      <c r="DG16" s="26">
        <f t="shared" si="6"/>
        <v>0.28999999999999998</v>
      </c>
      <c r="DH16" s="26">
        <f t="shared" si="7"/>
        <v>0</v>
      </c>
      <c r="DI16" s="26">
        <f t="shared" si="8"/>
        <v>0</v>
      </c>
      <c r="DJ16" s="26">
        <f t="shared" si="9"/>
        <v>0.32</v>
      </c>
      <c r="DK16" s="26">
        <f t="shared" si="172"/>
        <v>0.59000000000000008</v>
      </c>
      <c r="DL16" s="26">
        <f t="shared" si="173"/>
        <v>0.32</v>
      </c>
      <c r="DM16" s="26">
        <f t="shared" si="174"/>
        <v>0</v>
      </c>
      <c r="DN16" s="26">
        <f t="shared" si="175"/>
        <v>0</v>
      </c>
      <c r="DO16" s="24">
        <v>3</v>
      </c>
      <c r="DP16" s="24">
        <v>0.5</v>
      </c>
      <c r="DQ16" s="24">
        <v>1</v>
      </c>
      <c r="DR16" s="24">
        <v>1</v>
      </c>
      <c r="DS16" s="31">
        <f t="shared" si="176"/>
        <v>3.59</v>
      </c>
      <c r="DT16" s="31">
        <f t="shared" si="177"/>
        <v>3.91</v>
      </c>
      <c r="DU16" s="31">
        <f t="shared" si="178"/>
        <v>1.94</v>
      </c>
      <c r="DV16" s="31">
        <f t="shared" si="179"/>
        <v>1.2</v>
      </c>
      <c r="DW16" s="31">
        <f t="shared" si="180"/>
        <v>3.14</v>
      </c>
      <c r="DX16" s="31">
        <f t="shared" si="181"/>
        <v>5.12</v>
      </c>
      <c r="DY16" s="31">
        <f t="shared" si="182"/>
        <v>3.17</v>
      </c>
      <c r="DZ16" s="31">
        <f t="shared" si="183"/>
        <v>8.2899999999999991</v>
      </c>
      <c r="EA16" s="31">
        <f t="shared" si="184"/>
        <v>3.15</v>
      </c>
      <c r="EB16" s="31">
        <f t="shared" si="185"/>
        <v>1.28</v>
      </c>
      <c r="EC16" s="31">
        <f t="shared" si="186"/>
        <v>4.43</v>
      </c>
      <c r="ED16" s="31">
        <f t="shared" si="187"/>
        <v>1.97</v>
      </c>
      <c r="EE16" s="31">
        <f t="shared" si="187"/>
        <v>1.89</v>
      </c>
      <c r="EF16" s="31">
        <f t="shared" si="188"/>
        <v>3.86</v>
      </c>
      <c r="EG16" s="31">
        <f t="shared" si="189"/>
        <v>3.15</v>
      </c>
      <c r="EH16" s="31">
        <f t="shared" si="189"/>
        <v>1.28</v>
      </c>
      <c r="EI16" s="31">
        <f t="shared" si="190"/>
        <v>4.43</v>
      </c>
      <c r="EJ16" s="24"/>
      <c r="EK16" s="24"/>
      <c r="EL16" s="24">
        <v>154.48999999999998</v>
      </c>
      <c r="EM16" s="24">
        <v>188.99</v>
      </c>
      <c r="EN16" s="24" t="s">
        <v>461</v>
      </c>
      <c r="EO16" s="24" t="s">
        <v>462</v>
      </c>
      <c r="EP16" s="14" t="s">
        <v>463</v>
      </c>
      <c r="EQ16" s="14" t="s">
        <v>453</v>
      </c>
      <c r="ER16" s="14" t="e">
        <f>IF(OR(EP16="Cống tròn",EP16="Cống hộp",EP16="Ống nhựa"),INDEX(#REF!,MATCH(E16,#REF!,0)),IF(OR(EP16="Rãnh xây",EP16="Rãnh bê tông"),INDEX(#REF!,MATCH(E16,#REF!,0)),EP16&amp;" "&amp;" ,"&amp;EQ16))</f>
        <v>#REF!</v>
      </c>
      <c r="ES16" s="25">
        <v>0</v>
      </c>
      <c r="ET16" s="25">
        <v>0</v>
      </c>
      <c r="EU16" s="25">
        <v>0</v>
      </c>
      <c r="EV16" s="24">
        <v>34.500000000000028</v>
      </c>
      <c r="EW16" s="31">
        <f t="shared" si="191"/>
        <v>0</v>
      </c>
      <c r="EX16" s="31">
        <f t="shared" si="192"/>
        <v>0</v>
      </c>
      <c r="EY16" s="31">
        <f t="shared" si="10"/>
        <v>0</v>
      </c>
      <c r="EZ16" s="31">
        <f t="shared" si="193"/>
        <v>0</v>
      </c>
      <c r="FA16" s="31">
        <f t="shared" si="194"/>
        <v>0</v>
      </c>
      <c r="FB16" s="32" t="str">
        <f t="shared" si="195"/>
        <v>Đủ</v>
      </c>
      <c r="FC16" s="31">
        <f t="shared" si="196"/>
        <v>0</v>
      </c>
      <c r="FD16" s="33" t="str" cm="1">
        <f t="array" ref="FD16">IF(EP16="Cống tròn",INDEX(#REF!,MATCH(E16,#REF!,0)),IF(EP16="Cống hộp",INDEX(#REF!,MATCH(E16,#REF!,0)),IF(EP16="Rãnh thang",INDEX(#REF!,MATCH(EL16&amp;EM16,#REF!&amp;#REF!,0)),FE16&amp;" "&amp;FF16)))</f>
        <v>Móng bê tông Không cốt thép</v>
      </c>
      <c r="FE16" s="14" t="s">
        <v>439</v>
      </c>
      <c r="FF16" s="14" t="s">
        <v>434</v>
      </c>
      <c r="FG16" s="14" t="e">
        <f>INDEX(#REF!,MATCH(E16,#REF!,0))</f>
        <v>#REF!</v>
      </c>
      <c r="FH16" s="14"/>
      <c r="FI16" s="24">
        <v>0</v>
      </c>
      <c r="FJ16" s="24">
        <v>0</v>
      </c>
      <c r="FK16" s="24">
        <v>0</v>
      </c>
      <c r="FL16" s="25">
        <v>0</v>
      </c>
      <c r="FM16" s="25">
        <v>0</v>
      </c>
      <c r="FN16" s="31">
        <f t="shared" si="197"/>
        <v>0</v>
      </c>
      <c r="FO16" s="31">
        <f t="shared" si="198"/>
        <v>0</v>
      </c>
      <c r="FP16" s="25">
        <v>0</v>
      </c>
      <c r="FQ16" s="25">
        <v>0</v>
      </c>
      <c r="FR16" s="25">
        <v>0</v>
      </c>
      <c r="FS16" s="31">
        <f t="shared" si="199"/>
        <v>0</v>
      </c>
      <c r="FT16" s="25">
        <v>0</v>
      </c>
      <c r="FU16" s="25">
        <v>0</v>
      </c>
      <c r="FV16" s="25">
        <v>0</v>
      </c>
      <c r="FW16" s="25">
        <v>0</v>
      </c>
      <c r="FX16" s="25">
        <v>0</v>
      </c>
      <c r="FY16" s="31">
        <f t="shared" si="200"/>
        <v>0</v>
      </c>
      <c r="FZ16" s="33" t="s">
        <v>438</v>
      </c>
      <c r="GA16" s="33" t="s">
        <v>454</v>
      </c>
      <c r="GB16" s="33" t="s">
        <v>427</v>
      </c>
      <c r="GC16" s="33" t="s">
        <v>446</v>
      </c>
      <c r="GD16" s="25">
        <v>0.1</v>
      </c>
      <c r="GE16" s="25">
        <v>1.6</v>
      </c>
      <c r="GF16" s="25">
        <v>0.2</v>
      </c>
      <c r="GG16" s="25">
        <v>1.5</v>
      </c>
      <c r="GH16" s="25">
        <v>0</v>
      </c>
      <c r="GI16" s="25">
        <v>0</v>
      </c>
      <c r="GJ16" s="25">
        <v>0.22</v>
      </c>
      <c r="GK16" s="25">
        <v>2</v>
      </c>
      <c r="GL16" s="25">
        <v>1</v>
      </c>
      <c r="GM16" s="25">
        <v>0</v>
      </c>
      <c r="GN16" s="31">
        <f t="shared" si="11"/>
        <v>1</v>
      </c>
      <c r="GO16" s="31">
        <f t="shared" si="201"/>
        <v>1</v>
      </c>
      <c r="GP16" s="25">
        <v>0</v>
      </c>
      <c r="GQ16" s="25">
        <v>0</v>
      </c>
      <c r="GR16" s="25">
        <v>0</v>
      </c>
      <c r="GS16" s="25">
        <v>0</v>
      </c>
      <c r="GT16" s="33" t="e">
        <f>INDEX(#REF!,MATCH(E16,#REF!,0))</f>
        <v>#REF!</v>
      </c>
      <c r="GU16" s="33"/>
      <c r="GV16" s="25">
        <v>0</v>
      </c>
      <c r="GW16" s="25">
        <v>0</v>
      </c>
      <c r="GX16" s="25">
        <v>0</v>
      </c>
      <c r="GY16" s="25">
        <v>0</v>
      </c>
      <c r="GZ16" s="31">
        <f t="shared" si="12"/>
        <v>1</v>
      </c>
      <c r="HA16" s="31">
        <f t="shared" si="13"/>
        <v>0</v>
      </c>
      <c r="HB16" s="104">
        <f t="shared" si="202"/>
        <v>1.3</v>
      </c>
      <c r="HC16" s="25">
        <v>0</v>
      </c>
      <c r="HD16" s="25">
        <v>0</v>
      </c>
      <c r="HE16" s="25">
        <v>0</v>
      </c>
      <c r="HF16" s="31">
        <f t="shared" si="203"/>
        <v>0</v>
      </c>
      <c r="HG16" s="25">
        <v>0</v>
      </c>
      <c r="HH16" s="25">
        <v>0</v>
      </c>
      <c r="HI16" s="33"/>
      <c r="HJ16" s="33"/>
      <c r="HK16" s="33"/>
      <c r="HL16" s="33"/>
      <c r="HM16" s="33" t="e" cm="1">
        <f t="array" ref="HM16">INDEX(#REF!,MATCH(EL16&amp;EM16,#REF!&amp;#REF!,0))</f>
        <v>#REF!</v>
      </c>
      <c r="HN16" s="25">
        <v>0</v>
      </c>
      <c r="HO16" s="25">
        <v>0</v>
      </c>
      <c r="HP16" s="25">
        <v>0</v>
      </c>
      <c r="HQ16" s="25">
        <v>0</v>
      </c>
      <c r="HR16" s="25">
        <v>0</v>
      </c>
      <c r="HS16" s="25">
        <v>0</v>
      </c>
      <c r="HT16" s="25">
        <v>0</v>
      </c>
      <c r="HU16" s="25">
        <v>0</v>
      </c>
      <c r="HV16" s="25">
        <v>0</v>
      </c>
      <c r="HW16" s="25">
        <v>0</v>
      </c>
      <c r="HX16" s="33" t="e" cm="1">
        <f t="array" ref="HX16">INDEX(#REF!,MATCH(EL16&amp;EM16,#REF!&amp;#REF!,0))</f>
        <v>#REF!</v>
      </c>
      <c r="HY16" s="25">
        <v>0</v>
      </c>
      <c r="HZ16" s="25">
        <v>0</v>
      </c>
      <c r="IA16" s="25">
        <v>0</v>
      </c>
      <c r="IB16" s="33" t="e" cm="1">
        <f t="array" ref="IB16">INDEX(#REF!,MATCH(EL16&amp;EM16,#REF!&amp;#REF!,0))</f>
        <v>#REF!</v>
      </c>
      <c r="IC16" s="25">
        <v>0</v>
      </c>
      <c r="ID16" s="25">
        <v>0</v>
      </c>
      <c r="IE16" s="25">
        <v>0</v>
      </c>
      <c r="IF16" s="25">
        <v>0</v>
      </c>
      <c r="IG16" s="25">
        <v>0</v>
      </c>
      <c r="IH16" s="25">
        <v>0</v>
      </c>
      <c r="II16" s="33" t="e" cm="1">
        <f t="array" ref="II16">INDEX(#REF!,MATCH(EL16&amp;EM16,#REF!&amp;#REF!,0))</f>
        <v>#REF!</v>
      </c>
      <c r="IJ16" s="25">
        <v>0</v>
      </c>
      <c r="IK16" s="25">
        <v>0</v>
      </c>
      <c r="IL16" s="25">
        <v>0</v>
      </c>
      <c r="IM16" s="33" t="e" cm="1">
        <f t="array" ref="IM16">INDEX(#REF!,MATCH(EL16&amp;EM16,#REF!&amp;#REF!,0))</f>
        <v>#REF!</v>
      </c>
      <c r="IN16" s="33" t="s">
        <v>437</v>
      </c>
      <c r="IO16" s="31">
        <f t="shared" si="14"/>
        <v>34</v>
      </c>
      <c r="IP16" s="25">
        <v>1</v>
      </c>
      <c r="IQ16" s="25">
        <v>1.24</v>
      </c>
      <c r="IR16" s="25">
        <v>0.12</v>
      </c>
      <c r="IS16" s="33" t="e" cm="1">
        <f t="array" ref="IS16">INDEX(#REF!,MATCH(EL16&amp;EM16,#REF!&amp;#REF!,0))</f>
        <v>#REF!</v>
      </c>
      <c r="IT16" s="33" t="s">
        <v>437</v>
      </c>
      <c r="IU16" s="31">
        <f t="shared" si="263"/>
        <v>1</v>
      </c>
      <c r="IV16" s="31">
        <f t="shared" si="264"/>
        <v>0.13</v>
      </c>
      <c r="IW16" s="25">
        <v>1.24</v>
      </c>
      <c r="IX16" s="25">
        <v>0.12</v>
      </c>
      <c r="IY16" s="25">
        <v>1.0999999999999999E-2</v>
      </c>
      <c r="IZ16" s="25">
        <v>1</v>
      </c>
      <c r="JA16" s="31">
        <f t="shared" si="265"/>
        <v>34</v>
      </c>
      <c r="JB16" s="31">
        <f t="shared" si="266"/>
        <v>0.374</v>
      </c>
      <c r="JC16" s="31">
        <f t="shared" si="267"/>
        <v>34.374000000000002</v>
      </c>
      <c r="JD16" s="31">
        <f t="shared" si="268"/>
        <v>-0.12600000000002609</v>
      </c>
      <c r="JE16" s="31" t="str">
        <f t="shared" si="269"/>
        <v>Thêm 01</v>
      </c>
      <c r="JF16" s="27">
        <v>40.760000000000041</v>
      </c>
      <c r="JG16" s="26">
        <f t="shared" si="204"/>
        <v>39.96</v>
      </c>
      <c r="JH16" s="26">
        <f t="shared" si="205"/>
        <v>0.80000000000003979</v>
      </c>
      <c r="JI16" s="26">
        <f t="shared" si="15"/>
        <v>0</v>
      </c>
      <c r="JJ16" s="26">
        <f t="shared" si="16"/>
        <v>0</v>
      </c>
      <c r="JK16" s="26">
        <f t="shared" si="17"/>
        <v>39.960000000000036</v>
      </c>
      <c r="JL16" s="26">
        <f t="shared" si="18"/>
        <v>0</v>
      </c>
      <c r="JM16" s="26">
        <f t="shared" si="19"/>
        <v>0</v>
      </c>
      <c r="JN16" s="26">
        <f t="shared" si="20"/>
        <v>0</v>
      </c>
      <c r="JO16" s="26">
        <f t="shared" si="21"/>
        <v>0</v>
      </c>
      <c r="JP16" s="26">
        <f t="shared" si="22"/>
        <v>40.060000000000038</v>
      </c>
      <c r="JQ16" s="26">
        <f t="shared" si="23"/>
        <v>0</v>
      </c>
      <c r="JR16" s="26">
        <f t="shared" si="24"/>
        <v>0</v>
      </c>
      <c r="JS16" s="26">
        <f t="shared" si="25"/>
        <v>0</v>
      </c>
      <c r="JT16" s="26">
        <f t="shared" si="26"/>
        <v>0</v>
      </c>
      <c r="JU16" s="26">
        <f t="shared" si="27"/>
        <v>0</v>
      </c>
      <c r="JV16" s="26">
        <f t="shared" si="28"/>
        <v>0</v>
      </c>
      <c r="JW16" s="26">
        <f t="shared" si="29"/>
        <v>40.060000000000038</v>
      </c>
      <c r="JX16" s="26">
        <f t="shared" si="30"/>
        <v>40.260000000000041</v>
      </c>
      <c r="JY16" s="26">
        <f t="shared" si="31"/>
        <v>0</v>
      </c>
      <c r="JZ16" s="26">
        <f t="shared" si="32"/>
        <v>0</v>
      </c>
      <c r="KA16" s="26">
        <f t="shared" si="33"/>
        <v>0</v>
      </c>
      <c r="KB16" s="26">
        <f t="shared" si="34"/>
        <v>0</v>
      </c>
      <c r="KC16" s="26">
        <f t="shared" si="35"/>
        <v>40.260000000000041</v>
      </c>
      <c r="KD16" s="26">
        <f t="shared" si="36"/>
        <v>0</v>
      </c>
      <c r="KE16" s="24">
        <v>40.260000000000041</v>
      </c>
      <c r="KF16" s="31">
        <f t="shared" si="37"/>
        <v>1</v>
      </c>
      <c r="KG16" s="31">
        <f t="shared" si="38"/>
        <v>41.26</v>
      </c>
      <c r="KH16" s="31">
        <f t="shared" si="39"/>
        <v>41.26</v>
      </c>
      <c r="KI16" s="31">
        <f t="shared" si="40"/>
        <v>0</v>
      </c>
      <c r="KJ16" s="31">
        <f t="shared" si="41"/>
        <v>41.26</v>
      </c>
      <c r="KK16" s="25">
        <v>41.260000000000041</v>
      </c>
      <c r="KL16" s="31">
        <f t="shared" si="42"/>
        <v>0</v>
      </c>
      <c r="KM16" s="31">
        <f t="shared" si="43"/>
        <v>0</v>
      </c>
      <c r="KN16" s="31">
        <f t="shared" si="44"/>
        <v>41.26</v>
      </c>
      <c r="KO16" s="31">
        <f t="shared" si="45"/>
        <v>0</v>
      </c>
      <c r="KP16" s="31">
        <f t="shared" si="46"/>
        <v>0</v>
      </c>
      <c r="KQ16" s="25">
        <v>0</v>
      </c>
      <c r="KR16" s="31">
        <f t="shared" si="47"/>
        <v>0</v>
      </c>
      <c r="KS16" s="27">
        <v>40.260000000000041</v>
      </c>
      <c r="KT16" s="26">
        <f t="shared" si="48"/>
        <v>39.46</v>
      </c>
      <c r="KU16" s="26">
        <f t="shared" si="206"/>
        <v>0.80000000000003979</v>
      </c>
      <c r="KV16" s="26">
        <f t="shared" si="49"/>
        <v>0</v>
      </c>
      <c r="KW16" s="26">
        <f t="shared" si="50"/>
        <v>0</v>
      </c>
      <c r="KX16" s="26">
        <f t="shared" si="51"/>
        <v>39.460000000000036</v>
      </c>
      <c r="KY16" s="26">
        <f t="shared" si="52"/>
        <v>0</v>
      </c>
      <c r="KZ16" s="26">
        <f t="shared" si="53"/>
        <v>0</v>
      </c>
      <c r="LA16" s="26">
        <f t="shared" si="54"/>
        <v>0</v>
      </c>
      <c r="LB16" s="26">
        <f t="shared" si="55"/>
        <v>0</v>
      </c>
      <c r="LC16" s="26">
        <f t="shared" si="56"/>
        <v>39.560000000000038</v>
      </c>
      <c r="LD16" s="26">
        <f t="shared" si="57"/>
        <v>0</v>
      </c>
      <c r="LE16" s="26">
        <f t="shared" si="58"/>
        <v>0</v>
      </c>
      <c r="LF16" s="26">
        <f t="shared" si="59"/>
        <v>0</v>
      </c>
      <c r="LG16" s="26">
        <f t="shared" si="60"/>
        <v>0</v>
      </c>
      <c r="LH16" s="26">
        <f t="shared" si="61"/>
        <v>0</v>
      </c>
      <c r="LI16" s="26">
        <f t="shared" si="62"/>
        <v>0</v>
      </c>
      <c r="LJ16" s="26">
        <f t="shared" si="63"/>
        <v>39.560000000000038</v>
      </c>
      <c r="LK16" s="26">
        <f t="shared" si="64"/>
        <v>39.760000000000041</v>
      </c>
      <c r="LL16" s="26">
        <f t="shared" si="65"/>
        <v>0</v>
      </c>
      <c r="LM16" s="26">
        <f t="shared" si="66"/>
        <v>0</v>
      </c>
      <c r="LN16" s="26">
        <f t="shared" si="67"/>
        <v>0</v>
      </c>
      <c r="LO16" s="26">
        <f t="shared" si="68"/>
        <v>0</v>
      </c>
      <c r="LP16" s="26">
        <f t="shared" si="69"/>
        <v>39.760000000000041</v>
      </c>
      <c r="LQ16" s="26">
        <f t="shared" si="70"/>
        <v>0</v>
      </c>
      <c r="LR16" s="24">
        <v>39.760000000000041</v>
      </c>
      <c r="LS16" s="31">
        <f t="shared" si="71"/>
        <v>1</v>
      </c>
      <c r="LT16" s="31">
        <f t="shared" si="72"/>
        <v>40.76</v>
      </c>
      <c r="LU16" s="31">
        <f t="shared" si="73"/>
        <v>40.76</v>
      </c>
      <c r="LV16" s="31">
        <f t="shared" si="74"/>
        <v>0</v>
      </c>
      <c r="LW16" s="31">
        <f t="shared" si="75"/>
        <v>40.76</v>
      </c>
      <c r="LX16" s="25">
        <v>40.760000000000041</v>
      </c>
      <c r="LY16" s="31">
        <f t="shared" si="76"/>
        <v>0</v>
      </c>
      <c r="LZ16" s="31">
        <f t="shared" si="77"/>
        <v>0</v>
      </c>
      <c r="MA16" s="31">
        <f t="shared" si="78"/>
        <v>40.76</v>
      </c>
      <c r="MB16" s="31">
        <f t="shared" si="79"/>
        <v>0</v>
      </c>
      <c r="MC16" s="31">
        <f t="shared" si="80"/>
        <v>0</v>
      </c>
      <c r="MD16" s="25">
        <v>0</v>
      </c>
      <c r="ME16" s="31">
        <f t="shared" si="81"/>
        <v>0</v>
      </c>
      <c r="MF16" s="33" t="s">
        <v>429</v>
      </c>
      <c r="MG16" s="25">
        <v>0.32</v>
      </c>
      <c r="MH16" s="31">
        <f t="shared" si="207"/>
        <v>0.48000000000003978</v>
      </c>
      <c r="MI16" s="31">
        <f t="shared" si="208"/>
        <v>0.80000000000003979</v>
      </c>
      <c r="MJ16" s="25">
        <v>0.32</v>
      </c>
      <c r="MK16" s="31">
        <f t="shared" si="209"/>
        <v>0.48000000000003978</v>
      </c>
      <c r="ML16" s="31">
        <f t="shared" si="210"/>
        <v>0.80000000000003979</v>
      </c>
      <c r="MM16" s="31">
        <f t="shared" si="82"/>
        <v>0</v>
      </c>
      <c r="MN16" s="31">
        <f t="shared" si="83"/>
        <v>0</v>
      </c>
      <c r="MO16" s="31">
        <f t="shared" si="211"/>
        <v>0</v>
      </c>
      <c r="MP16" s="31">
        <f t="shared" si="84"/>
        <v>0</v>
      </c>
      <c r="MQ16" s="31">
        <f t="shared" si="85"/>
        <v>0</v>
      </c>
      <c r="MR16" s="31">
        <f t="shared" si="212"/>
        <v>0</v>
      </c>
      <c r="MS16" s="31">
        <f t="shared" si="86"/>
        <v>0</v>
      </c>
      <c r="MT16" s="31">
        <f t="shared" si="87"/>
        <v>0</v>
      </c>
      <c r="MU16" s="31">
        <f t="shared" si="213"/>
        <v>0</v>
      </c>
      <c r="MV16" s="31">
        <f t="shared" si="88"/>
        <v>0</v>
      </c>
      <c r="MW16" s="31">
        <f t="shared" si="89"/>
        <v>0</v>
      </c>
      <c r="MX16" s="31">
        <f t="shared" si="214"/>
        <v>0</v>
      </c>
      <c r="MY16" s="31">
        <f t="shared" si="90"/>
        <v>0</v>
      </c>
      <c r="MZ16" s="31">
        <f t="shared" si="91"/>
        <v>0</v>
      </c>
      <c r="NA16" s="31">
        <f t="shared" si="215"/>
        <v>0</v>
      </c>
      <c r="NB16" s="31">
        <f t="shared" si="92"/>
        <v>0</v>
      </c>
      <c r="NC16" s="31">
        <f t="shared" si="93"/>
        <v>0</v>
      </c>
      <c r="ND16" s="31">
        <f t="shared" si="216"/>
        <v>0</v>
      </c>
      <c r="NE16" s="31">
        <f t="shared" si="94"/>
        <v>0</v>
      </c>
      <c r="NF16" s="31">
        <f t="shared" si="95"/>
        <v>0</v>
      </c>
      <c r="NG16" s="31">
        <f t="shared" si="217"/>
        <v>0</v>
      </c>
      <c r="NH16" s="31">
        <f t="shared" si="96"/>
        <v>0</v>
      </c>
      <c r="NI16" s="31">
        <f t="shared" si="97"/>
        <v>0</v>
      </c>
      <c r="NJ16" s="31">
        <f t="shared" si="218"/>
        <v>0</v>
      </c>
      <c r="NK16" s="31">
        <f t="shared" si="98"/>
        <v>0.1</v>
      </c>
      <c r="NL16" s="31">
        <f t="shared" si="99"/>
        <v>0.1</v>
      </c>
      <c r="NM16" s="31">
        <f t="shared" si="219"/>
        <v>0.1</v>
      </c>
      <c r="NN16" s="31">
        <f t="shared" si="100"/>
        <v>0</v>
      </c>
      <c r="NO16" s="31">
        <f t="shared" si="101"/>
        <v>0</v>
      </c>
      <c r="NP16" s="31">
        <f t="shared" si="220"/>
        <v>0</v>
      </c>
      <c r="NQ16" s="31">
        <f t="shared" si="102"/>
        <v>0.2</v>
      </c>
      <c r="NR16" s="31">
        <f t="shared" si="103"/>
        <v>0.2</v>
      </c>
      <c r="NS16" s="31">
        <f t="shared" si="221"/>
        <v>0.2</v>
      </c>
      <c r="NT16" s="31">
        <f t="shared" si="104"/>
        <v>0</v>
      </c>
      <c r="NU16" s="31">
        <f t="shared" si="105"/>
        <v>0</v>
      </c>
      <c r="NV16" s="31">
        <f t="shared" si="222"/>
        <v>0</v>
      </c>
      <c r="NW16" s="31">
        <f t="shared" si="106"/>
        <v>0.18000000000003974</v>
      </c>
      <c r="NX16" s="31">
        <f t="shared" si="107"/>
        <v>0.18000000000003974</v>
      </c>
      <c r="NY16" s="31">
        <f t="shared" si="223"/>
        <v>0.18000000000003974</v>
      </c>
      <c r="NZ16" s="31">
        <f t="shared" si="108"/>
        <v>0.32</v>
      </c>
      <c r="OA16" s="31">
        <f t="shared" si="109"/>
        <v>0.32</v>
      </c>
      <c r="OB16" s="31">
        <f t="shared" si="224"/>
        <v>0.32</v>
      </c>
      <c r="OC16" s="31">
        <f t="shared" si="110"/>
        <v>0</v>
      </c>
      <c r="OD16" s="31">
        <f t="shared" si="111"/>
        <v>0</v>
      </c>
      <c r="OE16" s="31">
        <f t="shared" si="225"/>
        <v>0</v>
      </c>
      <c r="OF16" s="31">
        <f t="shared" si="112"/>
        <v>0</v>
      </c>
      <c r="OG16" s="31">
        <f t="shared" si="113"/>
        <v>0</v>
      </c>
      <c r="OH16" s="31">
        <f t="shared" si="226"/>
        <v>0</v>
      </c>
      <c r="OI16" s="31">
        <f t="shared" si="114"/>
        <v>0</v>
      </c>
      <c r="OJ16" s="31">
        <f t="shared" si="115"/>
        <v>0</v>
      </c>
      <c r="OK16" s="31">
        <f t="shared" si="227"/>
        <v>0</v>
      </c>
      <c r="OL16" s="31">
        <f t="shared" si="116"/>
        <v>0</v>
      </c>
      <c r="OM16" s="31">
        <f t="shared" si="117"/>
        <v>0</v>
      </c>
      <c r="ON16" s="31">
        <f t="shared" si="228"/>
        <v>0</v>
      </c>
      <c r="OO16" s="31">
        <f t="shared" si="118"/>
        <v>0</v>
      </c>
      <c r="OP16" s="31">
        <f t="shared" si="119"/>
        <v>0</v>
      </c>
      <c r="OQ16" s="31">
        <f t="shared" si="229"/>
        <v>0</v>
      </c>
      <c r="OR16" s="31">
        <f t="shared" si="120"/>
        <v>0</v>
      </c>
      <c r="OS16" s="31">
        <f t="shared" si="121"/>
        <v>0</v>
      </c>
      <c r="OT16" s="31">
        <f t="shared" si="230"/>
        <v>0</v>
      </c>
      <c r="OU16" s="31">
        <f t="shared" si="122"/>
        <v>0</v>
      </c>
      <c r="OV16" s="31">
        <f t="shared" si="123"/>
        <v>0</v>
      </c>
      <c r="OW16" s="31">
        <f t="shared" si="231"/>
        <v>0</v>
      </c>
      <c r="OX16" s="31">
        <f t="shared" si="124"/>
        <v>0</v>
      </c>
      <c r="OY16" s="31">
        <f t="shared" si="125"/>
        <v>0</v>
      </c>
      <c r="OZ16" s="31">
        <f t="shared" si="232"/>
        <v>0</v>
      </c>
      <c r="PA16" s="31">
        <f t="shared" si="126"/>
        <v>0</v>
      </c>
      <c r="PB16" s="31">
        <f t="shared" si="127"/>
        <v>0</v>
      </c>
      <c r="PC16" s="31">
        <f t="shared" si="233"/>
        <v>0</v>
      </c>
      <c r="PD16" s="31">
        <f t="shared" si="128"/>
        <v>0</v>
      </c>
      <c r="PE16" s="31">
        <f t="shared" si="129"/>
        <v>0</v>
      </c>
      <c r="PF16" s="31">
        <f t="shared" si="234"/>
        <v>0</v>
      </c>
      <c r="PG16" s="27">
        <v>2.6</v>
      </c>
      <c r="PH16" s="27">
        <v>0.5</v>
      </c>
      <c r="PI16" s="27">
        <v>1</v>
      </c>
      <c r="PJ16" s="27">
        <v>1</v>
      </c>
      <c r="PK16" s="27">
        <v>0</v>
      </c>
      <c r="PL16" s="27">
        <v>0</v>
      </c>
      <c r="PM16" s="27">
        <v>0</v>
      </c>
      <c r="PN16" s="27">
        <v>0</v>
      </c>
      <c r="PO16" s="31">
        <f t="shared" si="235"/>
        <v>3.08</v>
      </c>
      <c r="PP16" s="31">
        <f t="shared" si="236"/>
        <v>1.36</v>
      </c>
      <c r="PQ16" s="31">
        <f t="shared" si="237"/>
        <v>3.4</v>
      </c>
      <c r="PR16" s="31">
        <f t="shared" si="238"/>
        <v>1.04</v>
      </c>
      <c r="PS16" s="31">
        <f t="shared" si="239"/>
        <v>3.08</v>
      </c>
      <c r="PT16" s="31">
        <f t="shared" si="240"/>
        <v>1.36</v>
      </c>
      <c r="PU16" s="31">
        <f t="shared" si="241"/>
        <v>3.4</v>
      </c>
      <c r="PV16" s="31">
        <f t="shared" si="242"/>
        <v>1.04</v>
      </c>
      <c r="PW16" s="31">
        <f t="shared" si="130"/>
        <v>0</v>
      </c>
      <c r="PX16" s="31">
        <f t="shared" si="243"/>
        <v>0</v>
      </c>
      <c r="PY16" s="31">
        <f t="shared" si="131"/>
        <v>0</v>
      </c>
      <c r="PZ16" s="31">
        <f t="shared" si="132"/>
        <v>0</v>
      </c>
      <c r="QA16" s="31">
        <f t="shared" si="133"/>
        <v>46.92</v>
      </c>
      <c r="QB16" s="31">
        <f t="shared" si="134"/>
        <v>35.880000000000003</v>
      </c>
      <c r="QC16" s="31">
        <f t="shared" si="135"/>
        <v>82.8</v>
      </c>
      <c r="QD16" s="31">
        <f t="shared" si="136"/>
        <v>0</v>
      </c>
      <c r="QE16" s="31">
        <f t="shared" si="137"/>
        <v>0</v>
      </c>
      <c r="QF16" s="31">
        <f t="shared" si="244"/>
        <v>0</v>
      </c>
      <c r="QG16" s="31">
        <f t="shared" si="245"/>
        <v>46.92</v>
      </c>
      <c r="QH16" s="31">
        <f t="shared" si="246"/>
        <v>35.880000000000003</v>
      </c>
      <c r="QI16" s="31">
        <f t="shared" si="247"/>
        <v>82.8</v>
      </c>
      <c r="QJ16" s="31">
        <f t="shared" si="138"/>
        <v>0</v>
      </c>
      <c r="QK16" s="31">
        <f t="shared" si="139"/>
        <v>0</v>
      </c>
      <c r="QL16" s="31">
        <f t="shared" si="248"/>
        <v>0</v>
      </c>
      <c r="QM16" s="31">
        <f t="shared" si="140"/>
        <v>0</v>
      </c>
      <c r="QN16" s="31">
        <f t="shared" si="141"/>
        <v>0</v>
      </c>
      <c r="QO16" s="31">
        <f t="shared" si="249"/>
        <v>0</v>
      </c>
      <c r="QP16" s="31">
        <f t="shared" si="142"/>
        <v>24.81</v>
      </c>
      <c r="QQ16" s="31">
        <f t="shared" si="143"/>
        <v>15.9</v>
      </c>
      <c r="QR16" s="31">
        <f t="shared" si="250"/>
        <v>40.71</v>
      </c>
      <c r="QS16" s="31">
        <f t="shared" si="144"/>
        <v>0</v>
      </c>
      <c r="QT16" s="31">
        <f t="shared" si="145"/>
        <v>0</v>
      </c>
      <c r="QU16" s="31">
        <f t="shared" si="251"/>
        <v>0</v>
      </c>
      <c r="QV16" s="31">
        <f t="shared" si="146"/>
        <v>0</v>
      </c>
      <c r="QW16" s="31">
        <f t="shared" si="147"/>
        <v>0</v>
      </c>
      <c r="QX16" s="31">
        <f t="shared" si="252"/>
        <v>0</v>
      </c>
      <c r="QY16" s="31">
        <f t="shared" si="148"/>
        <v>0</v>
      </c>
      <c r="QZ16" s="31">
        <f t="shared" si="149"/>
        <v>0</v>
      </c>
      <c r="RA16" s="31">
        <f t="shared" si="253"/>
        <v>0</v>
      </c>
      <c r="RB16" s="31">
        <f t="shared" si="254"/>
        <v>0</v>
      </c>
      <c r="RC16" s="31">
        <f t="shared" si="255"/>
        <v>0</v>
      </c>
      <c r="RD16" s="31">
        <f t="shared" si="256"/>
        <v>24.81</v>
      </c>
      <c r="RE16" s="31">
        <f t="shared" si="256"/>
        <v>15.9</v>
      </c>
      <c r="RF16" s="31">
        <f t="shared" si="257"/>
        <v>40.71</v>
      </c>
      <c r="RG16" s="31">
        <f t="shared" si="258"/>
        <v>22.11</v>
      </c>
      <c r="RH16" s="31">
        <f t="shared" si="258"/>
        <v>19.98</v>
      </c>
      <c r="RI16" s="31">
        <f t="shared" si="259"/>
        <v>42.09</v>
      </c>
      <c r="RJ16" s="31">
        <f t="shared" si="260"/>
        <v>24.81</v>
      </c>
      <c r="RK16" s="31">
        <f t="shared" si="260"/>
        <v>15.9</v>
      </c>
      <c r="RL16" s="31">
        <f t="shared" si="260"/>
        <v>40.71</v>
      </c>
      <c r="RM16" s="31">
        <f t="shared" si="150"/>
        <v>0</v>
      </c>
      <c r="RN16" s="31">
        <f t="shared" si="151"/>
        <v>0</v>
      </c>
      <c r="RO16" s="31">
        <f t="shared" si="152"/>
        <v>0</v>
      </c>
      <c r="RP16" s="31">
        <f t="shared" si="153"/>
        <v>0</v>
      </c>
      <c r="RQ16" s="31">
        <f t="shared" si="154"/>
        <v>0</v>
      </c>
      <c r="RR16" s="31">
        <f t="shared" si="155"/>
        <v>0</v>
      </c>
      <c r="RS16" s="31">
        <f t="shared" si="156"/>
        <v>0</v>
      </c>
      <c r="RT16" s="31">
        <f t="shared" si="157"/>
        <v>0</v>
      </c>
      <c r="RU16" s="31">
        <f t="shared" si="261"/>
        <v>0</v>
      </c>
      <c r="RV16" s="24"/>
      <c r="RW16" s="24"/>
      <c r="RX16" s="24"/>
      <c r="RY16" s="24"/>
    </row>
    <row r="17" spans="1:493" ht="42.75" x14ac:dyDescent="0.25">
      <c r="A17" s="24">
        <v>14</v>
      </c>
      <c r="B17" s="24" t="s">
        <v>457</v>
      </c>
      <c r="C17" s="24">
        <v>189.69</v>
      </c>
      <c r="D17" s="14" t="e">
        <f>INDEX(#REF!,MATCH(E17,#REF!,0))</f>
        <v>#REF!</v>
      </c>
      <c r="E17" s="24" t="s">
        <v>462</v>
      </c>
      <c r="F17" s="14" t="s">
        <v>422</v>
      </c>
      <c r="G17" s="14" t="s">
        <v>442</v>
      </c>
      <c r="H17" s="14" t="s">
        <v>438</v>
      </c>
      <c r="I17" s="14" t="s">
        <v>425</v>
      </c>
      <c r="J17" s="14" t="s">
        <v>439</v>
      </c>
      <c r="K17" s="14" t="s">
        <v>427</v>
      </c>
      <c r="L17" s="14" t="s">
        <v>427</v>
      </c>
      <c r="M17" s="24">
        <v>2</v>
      </c>
      <c r="N17" s="24">
        <v>2</v>
      </c>
      <c r="O17" s="25">
        <v>2</v>
      </c>
      <c r="P17" s="25">
        <v>2.4</v>
      </c>
      <c r="Q17" s="25">
        <v>0.1</v>
      </c>
      <c r="R17" s="25">
        <v>2</v>
      </c>
      <c r="S17" s="25">
        <v>2.2000000000000002</v>
      </c>
      <c r="T17" s="24">
        <v>0.2</v>
      </c>
      <c r="U17" s="24">
        <v>0</v>
      </c>
      <c r="V17" s="24">
        <v>0</v>
      </c>
      <c r="W17" s="24">
        <v>0</v>
      </c>
      <c r="X17" s="24">
        <v>2</v>
      </c>
      <c r="Y17" s="24">
        <v>1.6</v>
      </c>
      <c r="Z17" s="26">
        <f t="shared" ref="Z17:Z21" si="272">CV17</f>
        <v>0.98</v>
      </c>
      <c r="AA17" s="24">
        <v>0.22</v>
      </c>
      <c r="AB17" s="24">
        <v>2</v>
      </c>
      <c r="AC17" s="24">
        <v>1.56</v>
      </c>
      <c r="AD17" s="24">
        <v>0.2</v>
      </c>
      <c r="AE17" s="24">
        <v>0.22</v>
      </c>
      <c r="AF17" s="24">
        <v>0.5</v>
      </c>
      <c r="AG17" s="25">
        <v>1.56</v>
      </c>
      <c r="AH17" s="25">
        <v>1.56</v>
      </c>
      <c r="AI17" s="26">
        <f t="shared" si="0"/>
        <v>1.28</v>
      </c>
      <c r="AJ17" s="25">
        <v>2</v>
      </c>
      <c r="AK17" s="25">
        <v>2</v>
      </c>
      <c r="AL17" s="26">
        <f t="shared" si="1"/>
        <v>1.2</v>
      </c>
      <c r="AM17" s="24">
        <v>2</v>
      </c>
      <c r="AN17" s="24">
        <v>1.56</v>
      </c>
      <c r="AO17" s="24">
        <v>0.1</v>
      </c>
      <c r="AP17" s="24">
        <v>0.22</v>
      </c>
      <c r="AQ17" s="24">
        <v>2</v>
      </c>
      <c r="AR17" s="24">
        <v>1.8</v>
      </c>
      <c r="AS17" s="24">
        <v>0.12</v>
      </c>
      <c r="AT17" s="24">
        <v>0.1</v>
      </c>
      <c r="AU17" s="24">
        <v>0</v>
      </c>
      <c r="AV17" s="24">
        <v>0</v>
      </c>
      <c r="AW17" s="24">
        <v>0</v>
      </c>
      <c r="AX17" s="24">
        <v>0</v>
      </c>
      <c r="AY17" s="24">
        <v>0</v>
      </c>
      <c r="AZ17" s="24">
        <v>0</v>
      </c>
      <c r="BA17" s="24">
        <v>0</v>
      </c>
      <c r="BB17" s="24">
        <v>0</v>
      </c>
      <c r="BC17" s="24">
        <v>0</v>
      </c>
      <c r="BD17" s="24">
        <v>0</v>
      </c>
      <c r="BE17" s="24">
        <v>0</v>
      </c>
      <c r="BF17" s="24">
        <v>0</v>
      </c>
      <c r="BG17" s="24">
        <v>0</v>
      </c>
      <c r="BH17" s="24">
        <v>0</v>
      </c>
      <c r="BI17" s="24">
        <v>0</v>
      </c>
      <c r="BJ17" s="24">
        <v>0</v>
      </c>
      <c r="BK17" s="24">
        <v>0</v>
      </c>
      <c r="BL17" s="24">
        <v>0</v>
      </c>
      <c r="BM17" s="24">
        <v>0</v>
      </c>
      <c r="BN17" s="24">
        <v>0</v>
      </c>
      <c r="BO17" s="24">
        <v>0</v>
      </c>
      <c r="BP17" s="24">
        <v>0</v>
      </c>
      <c r="BQ17" s="24">
        <v>0</v>
      </c>
      <c r="BR17" s="24">
        <v>0</v>
      </c>
      <c r="BS17" s="24">
        <v>0</v>
      </c>
      <c r="BT17" s="24">
        <v>0</v>
      </c>
      <c r="BU17" s="24">
        <v>0</v>
      </c>
      <c r="BV17" s="24">
        <v>0</v>
      </c>
      <c r="BW17" s="24"/>
      <c r="BX17" s="24"/>
      <c r="BY17" s="24">
        <v>0</v>
      </c>
      <c r="BZ17" s="24">
        <v>0</v>
      </c>
      <c r="CA17" s="14" t="e">
        <f>INDEX(#REF!,MATCH(E17,#REF!,0))</f>
        <v>#REF!</v>
      </c>
      <c r="CB17" s="14" t="s">
        <v>458</v>
      </c>
      <c r="CC17" s="24">
        <v>2.2999999999999998</v>
      </c>
      <c r="CD17" s="24">
        <v>0.1</v>
      </c>
      <c r="CE17" s="24">
        <v>0</v>
      </c>
      <c r="CF17" s="24">
        <v>0</v>
      </c>
      <c r="CG17" s="24">
        <v>0</v>
      </c>
      <c r="CH17" s="24">
        <v>1</v>
      </c>
      <c r="CI17" s="24" t="s">
        <v>429</v>
      </c>
      <c r="CJ17" s="24">
        <v>0.32</v>
      </c>
      <c r="CK17" s="26">
        <f t="shared" si="159"/>
        <v>0.59000000000000008</v>
      </c>
      <c r="CL17" s="26">
        <f t="shared" si="270"/>
        <v>0.91000000000000014</v>
      </c>
      <c r="CM17" s="24">
        <v>36.67</v>
      </c>
      <c r="CN17" s="27">
        <v>53.87</v>
      </c>
      <c r="CO17" s="24">
        <v>53.08</v>
      </c>
      <c r="CP17" s="28">
        <f t="shared" si="161"/>
        <v>53.08</v>
      </c>
      <c r="CQ17" s="28">
        <f t="shared" si="162"/>
        <v>52.17</v>
      </c>
      <c r="CR17" s="28">
        <f t="shared" si="163"/>
        <v>0.91</v>
      </c>
      <c r="CS17" s="28">
        <f t="shared" si="164"/>
        <v>52.269999999999996</v>
      </c>
      <c r="CT17" s="28">
        <f t="shared" si="2"/>
        <v>52.47</v>
      </c>
      <c r="CU17" s="29">
        <v>52.47</v>
      </c>
      <c r="CV17" s="28">
        <f t="shared" si="165"/>
        <v>0.98</v>
      </c>
      <c r="CW17" s="28">
        <f t="shared" si="3"/>
        <v>52.97</v>
      </c>
      <c r="CX17" s="28">
        <f t="shared" si="166"/>
        <v>53.17</v>
      </c>
      <c r="CY17" s="28">
        <f t="shared" si="4"/>
        <v>53.65</v>
      </c>
      <c r="CZ17" s="28">
        <f t="shared" si="167"/>
        <v>53.75</v>
      </c>
      <c r="DA17" s="30">
        <v>53.87</v>
      </c>
      <c r="DB17" s="26">
        <f t="shared" si="168"/>
        <v>1.7</v>
      </c>
      <c r="DC17" s="26">
        <f t="shared" si="169"/>
        <v>0.79</v>
      </c>
      <c r="DD17" s="26">
        <f t="shared" si="170"/>
        <v>0.90999999999999992</v>
      </c>
      <c r="DE17" s="26">
        <f t="shared" si="5"/>
        <v>0.1</v>
      </c>
      <c r="DF17" s="26">
        <f t="shared" si="171"/>
        <v>0.2</v>
      </c>
      <c r="DG17" s="26">
        <f t="shared" si="6"/>
        <v>0.28999999999999998</v>
      </c>
      <c r="DH17" s="26">
        <f t="shared" si="7"/>
        <v>0</v>
      </c>
      <c r="DI17" s="26">
        <f t="shared" si="8"/>
        <v>0</v>
      </c>
      <c r="DJ17" s="26">
        <f t="shared" si="9"/>
        <v>0.32</v>
      </c>
      <c r="DK17" s="26">
        <f t="shared" si="172"/>
        <v>0.59000000000000008</v>
      </c>
      <c r="DL17" s="26">
        <f t="shared" si="173"/>
        <v>0.32</v>
      </c>
      <c r="DM17" s="26">
        <f t="shared" si="174"/>
        <v>0</v>
      </c>
      <c r="DN17" s="26">
        <f t="shared" si="175"/>
        <v>0</v>
      </c>
      <c r="DO17" s="24">
        <v>3</v>
      </c>
      <c r="DP17" s="24">
        <v>0.5</v>
      </c>
      <c r="DQ17" s="24">
        <v>1</v>
      </c>
      <c r="DR17" s="24">
        <v>1</v>
      </c>
      <c r="DS17" s="31">
        <f t="shared" si="176"/>
        <v>3.59</v>
      </c>
      <c r="DT17" s="31">
        <f t="shared" si="177"/>
        <v>3.91</v>
      </c>
      <c r="DU17" s="31">
        <f t="shared" si="178"/>
        <v>1.94</v>
      </c>
      <c r="DV17" s="31">
        <f t="shared" si="179"/>
        <v>1.2</v>
      </c>
      <c r="DW17" s="31">
        <f t="shared" si="180"/>
        <v>3.14</v>
      </c>
      <c r="DX17" s="31">
        <f t="shared" si="181"/>
        <v>3.88</v>
      </c>
      <c r="DY17" s="31">
        <f t="shared" si="182"/>
        <v>2.4</v>
      </c>
      <c r="DZ17" s="31">
        <f t="shared" si="183"/>
        <v>6.28</v>
      </c>
      <c r="EA17" s="31">
        <f t="shared" si="184"/>
        <v>2.52</v>
      </c>
      <c r="EB17" s="31">
        <f t="shared" si="185"/>
        <v>1.28</v>
      </c>
      <c r="EC17" s="31">
        <f t="shared" si="186"/>
        <v>3.8</v>
      </c>
      <c r="ED17" s="31">
        <f t="shared" si="187"/>
        <v>1.36</v>
      </c>
      <c r="EE17" s="31">
        <f t="shared" si="187"/>
        <v>1.1200000000000001</v>
      </c>
      <c r="EF17" s="31">
        <f t="shared" si="188"/>
        <v>2.48</v>
      </c>
      <c r="EG17" s="31">
        <f t="shared" si="189"/>
        <v>2.52</v>
      </c>
      <c r="EH17" s="31">
        <f t="shared" si="189"/>
        <v>1.28</v>
      </c>
      <c r="EI17" s="31">
        <f t="shared" si="190"/>
        <v>3.8</v>
      </c>
      <c r="EJ17" s="24"/>
      <c r="EK17" s="24"/>
      <c r="EL17" s="24">
        <v>190.39</v>
      </c>
      <c r="EM17" s="24">
        <v>224.99</v>
      </c>
      <c r="EN17" s="24" t="s">
        <v>462</v>
      </c>
      <c r="EO17" s="24" t="s">
        <v>464</v>
      </c>
      <c r="EP17" s="14" t="s">
        <v>463</v>
      </c>
      <c r="EQ17" s="14" t="s">
        <v>453</v>
      </c>
      <c r="ER17" s="14" t="e">
        <f>IF(OR(EP17="Cống tròn",EP17="Cống hộp",EP17="Ống nhựa"),INDEX(#REF!,MATCH(E17,#REF!,0)),IF(OR(EP17="Rãnh xây",EP17="Rãnh bê tông"),INDEX(#REF!,MATCH(E17,#REF!,0)),EP17&amp;" "&amp;" ,"&amp;EQ17))</f>
        <v>#REF!</v>
      </c>
      <c r="ES17" s="25">
        <v>0</v>
      </c>
      <c r="ET17" s="25">
        <v>0</v>
      </c>
      <c r="EU17" s="25">
        <v>0</v>
      </c>
      <c r="EV17" s="24">
        <v>34.600000000000023</v>
      </c>
      <c r="EW17" s="31">
        <f t="shared" si="191"/>
        <v>0</v>
      </c>
      <c r="EX17" s="31">
        <f t="shared" si="192"/>
        <v>0</v>
      </c>
      <c r="EY17" s="31">
        <f t="shared" si="10"/>
        <v>0</v>
      </c>
      <c r="EZ17" s="31">
        <f t="shared" si="193"/>
        <v>0</v>
      </c>
      <c r="FA17" s="31">
        <f t="shared" si="194"/>
        <v>0</v>
      </c>
      <c r="FB17" s="32" t="str">
        <f t="shared" si="195"/>
        <v>Đủ</v>
      </c>
      <c r="FC17" s="31">
        <f t="shared" si="196"/>
        <v>0</v>
      </c>
      <c r="FD17" s="33" t="str" cm="1">
        <f t="array" ref="FD17">IF(EP17="Cống tròn",INDEX(#REF!,MATCH(E17,#REF!,0)),IF(EP17="Cống hộp",INDEX(#REF!,MATCH(E17,#REF!,0)),IF(EP17="Rãnh thang",INDEX(#REF!,MATCH(EL17&amp;EM17,#REF!&amp;#REF!,0)),FE17&amp;" "&amp;FF17)))</f>
        <v>Móng bê tông Không cốt thép</v>
      </c>
      <c r="FE17" s="14" t="s">
        <v>439</v>
      </c>
      <c r="FF17" s="14" t="s">
        <v>434</v>
      </c>
      <c r="FG17" s="14" t="e">
        <f>INDEX(#REF!,MATCH(E17,#REF!,0))</f>
        <v>#REF!</v>
      </c>
      <c r="FH17" s="14"/>
      <c r="FI17" s="24">
        <v>0</v>
      </c>
      <c r="FJ17" s="24">
        <v>0</v>
      </c>
      <c r="FK17" s="24">
        <v>0</v>
      </c>
      <c r="FL17" s="25">
        <v>0</v>
      </c>
      <c r="FM17" s="25">
        <v>0</v>
      </c>
      <c r="FN17" s="31">
        <f t="shared" si="197"/>
        <v>0</v>
      </c>
      <c r="FO17" s="31">
        <f t="shared" si="198"/>
        <v>0</v>
      </c>
      <c r="FP17" s="25">
        <v>0</v>
      </c>
      <c r="FQ17" s="25">
        <v>0</v>
      </c>
      <c r="FR17" s="25">
        <v>0</v>
      </c>
      <c r="FS17" s="31">
        <f t="shared" si="199"/>
        <v>0</v>
      </c>
      <c r="FT17" s="25">
        <v>0</v>
      </c>
      <c r="FU17" s="25">
        <v>0</v>
      </c>
      <c r="FV17" s="25">
        <v>0</v>
      </c>
      <c r="FW17" s="25">
        <v>0</v>
      </c>
      <c r="FX17" s="25">
        <v>0</v>
      </c>
      <c r="FY17" s="31">
        <f t="shared" si="200"/>
        <v>0</v>
      </c>
      <c r="FZ17" s="33" t="s">
        <v>438</v>
      </c>
      <c r="GA17" s="33" t="s">
        <v>442</v>
      </c>
      <c r="GB17" s="33" t="s">
        <v>427</v>
      </c>
      <c r="GC17" s="33" t="s">
        <v>446</v>
      </c>
      <c r="GD17" s="25">
        <v>0.15</v>
      </c>
      <c r="GE17" s="25">
        <v>1.7</v>
      </c>
      <c r="GF17" s="25">
        <v>0.2</v>
      </c>
      <c r="GG17" s="25">
        <v>1.6</v>
      </c>
      <c r="GH17" s="25">
        <v>0</v>
      </c>
      <c r="GI17" s="25">
        <v>0</v>
      </c>
      <c r="GJ17" s="25">
        <v>0.22</v>
      </c>
      <c r="GK17" s="25">
        <v>2</v>
      </c>
      <c r="GL17" s="25">
        <v>1</v>
      </c>
      <c r="GM17" s="25">
        <v>0</v>
      </c>
      <c r="GN17" s="31">
        <f t="shared" si="11"/>
        <v>0.9</v>
      </c>
      <c r="GO17" s="31">
        <f t="shared" si="201"/>
        <v>0.9</v>
      </c>
      <c r="GP17" s="25">
        <v>0.1</v>
      </c>
      <c r="GQ17" s="25">
        <v>0.22</v>
      </c>
      <c r="GR17" s="25">
        <v>0.12</v>
      </c>
      <c r="GS17" s="25">
        <v>0.1</v>
      </c>
      <c r="GT17" s="33" t="e">
        <f>INDEX(#REF!,MATCH(E17,#REF!,0))</f>
        <v>#REF!</v>
      </c>
      <c r="GU17" s="33"/>
      <c r="GV17" s="25">
        <v>0</v>
      </c>
      <c r="GW17" s="25">
        <v>0</v>
      </c>
      <c r="GX17" s="25">
        <v>0</v>
      </c>
      <c r="GY17" s="25">
        <v>0</v>
      </c>
      <c r="GZ17" s="31">
        <f t="shared" si="12"/>
        <v>1.1200000000000001</v>
      </c>
      <c r="HA17" s="31">
        <f t="shared" si="13"/>
        <v>0</v>
      </c>
      <c r="HB17" s="104">
        <f t="shared" si="202"/>
        <v>1.47</v>
      </c>
      <c r="HC17" s="25">
        <v>0</v>
      </c>
      <c r="HD17" s="25">
        <v>0</v>
      </c>
      <c r="HE17" s="25">
        <v>0</v>
      </c>
      <c r="HF17" s="31">
        <f t="shared" si="203"/>
        <v>0</v>
      </c>
      <c r="HG17" s="25">
        <v>0</v>
      </c>
      <c r="HH17" s="25">
        <v>0</v>
      </c>
      <c r="HI17" s="33"/>
      <c r="HJ17" s="33"/>
      <c r="HK17" s="33"/>
      <c r="HL17" s="33"/>
      <c r="HM17" s="33" t="e" cm="1">
        <f t="array" ref="HM17">INDEX(#REF!,MATCH(EL17&amp;EM17,#REF!&amp;#REF!,0))</f>
        <v>#REF!</v>
      </c>
      <c r="HN17" s="25">
        <v>0</v>
      </c>
      <c r="HO17" s="25">
        <v>0</v>
      </c>
      <c r="HP17" s="25">
        <v>0</v>
      </c>
      <c r="HQ17" s="25">
        <v>0</v>
      </c>
      <c r="HR17" s="25">
        <v>0</v>
      </c>
      <c r="HS17" s="25">
        <v>0</v>
      </c>
      <c r="HT17" s="25">
        <v>0</v>
      </c>
      <c r="HU17" s="25">
        <v>0</v>
      </c>
      <c r="HV17" s="25">
        <v>0</v>
      </c>
      <c r="HW17" s="25">
        <v>0</v>
      </c>
      <c r="HX17" s="33" t="e" cm="1">
        <f t="array" ref="HX17">INDEX(#REF!,MATCH(EL17&amp;EM17,#REF!&amp;#REF!,0))</f>
        <v>#REF!</v>
      </c>
      <c r="HY17" s="25">
        <v>0</v>
      </c>
      <c r="HZ17" s="25">
        <v>0</v>
      </c>
      <c r="IA17" s="25">
        <v>0</v>
      </c>
      <c r="IB17" s="33" t="e" cm="1">
        <f t="array" ref="IB17">INDEX(#REF!,MATCH(EL17&amp;EM17,#REF!&amp;#REF!,0))</f>
        <v>#REF!</v>
      </c>
      <c r="IC17" s="25">
        <v>0</v>
      </c>
      <c r="ID17" s="25">
        <v>0</v>
      </c>
      <c r="IE17" s="25">
        <v>0</v>
      </c>
      <c r="IF17" s="25">
        <v>0</v>
      </c>
      <c r="IG17" s="25">
        <v>0</v>
      </c>
      <c r="IH17" s="25">
        <v>0</v>
      </c>
      <c r="II17" s="33" t="e" cm="1">
        <f t="array" ref="II17">INDEX(#REF!,MATCH(EL17&amp;EM17,#REF!&amp;#REF!,0))</f>
        <v>#REF!</v>
      </c>
      <c r="IJ17" s="25">
        <v>0</v>
      </c>
      <c r="IK17" s="25">
        <v>0</v>
      </c>
      <c r="IL17" s="25">
        <v>0</v>
      </c>
      <c r="IM17" s="33" t="e" cm="1">
        <f t="array" ref="IM17">INDEX(#REF!,MATCH(EL17&amp;EM17,#REF!&amp;#REF!,0))</f>
        <v>#REF!</v>
      </c>
      <c r="IN17" s="33" t="s">
        <v>437</v>
      </c>
      <c r="IO17" s="31">
        <f t="shared" si="14"/>
        <v>34</v>
      </c>
      <c r="IP17" s="25">
        <v>1</v>
      </c>
      <c r="IQ17" s="25">
        <v>1.24</v>
      </c>
      <c r="IR17" s="25">
        <v>0.12</v>
      </c>
      <c r="IS17" s="33" t="e" cm="1">
        <f t="array" ref="IS17">INDEX(#REF!,MATCH(EL17&amp;EM17,#REF!&amp;#REF!,0))</f>
        <v>#REF!</v>
      </c>
      <c r="IT17" s="33" t="s">
        <v>437</v>
      </c>
      <c r="IU17" s="31">
        <f t="shared" si="263"/>
        <v>1</v>
      </c>
      <c r="IV17" s="31">
        <f t="shared" si="264"/>
        <v>0.13</v>
      </c>
      <c r="IW17" s="25">
        <v>1.24</v>
      </c>
      <c r="IX17" s="25">
        <v>0.12</v>
      </c>
      <c r="IY17" s="25">
        <v>1.0999999999999999E-2</v>
      </c>
      <c r="IZ17" s="25">
        <v>1</v>
      </c>
      <c r="JA17" s="31">
        <f t="shared" si="265"/>
        <v>34</v>
      </c>
      <c r="JB17" s="31">
        <f t="shared" si="266"/>
        <v>0.374</v>
      </c>
      <c r="JC17" s="31">
        <f t="shared" si="267"/>
        <v>34.374000000000002</v>
      </c>
      <c r="JD17" s="31">
        <f t="shared" si="268"/>
        <v>-0.22600000000002041</v>
      </c>
      <c r="JE17" s="31" t="str">
        <f t="shared" si="269"/>
        <v>Thêm 01</v>
      </c>
      <c r="JF17" s="27">
        <v>40.780000000000044</v>
      </c>
      <c r="JG17" s="26">
        <f t="shared" si="204"/>
        <v>39.93</v>
      </c>
      <c r="JH17" s="26">
        <f t="shared" si="205"/>
        <v>0.85000000000004405</v>
      </c>
      <c r="JI17" s="26">
        <f t="shared" si="15"/>
        <v>0</v>
      </c>
      <c r="JJ17" s="26">
        <f t="shared" si="16"/>
        <v>0</v>
      </c>
      <c r="JK17" s="26">
        <f t="shared" si="17"/>
        <v>39.930000000000042</v>
      </c>
      <c r="JL17" s="26">
        <f t="shared" si="18"/>
        <v>0</v>
      </c>
      <c r="JM17" s="26">
        <f t="shared" si="19"/>
        <v>0</v>
      </c>
      <c r="JN17" s="26">
        <f t="shared" si="20"/>
        <v>0</v>
      </c>
      <c r="JO17" s="26">
        <f t="shared" si="21"/>
        <v>0</v>
      </c>
      <c r="JP17" s="26">
        <f t="shared" si="22"/>
        <v>40.080000000000041</v>
      </c>
      <c r="JQ17" s="26">
        <f t="shared" si="23"/>
        <v>0</v>
      </c>
      <c r="JR17" s="26">
        <f t="shared" si="24"/>
        <v>0</v>
      </c>
      <c r="JS17" s="26">
        <f t="shared" si="25"/>
        <v>0</v>
      </c>
      <c r="JT17" s="26">
        <f t="shared" si="26"/>
        <v>0</v>
      </c>
      <c r="JU17" s="26">
        <f t="shared" si="27"/>
        <v>0</v>
      </c>
      <c r="JV17" s="26">
        <f t="shared" si="28"/>
        <v>0</v>
      </c>
      <c r="JW17" s="26">
        <f t="shared" si="29"/>
        <v>40.080000000000041</v>
      </c>
      <c r="JX17" s="26">
        <f t="shared" si="30"/>
        <v>40.280000000000044</v>
      </c>
      <c r="JY17" s="26">
        <f t="shared" si="31"/>
        <v>0</v>
      </c>
      <c r="JZ17" s="26">
        <f t="shared" si="32"/>
        <v>0</v>
      </c>
      <c r="KA17" s="26">
        <f t="shared" si="33"/>
        <v>0</v>
      </c>
      <c r="KB17" s="26">
        <f t="shared" si="34"/>
        <v>0</v>
      </c>
      <c r="KC17" s="26">
        <f t="shared" si="35"/>
        <v>40.280000000000044</v>
      </c>
      <c r="KD17" s="26">
        <f t="shared" si="36"/>
        <v>0</v>
      </c>
      <c r="KE17" s="24">
        <v>40.280000000000044</v>
      </c>
      <c r="KF17" s="31">
        <f t="shared" si="37"/>
        <v>0.9</v>
      </c>
      <c r="KG17" s="31">
        <f t="shared" si="38"/>
        <v>41.18</v>
      </c>
      <c r="KH17" s="31">
        <f t="shared" si="39"/>
        <v>41.28</v>
      </c>
      <c r="KI17" s="31">
        <f t="shared" si="40"/>
        <v>0</v>
      </c>
      <c r="KJ17" s="31">
        <f t="shared" si="41"/>
        <v>41.4</v>
      </c>
      <c r="KK17" s="25">
        <v>41.280000000000044</v>
      </c>
      <c r="KL17" s="31">
        <f t="shared" si="42"/>
        <v>0</v>
      </c>
      <c r="KM17" s="31">
        <f t="shared" si="43"/>
        <v>0</v>
      </c>
      <c r="KN17" s="31">
        <f t="shared" si="44"/>
        <v>41.4</v>
      </c>
      <c r="KO17" s="31">
        <f t="shared" si="45"/>
        <v>0</v>
      </c>
      <c r="KP17" s="31">
        <f t="shared" si="46"/>
        <v>0</v>
      </c>
      <c r="KQ17" s="25">
        <v>0</v>
      </c>
      <c r="KR17" s="31">
        <f t="shared" si="47"/>
        <v>0</v>
      </c>
      <c r="KS17" s="27">
        <v>40.280000000000044</v>
      </c>
      <c r="KT17" s="26">
        <f t="shared" si="48"/>
        <v>39.43</v>
      </c>
      <c r="KU17" s="26">
        <f t="shared" si="206"/>
        <v>0.85000000000004405</v>
      </c>
      <c r="KV17" s="26">
        <f t="shared" si="49"/>
        <v>0</v>
      </c>
      <c r="KW17" s="26">
        <f t="shared" si="50"/>
        <v>0</v>
      </c>
      <c r="KX17" s="26">
        <f t="shared" si="51"/>
        <v>39.430000000000042</v>
      </c>
      <c r="KY17" s="26">
        <f t="shared" si="52"/>
        <v>0</v>
      </c>
      <c r="KZ17" s="26">
        <f t="shared" si="53"/>
        <v>0</v>
      </c>
      <c r="LA17" s="26">
        <f t="shared" si="54"/>
        <v>0</v>
      </c>
      <c r="LB17" s="26">
        <f t="shared" si="55"/>
        <v>0</v>
      </c>
      <c r="LC17" s="26">
        <f t="shared" si="56"/>
        <v>39.580000000000041</v>
      </c>
      <c r="LD17" s="26">
        <f t="shared" si="57"/>
        <v>0</v>
      </c>
      <c r="LE17" s="26">
        <f t="shared" si="58"/>
        <v>0</v>
      </c>
      <c r="LF17" s="26">
        <f t="shared" si="59"/>
        <v>0</v>
      </c>
      <c r="LG17" s="26">
        <f t="shared" si="60"/>
        <v>0</v>
      </c>
      <c r="LH17" s="26">
        <f t="shared" si="61"/>
        <v>0</v>
      </c>
      <c r="LI17" s="26">
        <f t="shared" si="62"/>
        <v>0</v>
      </c>
      <c r="LJ17" s="26">
        <f t="shared" si="63"/>
        <v>39.580000000000041</v>
      </c>
      <c r="LK17" s="26">
        <f t="shared" si="64"/>
        <v>39.780000000000044</v>
      </c>
      <c r="LL17" s="26">
        <f t="shared" si="65"/>
        <v>0</v>
      </c>
      <c r="LM17" s="26">
        <f t="shared" si="66"/>
        <v>0</v>
      </c>
      <c r="LN17" s="26">
        <f t="shared" si="67"/>
        <v>0</v>
      </c>
      <c r="LO17" s="26">
        <f t="shared" si="68"/>
        <v>0</v>
      </c>
      <c r="LP17" s="26">
        <f t="shared" si="69"/>
        <v>39.780000000000044</v>
      </c>
      <c r="LQ17" s="26">
        <f t="shared" si="70"/>
        <v>0</v>
      </c>
      <c r="LR17" s="24">
        <v>39.780000000000044</v>
      </c>
      <c r="LS17" s="31">
        <f t="shared" si="71"/>
        <v>0.9</v>
      </c>
      <c r="LT17" s="31">
        <f t="shared" si="72"/>
        <v>40.68</v>
      </c>
      <c r="LU17" s="31">
        <f t="shared" si="73"/>
        <v>40.78</v>
      </c>
      <c r="LV17" s="31">
        <f t="shared" si="74"/>
        <v>0</v>
      </c>
      <c r="LW17" s="31">
        <f t="shared" si="75"/>
        <v>40.9</v>
      </c>
      <c r="LX17" s="25">
        <v>40.780000000000044</v>
      </c>
      <c r="LY17" s="31">
        <f t="shared" si="76"/>
        <v>0</v>
      </c>
      <c r="LZ17" s="31">
        <f t="shared" si="77"/>
        <v>0</v>
      </c>
      <c r="MA17" s="31">
        <f t="shared" si="78"/>
        <v>40.9</v>
      </c>
      <c r="MB17" s="31">
        <f t="shared" si="79"/>
        <v>0</v>
      </c>
      <c r="MC17" s="31">
        <f t="shared" si="80"/>
        <v>0</v>
      </c>
      <c r="MD17" s="25">
        <v>0</v>
      </c>
      <c r="ME17" s="31">
        <f t="shared" si="81"/>
        <v>0</v>
      </c>
      <c r="MF17" s="33" t="s">
        <v>429</v>
      </c>
      <c r="MG17" s="25">
        <v>0.32</v>
      </c>
      <c r="MH17" s="31">
        <f t="shared" si="207"/>
        <v>0.53000000000004399</v>
      </c>
      <c r="MI17" s="31">
        <f t="shared" si="208"/>
        <v>0.85000000000004405</v>
      </c>
      <c r="MJ17" s="25">
        <v>0.32</v>
      </c>
      <c r="MK17" s="31">
        <f t="shared" si="209"/>
        <v>0.53000000000004399</v>
      </c>
      <c r="ML17" s="31">
        <f t="shared" si="210"/>
        <v>0.85000000000004405</v>
      </c>
      <c r="MM17" s="31">
        <f t="shared" si="82"/>
        <v>0</v>
      </c>
      <c r="MN17" s="31">
        <f t="shared" si="83"/>
        <v>0</v>
      </c>
      <c r="MO17" s="31">
        <f t="shared" si="211"/>
        <v>0</v>
      </c>
      <c r="MP17" s="31">
        <f t="shared" si="84"/>
        <v>0</v>
      </c>
      <c r="MQ17" s="31">
        <f t="shared" si="85"/>
        <v>0</v>
      </c>
      <c r="MR17" s="31">
        <f t="shared" si="212"/>
        <v>0</v>
      </c>
      <c r="MS17" s="31">
        <f t="shared" si="86"/>
        <v>0</v>
      </c>
      <c r="MT17" s="31">
        <f t="shared" si="87"/>
        <v>0</v>
      </c>
      <c r="MU17" s="31">
        <f t="shared" si="213"/>
        <v>0</v>
      </c>
      <c r="MV17" s="31">
        <f t="shared" si="88"/>
        <v>0</v>
      </c>
      <c r="MW17" s="31">
        <f t="shared" si="89"/>
        <v>0</v>
      </c>
      <c r="MX17" s="31">
        <f t="shared" si="214"/>
        <v>0</v>
      </c>
      <c r="MY17" s="31">
        <f t="shared" si="90"/>
        <v>0</v>
      </c>
      <c r="MZ17" s="31">
        <f t="shared" si="91"/>
        <v>0</v>
      </c>
      <c r="NA17" s="31">
        <f t="shared" si="215"/>
        <v>0</v>
      </c>
      <c r="NB17" s="31">
        <f t="shared" si="92"/>
        <v>0</v>
      </c>
      <c r="NC17" s="31">
        <f t="shared" si="93"/>
        <v>0</v>
      </c>
      <c r="ND17" s="31">
        <f t="shared" si="216"/>
        <v>0</v>
      </c>
      <c r="NE17" s="31">
        <f t="shared" si="94"/>
        <v>0</v>
      </c>
      <c r="NF17" s="31">
        <f t="shared" si="95"/>
        <v>0</v>
      </c>
      <c r="NG17" s="31">
        <f t="shared" si="217"/>
        <v>0</v>
      </c>
      <c r="NH17" s="31">
        <f t="shared" si="96"/>
        <v>0</v>
      </c>
      <c r="NI17" s="31">
        <f t="shared" si="97"/>
        <v>0</v>
      </c>
      <c r="NJ17" s="31">
        <f t="shared" si="218"/>
        <v>0</v>
      </c>
      <c r="NK17" s="31">
        <f t="shared" si="98"/>
        <v>0.15</v>
      </c>
      <c r="NL17" s="31">
        <f t="shared" si="99"/>
        <v>0.15</v>
      </c>
      <c r="NM17" s="31">
        <f t="shared" si="219"/>
        <v>0.15</v>
      </c>
      <c r="NN17" s="31">
        <f t="shared" si="100"/>
        <v>0</v>
      </c>
      <c r="NO17" s="31">
        <f t="shared" si="101"/>
        <v>0</v>
      </c>
      <c r="NP17" s="31">
        <f t="shared" si="220"/>
        <v>0</v>
      </c>
      <c r="NQ17" s="31">
        <f t="shared" si="102"/>
        <v>0.2</v>
      </c>
      <c r="NR17" s="31">
        <f t="shared" si="103"/>
        <v>0.2</v>
      </c>
      <c r="NS17" s="31">
        <f t="shared" si="221"/>
        <v>0.2</v>
      </c>
      <c r="NT17" s="31">
        <f t="shared" si="104"/>
        <v>0</v>
      </c>
      <c r="NU17" s="31">
        <f t="shared" si="105"/>
        <v>0</v>
      </c>
      <c r="NV17" s="31">
        <f t="shared" si="222"/>
        <v>0</v>
      </c>
      <c r="NW17" s="31">
        <f t="shared" si="106"/>
        <v>0.18000000000004401</v>
      </c>
      <c r="NX17" s="31">
        <f t="shared" si="107"/>
        <v>0.18000000000004401</v>
      </c>
      <c r="NY17" s="31">
        <f t="shared" si="223"/>
        <v>0.18000000000004401</v>
      </c>
      <c r="NZ17" s="31">
        <f t="shared" si="108"/>
        <v>0.32</v>
      </c>
      <c r="OA17" s="31">
        <f t="shared" si="109"/>
        <v>0.32</v>
      </c>
      <c r="OB17" s="31">
        <f t="shared" si="224"/>
        <v>0.32</v>
      </c>
      <c r="OC17" s="31">
        <f t="shared" si="110"/>
        <v>0</v>
      </c>
      <c r="OD17" s="31">
        <f t="shared" si="111"/>
        <v>0</v>
      </c>
      <c r="OE17" s="31">
        <f t="shared" si="225"/>
        <v>0</v>
      </c>
      <c r="OF17" s="31">
        <f t="shared" si="112"/>
        <v>0</v>
      </c>
      <c r="OG17" s="31">
        <f t="shared" si="113"/>
        <v>0</v>
      </c>
      <c r="OH17" s="31">
        <f t="shared" si="226"/>
        <v>0</v>
      </c>
      <c r="OI17" s="31">
        <f t="shared" si="114"/>
        <v>0</v>
      </c>
      <c r="OJ17" s="31">
        <f t="shared" si="115"/>
        <v>0</v>
      </c>
      <c r="OK17" s="31">
        <f t="shared" si="227"/>
        <v>0</v>
      </c>
      <c r="OL17" s="31">
        <f t="shared" si="116"/>
        <v>0</v>
      </c>
      <c r="OM17" s="31">
        <f t="shared" si="117"/>
        <v>0</v>
      </c>
      <c r="ON17" s="31">
        <f t="shared" si="228"/>
        <v>0</v>
      </c>
      <c r="OO17" s="31">
        <f t="shared" si="118"/>
        <v>0</v>
      </c>
      <c r="OP17" s="31">
        <f t="shared" si="119"/>
        <v>0</v>
      </c>
      <c r="OQ17" s="31">
        <f t="shared" si="229"/>
        <v>0</v>
      </c>
      <c r="OR17" s="31">
        <f t="shared" si="120"/>
        <v>0</v>
      </c>
      <c r="OS17" s="31">
        <f t="shared" si="121"/>
        <v>0</v>
      </c>
      <c r="OT17" s="31">
        <f t="shared" si="230"/>
        <v>0</v>
      </c>
      <c r="OU17" s="31">
        <f t="shared" si="122"/>
        <v>0</v>
      </c>
      <c r="OV17" s="31">
        <f t="shared" si="123"/>
        <v>0</v>
      </c>
      <c r="OW17" s="31">
        <f t="shared" si="231"/>
        <v>0</v>
      </c>
      <c r="OX17" s="31">
        <f t="shared" si="124"/>
        <v>0</v>
      </c>
      <c r="OY17" s="31">
        <f t="shared" si="125"/>
        <v>0</v>
      </c>
      <c r="OZ17" s="31">
        <f t="shared" si="232"/>
        <v>0</v>
      </c>
      <c r="PA17" s="31">
        <f t="shared" si="126"/>
        <v>0</v>
      </c>
      <c r="PB17" s="31">
        <f t="shared" si="127"/>
        <v>0</v>
      </c>
      <c r="PC17" s="31">
        <f t="shared" si="233"/>
        <v>0</v>
      </c>
      <c r="PD17" s="31">
        <f t="shared" si="128"/>
        <v>0</v>
      </c>
      <c r="PE17" s="31">
        <f t="shared" si="129"/>
        <v>0</v>
      </c>
      <c r="PF17" s="31">
        <f t="shared" si="234"/>
        <v>0</v>
      </c>
      <c r="PG17" s="27">
        <v>2.6</v>
      </c>
      <c r="PH17" s="27">
        <v>0.5</v>
      </c>
      <c r="PI17" s="27">
        <v>1</v>
      </c>
      <c r="PJ17" s="27">
        <v>1</v>
      </c>
      <c r="PK17" s="27">
        <v>0</v>
      </c>
      <c r="PL17" s="27">
        <v>0</v>
      </c>
      <c r="PM17" s="27">
        <v>0</v>
      </c>
      <c r="PN17" s="27">
        <v>0</v>
      </c>
      <c r="PO17" s="31">
        <f t="shared" si="235"/>
        <v>3.13</v>
      </c>
      <c r="PP17" s="31">
        <f t="shared" si="236"/>
        <v>1.52</v>
      </c>
      <c r="PQ17" s="31">
        <f t="shared" si="237"/>
        <v>3.45</v>
      </c>
      <c r="PR17" s="31">
        <f t="shared" si="238"/>
        <v>1.05</v>
      </c>
      <c r="PS17" s="31">
        <f t="shared" si="239"/>
        <v>3.13</v>
      </c>
      <c r="PT17" s="31">
        <f t="shared" si="240"/>
        <v>1.52</v>
      </c>
      <c r="PU17" s="31">
        <f t="shared" si="241"/>
        <v>3.45</v>
      </c>
      <c r="PV17" s="31">
        <f t="shared" si="242"/>
        <v>1.05</v>
      </c>
      <c r="PW17" s="31">
        <f t="shared" si="130"/>
        <v>0</v>
      </c>
      <c r="PX17" s="31">
        <f t="shared" si="243"/>
        <v>0</v>
      </c>
      <c r="PY17" s="31">
        <f t="shared" si="131"/>
        <v>0</v>
      </c>
      <c r="PZ17" s="31">
        <f t="shared" si="132"/>
        <v>0</v>
      </c>
      <c r="QA17" s="31">
        <f t="shared" si="133"/>
        <v>52.59</v>
      </c>
      <c r="QB17" s="31">
        <f t="shared" si="134"/>
        <v>36.33</v>
      </c>
      <c r="QC17" s="31">
        <f t="shared" si="135"/>
        <v>88.92</v>
      </c>
      <c r="QD17" s="31">
        <f t="shared" si="136"/>
        <v>0</v>
      </c>
      <c r="QE17" s="31">
        <f t="shared" si="137"/>
        <v>0</v>
      </c>
      <c r="QF17" s="31">
        <f t="shared" si="244"/>
        <v>0</v>
      </c>
      <c r="QG17" s="31">
        <f t="shared" si="245"/>
        <v>52.59</v>
      </c>
      <c r="QH17" s="31">
        <f t="shared" si="246"/>
        <v>36.33</v>
      </c>
      <c r="QI17" s="31">
        <f t="shared" si="247"/>
        <v>88.92</v>
      </c>
      <c r="QJ17" s="31">
        <f t="shared" si="138"/>
        <v>0</v>
      </c>
      <c r="QK17" s="31">
        <f t="shared" si="139"/>
        <v>0</v>
      </c>
      <c r="QL17" s="31">
        <f t="shared" si="248"/>
        <v>0</v>
      </c>
      <c r="QM17" s="31">
        <f t="shared" si="140"/>
        <v>0</v>
      </c>
      <c r="QN17" s="31">
        <f t="shared" si="141"/>
        <v>0</v>
      </c>
      <c r="QO17" s="31">
        <f t="shared" si="249"/>
        <v>0</v>
      </c>
      <c r="QP17" s="31">
        <f t="shared" si="142"/>
        <v>28.86</v>
      </c>
      <c r="QQ17" s="31">
        <f t="shared" si="143"/>
        <v>15.94</v>
      </c>
      <c r="QR17" s="31">
        <f t="shared" si="250"/>
        <v>44.8</v>
      </c>
      <c r="QS17" s="31">
        <f t="shared" si="144"/>
        <v>0</v>
      </c>
      <c r="QT17" s="31">
        <f t="shared" si="145"/>
        <v>0</v>
      </c>
      <c r="QU17" s="31">
        <f t="shared" si="251"/>
        <v>0</v>
      </c>
      <c r="QV17" s="31">
        <f t="shared" si="146"/>
        <v>0</v>
      </c>
      <c r="QW17" s="31">
        <f t="shared" si="147"/>
        <v>0</v>
      </c>
      <c r="QX17" s="31">
        <f t="shared" si="252"/>
        <v>0</v>
      </c>
      <c r="QY17" s="31">
        <f t="shared" si="148"/>
        <v>0</v>
      </c>
      <c r="QZ17" s="31">
        <f t="shared" si="149"/>
        <v>0</v>
      </c>
      <c r="RA17" s="31">
        <f t="shared" si="253"/>
        <v>0</v>
      </c>
      <c r="RB17" s="31">
        <f t="shared" si="254"/>
        <v>0</v>
      </c>
      <c r="RC17" s="31">
        <f t="shared" si="255"/>
        <v>0</v>
      </c>
      <c r="RD17" s="31">
        <f t="shared" si="256"/>
        <v>28.86</v>
      </c>
      <c r="RE17" s="31">
        <f t="shared" si="256"/>
        <v>15.94</v>
      </c>
      <c r="RF17" s="31">
        <f t="shared" si="257"/>
        <v>44.8</v>
      </c>
      <c r="RG17" s="31">
        <f t="shared" si="258"/>
        <v>23.73</v>
      </c>
      <c r="RH17" s="31">
        <f t="shared" si="258"/>
        <v>20.39</v>
      </c>
      <c r="RI17" s="31">
        <f t="shared" si="259"/>
        <v>44.12</v>
      </c>
      <c r="RJ17" s="31">
        <f t="shared" si="260"/>
        <v>28.86</v>
      </c>
      <c r="RK17" s="31">
        <f t="shared" si="260"/>
        <v>15.94</v>
      </c>
      <c r="RL17" s="31">
        <f t="shared" si="260"/>
        <v>44.8</v>
      </c>
      <c r="RM17" s="31">
        <f t="shared" si="150"/>
        <v>0</v>
      </c>
      <c r="RN17" s="31">
        <f t="shared" si="151"/>
        <v>0</v>
      </c>
      <c r="RO17" s="31">
        <f t="shared" si="152"/>
        <v>0</v>
      </c>
      <c r="RP17" s="31">
        <f t="shared" si="153"/>
        <v>0</v>
      </c>
      <c r="RQ17" s="31">
        <f t="shared" si="154"/>
        <v>0</v>
      </c>
      <c r="RR17" s="31">
        <f t="shared" si="155"/>
        <v>0</v>
      </c>
      <c r="RS17" s="31">
        <f t="shared" si="156"/>
        <v>0</v>
      </c>
      <c r="RT17" s="31">
        <f t="shared" si="157"/>
        <v>0</v>
      </c>
      <c r="RU17" s="31">
        <f t="shared" si="261"/>
        <v>0</v>
      </c>
      <c r="RV17" s="24"/>
      <c r="RW17" s="24"/>
      <c r="RX17" s="24"/>
      <c r="RY17" s="24"/>
    </row>
    <row r="18" spans="1:493" ht="42.75" x14ac:dyDescent="0.25">
      <c r="A18" s="24">
        <v>15</v>
      </c>
      <c r="B18" s="24" t="s">
        <v>457</v>
      </c>
      <c r="C18" s="24">
        <v>225.69</v>
      </c>
      <c r="D18" s="14" t="e">
        <f>INDEX(#REF!,MATCH(E18,#REF!,0))</f>
        <v>#REF!</v>
      </c>
      <c r="E18" s="24" t="s">
        <v>464</v>
      </c>
      <c r="F18" s="14" t="s">
        <v>422</v>
      </c>
      <c r="G18" s="14" t="s">
        <v>444</v>
      </c>
      <c r="H18" s="14" t="s">
        <v>438</v>
      </c>
      <c r="I18" s="14" t="s">
        <v>425</v>
      </c>
      <c r="J18" s="14" t="s">
        <v>439</v>
      </c>
      <c r="K18" s="14" t="s">
        <v>427</v>
      </c>
      <c r="L18" s="14" t="s">
        <v>427</v>
      </c>
      <c r="M18" s="24">
        <v>2</v>
      </c>
      <c r="N18" s="24">
        <v>2</v>
      </c>
      <c r="O18" s="25">
        <v>2</v>
      </c>
      <c r="P18" s="25">
        <v>2.4</v>
      </c>
      <c r="Q18" s="25">
        <v>0.1</v>
      </c>
      <c r="R18" s="25">
        <v>2</v>
      </c>
      <c r="S18" s="25">
        <v>2.2000000000000002</v>
      </c>
      <c r="T18" s="24">
        <v>0.2</v>
      </c>
      <c r="U18" s="24">
        <v>0</v>
      </c>
      <c r="V18" s="24">
        <v>0</v>
      </c>
      <c r="W18" s="24">
        <v>0</v>
      </c>
      <c r="X18" s="24">
        <v>2</v>
      </c>
      <c r="Y18" s="24">
        <v>1.54</v>
      </c>
      <c r="Z18" s="26">
        <f t="shared" si="272"/>
        <v>0.98</v>
      </c>
      <c r="AA18" s="24">
        <v>0.22</v>
      </c>
      <c r="AB18" s="24">
        <v>2</v>
      </c>
      <c r="AC18" s="24">
        <v>1.56</v>
      </c>
      <c r="AD18" s="24">
        <v>0.2</v>
      </c>
      <c r="AE18" s="24">
        <v>0.22</v>
      </c>
      <c r="AF18" s="24">
        <v>0.5</v>
      </c>
      <c r="AG18" s="25">
        <v>1.56</v>
      </c>
      <c r="AH18" s="25">
        <v>1.56</v>
      </c>
      <c r="AI18" s="26">
        <f t="shared" si="0"/>
        <v>1.28</v>
      </c>
      <c r="AJ18" s="25">
        <v>2</v>
      </c>
      <c r="AK18" s="25">
        <v>2</v>
      </c>
      <c r="AL18" s="26">
        <f t="shared" si="1"/>
        <v>1.2</v>
      </c>
      <c r="AM18" s="24">
        <v>2</v>
      </c>
      <c r="AN18" s="24">
        <v>1.56</v>
      </c>
      <c r="AO18" s="24">
        <v>0.1</v>
      </c>
      <c r="AP18" s="24">
        <v>0.22</v>
      </c>
      <c r="AQ18" s="24">
        <v>2</v>
      </c>
      <c r="AR18" s="24">
        <v>1.8</v>
      </c>
      <c r="AS18" s="24">
        <v>0.12</v>
      </c>
      <c r="AT18" s="24">
        <v>0.1</v>
      </c>
      <c r="AU18" s="24">
        <v>0</v>
      </c>
      <c r="AV18" s="24">
        <v>0</v>
      </c>
      <c r="AW18" s="24">
        <v>0</v>
      </c>
      <c r="AX18" s="24">
        <v>0</v>
      </c>
      <c r="AY18" s="24">
        <v>0</v>
      </c>
      <c r="AZ18" s="24">
        <v>0</v>
      </c>
      <c r="BA18" s="24">
        <v>0</v>
      </c>
      <c r="BB18" s="24">
        <v>0</v>
      </c>
      <c r="BC18" s="24">
        <v>0</v>
      </c>
      <c r="BD18" s="24">
        <v>0</v>
      </c>
      <c r="BE18" s="24">
        <v>0</v>
      </c>
      <c r="BF18" s="24">
        <v>0</v>
      </c>
      <c r="BG18" s="24">
        <v>0</v>
      </c>
      <c r="BH18" s="24">
        <v>0</v>
      </c>
      <c r="BI18" s="24">
        <v>0</v>
      </c>
      <c r="BJ18" s="24">
        <v>0</v>
      </c>
      <c r="BK18" s="24">
        <v>0</v>
      </c>
      <c r="BL18" s="24">
        <v>0</v>
      </c>
      <c r="BM18" s="24">
        <v>0</v>
      </c>
      <c r="BN18" s="24">
        <v>0</v>
      </c>
      <c r="BO18" s="24">
        <v>0</v>
      </c>
      <c r="BP18" s="24">
        <v>0</v>
      </c>
      <c r="BQ18" s="24">
        <v>0</v>
      </c>
      <c r="BR18" s="24">
        <v>0</v>
      </c>
      <c r="BS18" s="24">
        <v>0</v>
      </c>
      <c r="BT18" s="24">
        <v>0</v>
      </c>
      <c r="BU18" s="24">
        <v>0</v>
      </c>
      <c r="BV18" s="24">
        <v>0</v>
      </c>
      <c r="BW18" s="24"/>
      <c r="BX18" s="24"/>
      <c r="BY18" s="24">
        <v>0</v>
      </c>
      <c r="BZ18" s="24">
        <v>0</v>
      </c>
      <c r="CA18" s="14" t="e">
        <f>INDEX(#REF!,MATCH(E18,#REF!,0))</f>
        <v>#REF!</v>
      </c>
      <c r="CB18" s="14" t="s">
        <v>458</v>
      </c>
      <c r="CC18" s="24">
        <v>2.2999999999999998</v>
      </c>
      <c r="CD18" s="24">
        <v>0.1</v>
      </c>
      <c r="CE18" s="24">
        <v>0</v>
      </c>
      <c r="CF18" s="24">
        <v>0</v>
      </c>
      <c r="CG18" s="24">
        <v>0</v>
      </c>
      <c r="CH18" s="24">
        <v>1</v>
      </c>
      <c r="CI18" s="24" t="s">
        <v>429</v>
      </c>
      <c r="CJ18" s="24">
        <v>0.32</v>
      </c>
      <c r="CK18" s="26">
        <f t="shared" si="159"/>
        <v>0.59000000000000008</v>
      </c>
      <c r="CL18" s="26">
        <f t="shared" si="270"/>
        <v>0.91000000000000014</v>
      </c>
      <c r="CM18" s="24">
        <v>36.67</v>
      </c>
      <c r="CN18" s="27">
        <v>54.87</v>
      </c>
      <c r="CO18" s="24">
        <v>54.08</v>
      </c>
      <c r="CP18" s="28">
        <f t="shared" si="161"/>
        <v>54.08</v>
      </c>
      <c r="CQ18" s="28">
        <f t="shared" si="162"/>
        <v>53.17</v>
      </c>
      <c r="CR18" s="28">
        <f t="shared" si="163"/>
        <v>0.91</v>
      </c>
      <c r="CS18" s="28">
        <f t="shared" si="164"/>
        <v>53.269999999999996</v>
      </c>
      <c r="CT18" s="28">
        <f t="shared" si="2"/>
        <v>53.47</v>
      </c>
      <c r="CU18" s="29">
        <v>53.47</v>
      </c>
      <c r="CV18" s="28">
        <f t="shared" si="165"/>
        <v>0.98</v>
      </c>
      <c r="CW18" s="28">
        <f t="shared" si="3"/>
        <v>53.97</v>
      </c>
      <c r="CX18" s="28">
        <f t="shared" si="166"/>
        <v>54.17</v>
      </c>
      <c r="CY18" s="28">
        <f t="shared" si="4"/>
        <v>54.65</v>
      </c>
      <c r="CZ18" s="28">
        <f t="shared" si="167"/>
        <v>54.75</v>
      </c>
      <c r="DA18" s="30">
        <v>54.87</v>
      </c>
      <c r="DB18" s="26">
        <f t="shared" si="168"/>
        <v>1.7</v>
      </c>
      <c r="DC18" s="26">
        <f t="shared" si="169"/>
        <v>0.79</v>
      </c>
      <c r="DD18" s="26">
        <f t="shared" si="170"/>
        <v>0.90999999999999992</v>
      </c>
      <c r="DE18" s="26">
        <f t="shared" si="5"/>
        <v>0.1</v>
      </c>
      <c r="DF18" s="26">
        <f t="shared" si="171"/>
        <v>0.2</v>
      </c>
      <c r="DG18" s="26">
        <f t="shared" si="6"/>
        <v>0.28999999999999998</v>
      </c>
      <c r="DH18" s="26">
        <f t="shared" si="7"/>
        <v>0</v>
      </c>
      <c r="DI18" s="26">
        <f t="shared" si="8"/>
        <v>0</v>
      </c>
      <c r="DJ18" s="26">
        <f t="shared" si="9"/>
        <v>0.32</v>
      </c>
      <c r="DK18" s="26">
        <f t="shared" si="172"/>
        <v>0.59000000000000008</v>
      </c>
      <c r="DL18" s="26">
        <f t="shared" si="173"/>
        <v>0.32</v>
      </c>
      <c r="DM18" s="26">
        <f t="shared" si="174"/>
        <v>0</v>
      </c>
      <c r="DN18" s="26">
        <f t="shared" si="175"/>
        <v>0</v>
      </c>
      <c r="DO18" s="24">
        <v>3</v>
      </c>
      <c r="DP18" s="24">
        <v>0.5</v>
      </c>
      <c r="DQ18" s="24">
        <v>1</v>
      </c>
      <c r="DR18" s="24">
        <v>1</v>
      </c>
      <c r="DS18" s="31">
        <f t="shared" si="176"/>
        <v>3.59</v>
      </c>
      <c r="DT18" s="31">
        <f t="shared" si="177"/>
        <v>3.91</v>
      </c>
      <c r="DU18" s="31">
        <f t="shared" si="178"/>
        <v>1.94</v>
      </c>
      <c r="DV18" s="31">
        <f t="shared" si="179"/>
        <v>1.2</v>
      </c>
      <c r="DW18" s="31">
        <f t="shared" si="180"/>
        <v>3.14</v>
      </c>
      <c r="DX18" s="31">
        <f t="shared" si="181"/>
        <v>3.88</v>
      </c>
      <c r="DY18" s="31">
        <f t="shared" si="182"/>
        <v>2.4</v>
      </c>
      <c r="DZ18" s="31">
        <f t="shared" si="183"/>
        <v>6.28</v>
      </c>
      <c r="EA18" s="31">
        <f t="shared" si="184"/>
        <v>2.52</v>
      </c>
      <c r="EB18" s="31">
        <f t="shared" si="185"/>
        <v>1.28</v>
      </c>
      <c r="EC18" s="31">
        <f t="shared" si="186"/>
        <v>3.8</v>
      </c>
      <c r="ED18" s="31">
        <f t="shared" si="187"/>
        <v>1.36</v>
      </c>
      <c r="EE18" s="31">
        <f t="shared" si="187"/>
        <v>1.1200000000000001</v>
      </c>
      <c r="EF18" s="31">
        <f t="shared" si="188"/>
        <v>2.48</v>
      </c>
      <c r="EG18" s="31">
        <f t="shared" si="189"/>
        <v>2.52</v>
      </c>
      <c r="EH18" s="31">
        <f t="shared" si="189"/>
        <v>1.28</v>
      </c>
      <c r="EI18" s="31">
        <f t="shared" si="190"/>
        <v>3.8</v>
      </c>
      <c r="EJ18" s="24"/>
      <c r="EK18" s="24"/>
      <c r="EL18" s="24">
        <v>226.39</v>
      </c>
      <c r="EM18" s="24">
        <v>260.79000000000002</v>
      </c>
      <c r="EN18" s="24" t="s">
        <v>464</v>
      </c>
      <c r="EO18" s="24" t="s">
        <v>465</v>
      </c>
      <c r="EP18" s="14" t="s">
        <v>463</v>
      </c>
      <c r="EQ18" s="14" t="s">
        <v>453</v>
      </c>
      <c r="ER18" s="14" t="e">
        <f>IF(OR(EP18="Cống tròn",EP18="Cống hộp",EP18="Ống nhựa"),INDEX(#REF!,MATCH(E18,#REF!,0)),IF(OR(EP18="Rãnh xây",EP18="Rãnh bê tông"),INDEX(#REF!,MATCH(E18,#REF!,0)),EP18&amp;" "&amp;" ,"&amp;EQ18))</f>
        <v>#REF!</v>
      </c>
      <c r="ES18" s="25">
        <v>0</v>
      </c>
      <c r="ET18" s="25">
        <v>0</v>
      </c>
      <c r="EU18" s="25">
        <v>0</v>
      </c>
      <c r="EV18" s="24">
        <v>34.400000000000034</v>
      </c>
      <c r="EW18" s="31">
        <f t="shared" si="191"/>
        <v>0</v>
      </c>
      <c r="EX18" s="31">
        <f t="shared" si="192"/>
        <v>0</v>
      </c>
      <c r="EY18" s="31">
        <f t="shared" si="10"/>
        <v>0</v>
      </c>
      <c r="EZ18" s="31">
        <f t="shared" si="193"/>
        <v>0</v>
      </c>
      <c r="FA18" s="31">
        <f t="shared" si="194"/>
        <v>0</v>
      </c>
      <c r="FB18" s="32" t="str">
        <f t="shared" si="195"/>
        <v>Đủ</v>
      </c>
      <c r="FC18" s="31">
        <f t="shared" si="196"/>
        <v>0</v>
      </c>
      <c r="FD18" s="33" t="str" cm="1">
        <f t="array" ref="FD18">IF(EP18="Cống tròn",INDEX(#REF!,MATCH(E18,#REF!,0)),IF(EP18="Cống hộp",INDEX(#REF!,MATCH(E18,#REF!,0)),IF(EP18="Rãnh thang",INDEX(#REF!,MATCH(EL18&amp;EM18,#REF!&amp;#REF!,0)),FE18&amp;" "&amp;FF18)))</f>
        <v>Móng bê tông Không cốt thép</v>
      </c>
      <c r="FE18" s="14" t="s">
        <v>439</v>
      </c>
      <c r="FF18" s="14" t="s">
        <v>434</v>
      </c>
      <c r="FG18" s="14" t="e">
        <f>INDEX(#REF!,MATCH(E18,#REF!,0))</f>
        <v>#REF!</v>
      </c>
      <c r="FH18" s="14"/>
      <c r="FI18" s="24">
        <v>0</v>
      </c>
      <c r="FJ18" s="24">
        <v>0</v>
      </c>
      <c r="FK18" s="24">
        <v>0</v>
      </c>
      <c r="FL18" s="25">
        <v>0</v>
      </c>
      <c r="FM18" s="25">
        <v>0</v>
      </c>
      <c r="FN18" s="31">
        <f t="shared" si="197"/>
        <v>0</v>
      </c>
      <c r="FO18" s="31">
        <f t="shared" si="198"/>
        <v>0</v>
      </c>
      <c r="FP18" s="25">
        <v>0</v>
      </c>
      <c r="FQ18" s="25">
        <v>0</v>
      </c>
      <c r="FR18" s="25">
        <v>0</v>
      </c>
      <c r="FS18" s="31">
        <f t="shared" si="199"/>
        <v>0</v>
      </c>
      <c r="FT18" s="25">
        <v>0</v>
      </c>
      <c r="FU18" s="25">
        <v>0</v>
      </c>
      <c r="FV18" s="25">
        <v>0</v>
      </c>
      <c r="FW18" s="25">
        <v>0</v>
      </c>
      <c r="FX18" s="25">
        <v>0</v>
      </c>
      <c r="FY18" s="31">
        <f t="shared" si="200"/>
        <v>0</v>
      </c>
      <c r="FZ18" s="33" t="s">
        <v>438</v>
      </c>
      <c r="GA18" s="33" t="s">
        <v>444</v>
      </c>
      <c r="GB18" s="33" t="s">
        <v>427</v>
      </c>
      <c r="GC18" s="33" t="s">
        <v>446</v>
      </c>
      <c r="GD18" s="25">
        <v>0.15</v>
      </c>
      <c r="GE18" s="25">
        <v>1.7</v>
      </c>
      <c r="GF18" s="25">
        <v>0.2</v>
      </c>
      <c r="GG18" s="25">
        <v>1.6</v>
      </c>
      <c r="GH18" s="25">
        <v>0</v>
      </c>
      <c r="GI18" s="25">
        <v>0</v>
      </c>
      <c r="GJ18" s="25">
        <v>0.22</v>
      </c>
      <c r="GK18" s="25">
        <v>2</v>
      </c>
      <c r="GL18" s="25">
        <v>1</v>
      </c>
      <c r="GM18" s="25">
        <v>0</v>
      </c>
      <c r="GN18" s="31">
        <f t="shared" si="11"/>
        <v>0.9</v>
      </c>
      <c r="GO18" s="31">
        <f t="shared" si="201"/>
        <v>0.9</v>
      </c>
      <c r="GP18" s="25">
        <v>0.1</v>
      </c>
      <c r="GQ18" s="25">
        <v>0.22</v>
      </c>
      <c r="GR18" s="25">
        <v>0.12</v>
      </c>
      <c r="GS18" s="25">
        <v>0.1</v>
      </c>
      <c r="GT18" s="33" t="e">
        <f>INDEX(#REF!,MATCH(E18,#REF!,0))</f>
        <v>#REF!</v>
      </c>
      <c r="GU18" s="33"/>
      <c r="GV18" s="25">
        <v>0</v>
      </c>
      <c r="GW18" s="25">
        <v>0</v>
      </c>
      <c r="GX18" s="25">
        <v>0</v>
      </c>
      <c r="GY18" s="25">
        <v>0</v>
      </c>
      <c r="GZ18" s="31">
        <f t="shared" si="12"/>
        <v>1.1200000000000001</v>
      </c>
      <c r="HA18" s="31">
        <f t="shared" si="13"/>
        <v>0</v>
      </c>
      <c r="HB18" s="104">
        <f t="shared" si="202"/>
        <v>1.47</v>
      </c>
      <c r="HC18" s="25">
        <v>0</v>
      </c>
      <c r="HD18" s="25">
        <v>0</v>
      </c>
      <c r="HE18" s="25">
        <v>0</v>
      </c>
      <c r="HF18" s="31">
        <f t="shared" si="203"/>
        <v>0</v>
      </c>
      <c r="HG18" s="25">
        <v>0</v>
      </c>
      <c r="HH18" s="25">
        <v>0</v>
      </c>
      <c r="HI18" s="33"/>
      <c r="HJ18" s="33"/>
      <c r="HK18" s="33"/>
      <c r="HL18" s="33"/>
      <c r="HM18" s="33" t="e" cm="1">
        <f t="array" ref="HM18">INDEX(#REF!,MATCH(EL18&amp;EM18,#REF!&amp;#REF!,0))</f>
        <v>#REF!</v>
      </c>
      <c r="HN18" s="25">
        <v>0</v>
      </c>
      <c r="HO18" s="25">
        <v>0</v>
      </c>
      <c r="HP18" s="25">
        <v>0</v>
      </c>
      <c r="HQ18" s="25">
        <v>0</v>
      </c>
      <c r="HR18" s="25">
        <v>0</v>
      </c>
      <c r="HS18" s="25">
        <v>0</v>
      </c>
      <c r="HT18" s="25">
        <v>0</v>
      </c>
      <c r="HU18" s="25">
        <v>0</v>
      </c>
      <c r="HV18" s="25">
        <v>0</v>
      </c>
      <c r="HW18" s="25">
        <v>0</v>
      </c>
      <c r="HX18" s="33" t="e" cm="1">
        <f t="array" ref="HX18">INDEX(#REF!,MATCH(EL18&amp;EM18,#REF!&amp;#REF!,0))</f>
        <v>#REF!</v>
      </c>
      <c r="HY18" s="25">
        <v>0</v>
      </c>
      <c r="HZ18" s="25">
        <v>0</v>
      </c>
      <c r="IA18" s="25">
        <v>0</v>
      </c>
      <c r="IB18" s="33" t="e" cm="1">
        <f t="array" ref="IB18">INDEX(#REF!,MATCH(EL18&amp;EM18,#REF!&amp;#REF!,0))</f>
        <v>#REF!</v>
      </c>
      <c r="IC18" s="25">
        <v>0</v>
      </c>
      <c r="ID18" s="25">
        <v>0</v>
      </c>
      <c r="IE18" s="25">
        <v>0</v>
      </c>
      <c r="IF18" s="25">
        <v>0</v>
      </c>
      <c r="IG18" s="25">
        <v>0</v>
      </c>
      <c r="IH18" s="25">
        <v>0</v>
      </c>
      <c r="II18" s="33" t="e" cm="1">
        <f t="array" ref="II18">INDEX(#REF!,MATCH(EL18&amp;EM18,#REF!&amp;#REF!,0))</f>
        <v>#REF!</v>
      </c>
      <c r="IJ18" s="25">
        <v>0</v>
      </c>
      <c r="IK18" s="25">
        <v>0</v>
      </c>
      <c r="IL18" s="25">
        <v>0</v>
      </c>
      <c r="IM18" s="33" t="e" cm="1">
        <f t="array" ref="IM18">INDEX(#REF!,MATCH(EL18&amp;EM18,#REF!&amp;#REF!,0))</f>
        <v>#REF!</v>
      </c>
      <c r="IN18" s="33" t="s">
        <v>437</v>
      </c>
      <c r="IO18" s="31">
        <f t="shared" si="14"/>
        <v>34</v>
      </c>
      <c r="IP18" s="25">
        <v>1</v>
      </c>
      <c r="IQ18" s="25">
        <v>1.24</v>
      </c>
      <c r="IR18" s="25">
        <v>0.12</v>
      </c>
      <c r="IS18" s="33" t="e" cm="1">
        <f t="array" ref="IS18">INDEX(#REF!,MATCH(EL18&amp;EM18,#REF!&amp;#REF!,0))</f>
        <v>#REF!</v>
      </c>
      <c r="IT18" s="33" t="s">
        <v>437</v>
      </c>
      <c r="IU18" s="31">
        <f t="shared" si="263"/>
        <v>1</v>
      </c>
      <c r="IV18" s="31">
        <f t="shared" si="264"/>
        <v>0.13</v>
      </c>
      <c r="IW18" s="25">
        <v>1.24</v>
      </c>
      <c r="IX18" s="25">
        <v>0.12</v>
      </c>
      <c r="IY18" s="25">
        <v>1.0999999999999999E-2</v>
      </c>
      <c r="IZ18" s="25">
        <v>1</v>
      </c>
      <c r="JA18" s="31">
        <f t="shared" si="265"/>
        <v>34</v>
      </c>
      <c r="JB18" s="31">
        <f t="shared" si="266"/>
        <v>0.374</v>
      </c>
      <c r="JC18" s="31">
        <f t="shared" si="267"/>
        <v>34.374000000000002</v>
      </c>
      <c r="JD18" s="31">
        <f t="shared" si="268"/>
        <v>-2.6000000000031775E-2</v>
      </c>
      <c r="JE18" s="31" t="str">
        <f t="shared" si="269"/>
        <v>Thêm 01</v>
      </c>
      <c r="JF18" s="27">
        <v>40.800000000000047</v>
      </c>
      <c r="JG18" s="26">
        <f t="shared" si="204"/>
        <v>39.950000000000003</v>
      </c>
      <c r="JH18" s="26">
        <f t="shared" si="205"/>
        <v>0.85000000000004405</v>
      </c>
      <c r="JI18" s="26">
        <f t="shared" si="15"/>
        <v>0</v>
      </c>
      <c r="JJ18" s="26">
        <f t="shared" si="16"/>
        <v>0</v>
      </c>
      <c r="JK18" s="26">
        <f t="shared" si="17"/>
        <v>39.950000000000045</v>
      </c>
      <c r="JL18" s="26">
        <f t="shared" si="18"/>
        <v>0</v>
      </c>
      <c r="JM18" s="26">
        <f t="shared" si="19"/>
        <v>0</v>
      </c>
      <c r="JN18" s="26">
        <f t="shared" si="20"/>
        <v>0</v>
      </c>
      <c r="JO18" s="26">
        <f t="shared" si="21"/>
        <v>0</v>
      </c>
      <c r="JP18" s="26">
        <f t="shared" si="22"/>
        <v>40.100000000000044</v>
      </c>
      <c r="JQ18" s="26">
        <f t="shared" si="23"/>
        <v>0</v>
      </c>
      <c r="JR18" s="26">
        <f t="shared" si="24"/>
        <v>0</v>
      </c>
      <c r="JS18" s="26">
        <f t="shared" si="25"/>
        <v>0</v>
      </c>
      <c r="JT18" s="26">
        <f t="shared" si="26"/>
        <v>0</v>
      </c>
      <c r="JU18" s="26">
        <f t="shared" si="27"/>
        <v>0</v>
      </c>
      <c r="JV18" s="26">
        <f t="shared" si="28"/>
        <v>0</v>
      </c>
      <c r="JW18" s="26">
        <f t="shared" si="29"/>
        <v>40.100000000000044</v>
      </c>
      <c r="JX18" s="26">
        <f t="shared" si="30"/>
        <v>40.300000000000047</v>
      </c>
      <c r="JY18" s="26">
        <f t="shared" si="31"/>
        <v>0</v>
      </c>
      <c r="JZ18" s="26">
        <f t="shared" si="32"/>
        <v>0</v>
      </c>
      <c r="KA18" s="26">
        <f t="shared" si="33"/>
        <v>0</v>
      </c>
      <c r="KB18" s="26">
        <f t="shared" si="34"/>
        <v>0</v>
      </c>
      <c r="KC18" s="26">
        <f t="shared" si="35"/>
        <v>40.300000000000047</v>
      </c>
      <c r="KD18" s="26">
        <f t="shared" si="36"/>
        <v>0</v>
      </c>
      <c r="KE18" s="24">
        <v>40.300000000000047</v>
      </c>
      <c r="KF18" s="31">
        <f t="shared" si="37"/>
        <v>0.9</v>
      </c>
      <c r="KG18" s="31">
        <f t="shared" si="38"/>
        <v>41.2</v>
      </c>
      <c r="KH18" s="31">
        <f t="shared" si="39"/>
        <v>41.3</v>
      </c>
      <c r="KI18" s="31">
        <f t="shared" si="40"/>
        <v>0</v>
      </c>
      <c r="KJ18" s="31">
        <f t="shared" si="41"/>
        <v>41.42</v>
      </c>
      <c r="KK18" s="25">
        <v>41.300000000000047</v>
      </c>
      <c r="KL18" s="31">
        <f t="shared" si="42"/>
        <v>0</v>
      </c>
      <c r="KM18" s="31">
        <f t="shared" si="43"/>
        <v>0</v>
      </c>
      <c r="KN18" s="31">
        <f t="shared" si="44"/>
        <v>41.42</v>
      </c>
      <c r="KO18" s="31">
        <f t="shared" si="45"/>
        <v>0</v>
      </c>
      <c r="KP18" s="31">
        <f t="shared" si="46"/>
        <v>0</v>
      </c>
      <c r="KQ18" s="25">
        <v>0</v>
      </c>
      <c r="KR18" s="31">
        <f t="shared" si="47"/>
        <v>0</v>
      </c>
      <c r="KS18" s="27">
        <v>40.300000000000047</v>
      </c>
      <c r="KT18" s="26">
        <f t="shared" si="48"/>
        <v>39.450000000000003</v>
      </c>
      <c r="KU18" s="26">
        <f t="shared" si="206"/>
        <v>0.85000000000004405</v>
      </c>
      <c r="KV18" s="26">
        <f t="shared" si="49"/>
        <v>0</v>
      </c>
      <c r="KW18" s="26">
        <f t="shared" si="50"/>
        <v>0</v>
      </c>
      <c r="KX18" s="26">
        <f t="shared" si="51"/>
        <v>39.450000000000045</v>
      </c>
      <c r="KY18" s="26">
        <f t="shared" si="52"/>
        <v>0</v>
      </c>
      <c r="KZ18" s="26">
        <f t="shared" si="53"/>
        <v>0</v>
      </c>
      <c r="LA18" s="26">
        <f t="shared" si="54"/>
        <v>0</v>
      </c>
      <c r="LB18" s="26">
        <f t="shared" si="55"/>
        <v>0</v>
      </c>
      <c r="LC18" s="26">
        <f t="shared" si="56"/>
        <v>39.600000000000044</v>
      </c>
      <c r="LD18" s="26">
        <f t="shared" si="57"/>
        <v>0</v>
      </c>
      <c r="LE18" s="26">
        <f t="shared" si="58"/>
        <v>0</v>
      </c>
      <c r="LF18" s="26">
        <f t="shared" si="59"/>
        <v>0</v>
      </c>
      <c r="LG18" s="26">
        <f t="shared" si="60"/>
        <v>0</v>
      </c>
      <c r="LH18" s="26">
        <f t="shared" si="61"/>
        <v>0</v>
      </c>
      <c r="LI18" s="26">
        <f t="shared" si="62"/>
        <v>0</v>
      </c>
      <c r="LJ18" s="26">
        <f t="shared" si="63"/>
        <v>39.600000000000044</v>
      </c>
      <c r="LK18" s="26">
        <f t="shared" si="64"/>
        <v>39.800000000000047</v>
      </c>
      <c r="LL18" s="26">
        <f t="shared" si="65"/>
        <v>0</v>
      </c>
      <c r="LM18" s="26">
        <f t="shared" si="66"/>
        <v>0</v>
      </c>
      <c r="LN18" s="26">
        <f t="shared" si="67"/>
        <v>0</v>
      </c>
      <c r="LO18" s="26">
        <f t="shared" si="68"/>
        <v>0</v>
      </c>
      <c r="LP18" s="26">
        <f t="shared" si="69"/>
        <v>39.800000000000047</v>
      </c>
      <c r="LQ18" s="26">
        <f t="shared" si="70"/>
        <v>0</v>
      </c>
      <c r="LR18" s="24">
        <v>39.800000000000047</v>
      </c>
      <c r="LS18" s="31">
        <f t="shared" si="71"/>
        <v>0.9</v>
      </c>
      <c r="LT18" s="31">
        <f t="shared" si="72"/>
        <v>40.700000000000003</v>
      </c>
      <c r="LU18" s="31">
        <f t="shared" si="73"/>
        <v>40.799999999999997</v>
      </c>
      <c r="LV18" s="31">
        <f t="shared" si="74"/>
        <v>0</v>
      </c>
      <c r="LW18" s="31">
        <f t="shared" si="75"/>
        <v>40.92</v>
      </c>
      <c r="LX18" s="25">
        <v>40.800000000000047</v>
      </c>
      <c r="LY18" s="31">
        <f t="shared" si="76"/>
        <v>0</v>
      </c>
      <c r="LZ18" s="31">
        <f t="shared" si="77"/>
        <v>0</v>
      </c>
      <c r="MA18" s="31">
        <f t="shared" si="78"/>
        <v>40.92</v>
      </c>
      <c r="MB18" s="31">
        <f t="shared" si="79"/>
        <v>0</v>
      </c>
      <c r="MC18" s="31">
        <f t="shared" si="80"/>
        <v>0</v>
      </c>
      <c r="MD18" s="25">
        <v>0</v>
      </c>
      <c r="ME18" s="31">
        <f t="shared" si="81"/>
        <v>0</v>
      </c>
      <c r="MF18" s="33" t="s">
        <v>114</v>
      </c>
      <c r="MG18" s="25">
        <v>0</v>
      </c>
      <c r="MH18" s="31">
        <f t="shared" si="207"/>
        <v>0.85000000000004405</v>
      </c>
      <c r="MI18" s="31">
        <f t="shared" si="208"/>
        <v>0.85000000000004405</v>
      </c>
      <c r="MJ18" s="25">
        <v>0</v>
      </c>
      <c r="MK18" s="31">
        <f t="shared" si="209"/>
        <v>0.85000000000004405</v>
      </c>
      <c r="ML18" s="31">
        <f t="shared" si="210"/>
        <v>0.85000000000004405</v>
      </c>
      <c r="MM18" s="31">
        <f t="shared" si="82"/>
        <v>0</v>
      </c>
      <c r="MN18" s="31">
        <f t="shared" si="83"/>
        <v>0</v>
      </c>
      <c r="MO18" s="31">
        <f t="shared" si="211"/>
        <v>0</v>
      </c>
      <c r="MP18" s="31">
        <f t="shared" si="84"/>
        <v>0</v>
      </c>
      <c r="MQ18" s="31">
        <f t="shared" si="85"/>
        <v>0</v>
      </c>
      <c r="MR18" s="31">
        <f t="shared" si="212"/>
        <v>0</v>
      </c>
      <c r="MS18" s="31">
        <f t="shared" si="86"/>
        <v>0</v>
      </c>
      <c r="MT18" s="31">
        <f t="shared" si="87"/>
        <v>0</v>
      </c>
      <c r="MU18" s="31">
        <f t="shared" si="213"/>
        <v>0</v>
      </c>
      <c r="MV18" s="31">
        <f t="shared" si="88"/>
        <v>0</v>
      </c>
      <c r="MW18" s="31">
        <f t="shared" si="89"/>
        <v>0</v>
      </c>
      <c r="MX18" s="31">
        <f t="shared" si="214"/>
        <v>0</v>
      </c>
      <c r="MY18" s="31">
        <f t="shared" si="90"/>
        <v>0</v>
      </c>
      <c r="MZ18" s="31">
        <f t="shared" si="91"/>
        <v>0</v>
      </c>
      <c r="NA18" s="31">
        <f t="shared" si="215"/>
        <v>0</v>
      </c>
      <c r="NB18" s="31">
        <f t="shared" si="92"/>
        <v>0</v>
      </c>
      <c r="NC18" s="31">
        <f t="shared" si="93"/>
        <v>0</v>
      </c>
      <c r="ND18" s="31">
        <f t="shared" si="216"/>
        <v>0</v>
      </c>
      <c r="NE18" s="31">
        <f t="shared" si="94"/>
        <v>0</v>
      </c>
      <c r="NF18" s="31">
        <f t="shared" si="95"/>
        <v>0</v>
      </c>
      <c r="NG18" s="31">
        <f t="shared" si="217"/>
        <v>0</v>
      </c>
      <c r="NH18" s="31">
        <f t="shared" si="96"/>
        <v>0</v>
      </c>
      <c r="NI18" s="31">
        <f t="shared" si="97"/>
        <v>0</v>
      </c>
      <c r="NJ18" s="31">
        <f t="shared" si="218"/>
        <v>0</v>
      </c>
      <c r="NK18" s="31">
        <f t="shared" si="98"/>
        <v>0.15</v>
      </c>
      <c r="NL18" s="31">
        <f t="shared" si="99"/>
        <v>0.15</v>
      </c>
      <c r="NM18" s="31">
        <f t="shared" si="219"/>
        <v>0.15</v>
      </c>
      <c r="NN18" s="31">
        <f t="shared" si="100"/>
        <v>0</v>
      </c>
      <c r="NO18" s="31">
        <f t="shared" si="101"/>
        <v>0</v>
      </c>
      <c r="NP18" s="31">
        <f t="shared" si="220"/>
        <v>0</v>
      </c>
      <c r="NQ18" s="31">
        <f t="shared" si="102"/>
        <v>0.2</v>
      </c>
      <c r="NR18" s="31">
        <f t="shared" si="103"/>
        <v>0.2</v>
      </c>
      <c r="NS18" s="31">
        <f t="shared" si="221"/>
        <v>0.2</v>
      </c>
      <c r="NT18" s="31">
        <f t="shared" si="104"/>
        <v>0</v>
      </c>
      <c r="NU18" s="31">
        <f t="shared" si="105"/>
        <v>0</v>
      </c>
      <c r="NV18" s="31">
        <f t="shared" si="222"/>
        <v>0</v>
      </c>
      <c r="NW18" s="31">
        <f t="shared" si="106"/>
        <v>0.50000000000004408</v>
      </c>
      <c r="NX18" s="31">
        <f t="shared" si="107"/>
        <v>0.50000000000004408</v>
      </c>
      <c r="NY18" s="31">
        <f t="shared" si="223"/>
        <v>0.50000000000004408</v>
      </c>
      <c r="NZ18" s="31">
        <f t="shared" si="108"/>
        <v>0</v>
      </c>
      <c r="OA18" s="31">
        <f t="shared" si="109"/>
        <v>0</v>
      </c>
      <c r="OB18" s="31">
        <f t="shared" si="224"/>
        <v>0</v>
      </c>
      <c r="OC18" s="31">
        <f t="shared" si="110"/>
        <v>0</v>
      </c>
      <c r="OD18" s="31">
        <f t="shared" si="111"/>
        <v>0</v>
      </c>
      <c r="OE18" s="31">
        <f t="shared" si="225"/>
        <v>0</v>
      </c>
      <c r="OF18" s="31">
        <f t="shared" si="112"/>
        <v>0</v>
      </c>
      <c r="OG18" s="31">
        <f t="shared" si="113"/>
        <v>0</v>
      </c>
      <c r="OH18" s="31">
        <f t="shared" si="226"/>
        <v>0</v>
      </c>
      <c r="OI18" s="31">
        <f t="shared" si="114"/>
        <v>0</v>
      </c>
      <c r="OJ18" s="31">
        <f t="shared" si="115"/>
        <v>0</v>
      </c>
      <c r="OK18" s="31">
        <f t="shared" si="227"/>
        <v>0</v>
      </c>
      <c r="OL18" s="31">
        <f t="shared" si="116"/>
        <v>0</v>
      </c>
      <c r="OM18" s="31">
        <f t="shared" si="117"/>
        <v>0</v>
      </c>
      <c r="ON18" s="31">
        <f t="shared" si="228"/>
        <v>0</v>
      </c>
      <c r="OO18" s="31">
        <f t="shared" si="118"/>
        <v>0</v>
      </c>
      <c r="OP18" s="31">
        <f t="shared" si="119"/>
        <v>0</v>
      </c>
      <c r="OQ18" s="31">
        <f t="shared" si="229"/>
        <v>0</v>
      </c>
      <c r="OR18" s="31">
        <f t="shared" si="120"/>
        <v>0</v>
      </c>
      <c r="OS18" s="31">
        <f t="shared" si="121"/>
        <v>0</v>
      </c>
      <c r="OT18" s="31">
        <f t="shared" si="230"/>
        <v>0</v>
      </c>
      <c r="OU18" s="31">
        <f t="shared" si="122"/>
        <v>0</v>
      </c>
      <c r="OV18" s="31">
        <f t="shared" si="123"/>
        <v>0</v>
      </c>
      <c r="OW18" s="31">
        <f t="shared" si="231"/>
        <v>0</v>
      </c>
      <c r="OX18" s="31">
        <f t="shared" si="124"/>
        <v>0</v>
      </c>
      <c r="OY18" s="31">
        <f t="shared" si="125"/>
        <v>0</v>
      </c>
      <c r="OZ18" s="31">
        <f t="shared" si="232"/>
        <v>0</v>
      </c>
      <c r="PA18" s="31">
        <f t="shared" si="126"/>
        <v>0</v>
      </c>
      <c r="PB18" s="31">
        <f t="shared" si="127"/>
        <v>0</v>
      </c>
      <c r="PC18" s="31">
        <f t="shared" si="233"/>
        <v>0</v>
      </c>
      <c r="PD18" s="31">
        <f t="shared" si="128"/>
        <v>0</v>
      </c>
      <c r="PE18" s="31">
        <f t="shared" si="129"/>
        <v>0</v>
      </c>
      <c r="PF18" s="31">
        <f t="shared" si="234"/>
        <v>0</v>
      </c>
      <c r="PG18" s="27">
        <v>2.6</v>
      </c>
      <c r="PH18" s="27">
        <v>0.5</v>
      </c>
      <c r="PI18" s="27">
        <v>1</v>
      </c>
      <c r="PJ18" s="27">
        <v>1</v>
      </c>
      <c r="PK18" s="27">
        <v>0</v>
      </c>
      <c r="PL18" s="27">
        <v>0</v>
      </c>
      <c r="PM18" s="27">
        <v>0</v>
      </c>
      <c r="PN18" s="27">
        <v>0</v>
      </c>
      <c r="PO18" s="31">
        <f t="shared" si="235"/>
        <v>3.45</v>
      </c>
      <c r="PP18" s="31">
        <f t="shared" si="236"/>
        <v>2.57</v>
      </c>
      <c r="PQ18" s="31">
        <f t="shared" si="237"/>
        <v>0</v>
      </c>
      <c r="PR18" s="31">
        <f t="shared" si="238"/>
        <v>0</v>
      </c>
      <c r="PS18" s="31">
        <f t="shared" si="239"/>
        <v>3.45</v>
      </c>
      <c r="PT18" s="31">
        <f t="shared" si="240"/>
        <v>2.57</v>
      </c>
      <c r="PU18" s="31">
        <f t="shared" si="241"/>
        <v>0</v>
      </c>
      <c r="PV18" s="31">
        <f t="shared" si="242"/>
        <v>0</v>
      </c>
      <c r="PW18" s="31">
        <f t="shared" si="130"/>
        <v>0</v>
      </c>
      <c r="PX18" s="31">
        <f t="shared" si="243"/>
        <v>0</v>
      </c>
      <c r="PY18" s="31">
        <f t="shared" si="131"/>
        <v>0</v>
      </c>
      <c r="PZ18" s="31">
        <f t="shared" si="132"/>
        <v>0</v>
      </c>
      <c r="QA18" s="31">
        <f t="shared" si="133"/>
        <v>88.41</v>
      </c>
      <c r="QB18" s="31">
        <f t="shared" si="134"/>
        <v>0</v>
      </c>
      <c r="QC18" s="31">
        <f t="shared" si="135"/>
        <v>88.41</v>
      </c>
      <c r="QD18" s="31">
        <f t="shared" si="136"/>
        <v>0</v>
      </c>
      <c r="QE18" s="31">
        <f t="shared" si="137"/>
        <v>0</v>
      </c>
      <c r="QF18" s="31">
        <f t="shared" si="244"/>
        <v>0</v>
      </c>
      <c r="QG18" s="31">
        <f t="shared" si="245"/>
        <v>88.41</v>
      </c>
      <c r="QH18" s="31">
        <f t="shared" si="246"/>
        <v>0</v>
      </c>
      <c r="QI18" s="31">
        <f t="shared" si="247"/>
        <v>88.41</v>
      </c>
      <c r="QJ18" s="31">
        <f t="shared" si="138"/>
        <v>0</v>
      </c>
      <c r="QK18" s="31">
        <f t="shared" si="139"/>
        <v>0</v>
      </c>
      <c r="QL18" s="31">
        <f t="shared" si="248"/>
        <v>0</v>
      </c>
      <c r="QM18" s="31">
        <f t="shared" si="140"/>
        <v>0</v>
      </c>
      <c r="QN18" s="31">
        <f t="shared" si="141"/>
        <v>0</v>
      </c>
      <c r="QO18" s="31">
        <f t="shared" si="249"/>
        <v>0</v>
      </c>
      <c r="QP18" s="31">
        <f t="shared" si="142"/>
        <v>44.55</v>
      </c>
      <c r="QQ18" s="31">
        <f t="shared" si="143"/>
        <v>0</v>
      </c>
      <c r="QR18" s="31">
        <f t="shared" si="250"/>
        <v>44.55</v>
      </c>
      <c r="QS18" s="31">
        <f t="shared" si="144"/>
        <v>0</v>
      </c>
      <c r="QT18" s="31">
        <f t="shared" si="145"/>
        <v>0</v>
      </c>
      <c r="QU18" s="31">
        <f t="shared" si="251"/>
        <v>0</v>
      </c>
      <c r="QV18" s="31">
        <f t="shared" si="146"/>
        <v>0</v>
      </c>
      <c r="QW18" s="31">
        <f t="shared" si="147"/>
        <v>0</v>
      </c>
      <c r="QX18" s="31">
        <f t="shared" si="252"/>
        <v>0</v>
      </c>
      <c r="QY18" s="31">
        <f t="shared" si="148"/>
        <v>0</v>
      </c>
      <c r="QZ18" s="31">
        <f t="shared" si="149"/>
        <v>0</v>
      </c>
      <c r="RA18" s="31">
        <f t="shared" si="253"/>
        <v>0</v>
      </c>
      <c r="RB18" s="31">
        <f t="shared" si="254"/>
        <v>0</v>
      </c>
      <c r="RC18" s="31">
        <f t="shared" si="255"/>
        <v>0</v>
      </c>
      <c r="RD18" s="31">
        <f t="shared" si="256"/>
        <v>44.55</v>
      </c>
      <c r="RE18" s="31">
        <f t="shared" si="256"/>
        <v>0</v>
      </c>
      <c r="RF18" s="31">
        <f t="shared" si="257"/>
        <v>44.55</v>
      </c>
      <c r="RG18" s="31">
        <f t="shared" si="258"/>
        <v>43.86</v>
      </c>
      <c r="RH18" s="31">
        <f t="shared" si="258"/>
        <v>0</v>
      </c>
      <c r="RI18" s="31">
        <f t="shared" si="259"/>
        <v>43.86</v>
      </c>
      <c r="RJ18" s="31">
        <f t="shared" si="260"/>
        <v>44.55</v>
      </c>
      <c r="RK18" s="31">
        <f t="shared" si="260"/>
        <v>0</v>
      </c>
      <c r="RL18" s="31">
        <f t="shared" si="260"/>
        <v>44.55</v>
      </c>
      <c r="RM18" s="31">
        <f t="shared" si="150"/>
        <v>0</v>
      </c>
      <c r="RN18" s="31">
        <f t="shared" si="151"/>
        <v>0</v>
      </c>
      <c r="RO18" s="31">
        <f t="shared" si="152"/>
        <v>0</v>
      </c>
      <c r="RP18" s="31">
        <f t="shared" si="153"/>
        <v>0</v>
      </c>
      <c r="RQ18" s="31">
        <f t="shared" si="154"/>
        <v>0</v>
      </c>
      <c r="RR18" s="31">
        <f t="shared" si="155"/>
        <v>0</v>
      </c>
      <c r="RS18" s="31">
        <f t="shared" si="156"/>
        <v>0</v>
      </c>
      <c r="RT18" s="31">
        <f t="shared" si="157"/>
        <v>0</v>
      </c>
      <c r="RU18" s="31">
        <f t="shared" si="261"/>
        <v>0</v>
      </c>
      <c r="RV18" s="24"/>
      <c r="RW18" s="24"/>
      <c r="RX18" s="24"/>
      <c r="RY18" s="24"/>
    </row>
    <row r="19" spans="1:493" ht="30" x14ac:dyDescent="0.25">
      <c r="A19" s="24">
        <v>16</v>
      </c>
      <c r="B19" s="24" t="s">
        <v>457</v>
      </c>
      <c r="C19" s="24">
        <v>261.49</v>
      </c>
      <c r="D19" s="14" t="e">
        <f>INDEX(#REF!,MATCH(E19,#REF!,0))</f>
        <v>#REF!</v>
      </c>
      <c r="E19" s="24" t="s">
        <v>465</v>
      </c>
      <c r="F19" s="14" t="s">
        <v>422</v>
      </c>
      <c r="G19" s="14" t="s">
        <v>436</v>
      </c>
      <c r="H19" s="14" t="s">
        <v>435</v>
      </c>
      <c r="I19" s="14" t="s">
        <v>425</v>
      </c>
      <c r="J19" s="14" t="s">
        <v>439</v>
      </c>
      <c r="K19" s="14" t="s">
        <v>446</v>
      </c>
      <c r="L19" s="14" t="s">
        <v>446</v>
      </c>
      <c r="M19" s="24">
        <v>2</v>
      </c>
      <c r="N19" s="24">
        <v>2</v>
      </c>
      <c r="O19" s="25">
        <v>2</v>
      </c>
      <c r="P19" s="25">
        <v>2.4</v>
      </c>
      <c r="Q19" s="25">
        <v>0.1</v>
      </c>
      <c r="R19" s="25">
        <v>2</v>
      </c>
      <c r="S19" s="25">
        <v>2.2000000000000002</v>
      </c>
      <c r="T19" s="24">
        <v>0.2</v>
      </c>
      <c r="U19" s="24">
        <v>0</v>
      </c>
      <c r="V19" s="24">
        <v>0</v>
      </c>
      <c r="W19" s="24">
        <v>0</v>
      </c>
      <c r="X19" s="24">
        <v>2</v>
      </c>
      <c r="Y19" s="24">
        <v>1.54</v>
      </c>
      <c r="Z19" s="26">
        <f t="shared" si="272"/>
        <v>1.28</v>
      </c>
      <c r="AA19" s="24">
        <v>0.2</v>
      </c>
      <c r="AB19" s="24">
        <v>0</v>
      </c>
      <c r="AC19" s="24">
        <v>0</v>
      </c>
      <c r="AD19" s="24">
        <v>0</v>
      </c>
      <c r="AE19" s="24">
        <v>0</v>
      </c>
      <c r="AF19" s="24">
        <v>0</v>
      </c>
      <c r="AG19" s="25">
        <v>1.54</v>
      </c>
      <c r="AH19" s="25">
        <v>1.54</v>
      </c>
      <c r="AI19" s="26">
        <f t="shared" si="0"/>
        <v>0.12</v>
      </c>
      <c r="AJ19" s="25">
        <v>2</v>
      </c>
      <c r="AK19" s="25">
        <v>2</v>
      </c>
      <c r="AL19" s="26">
        <f t="shared" si="1"/>
        <v>0.22</v>
      </c>
      <c r="AM19" s="24">
        <v>0</v>
      </c>
      <c r="AN19" s="24">
        <v>0</v>
      </c>
      <c r="AO19" s="24">
        <v>0</v>
      </c>
      <c r="AP19" s="24">
        <v>0</v>
      </c>
      <c r="AQ19" s="24">
        <v>2</v>
      </c>
      <c r="AR19" s="24">
        <v>1.8</v>
      </c>
      <c r="AS19" s="24">
        <v>0.12</v>
      </c>
      <c r="AT19" s="24">
        <v>0.1</v>
      </c>
      <c r="AU19" s="24">
        <v>0</v>
      </c>
      <c r="AV19" s="24">
        <v>0</v>
      </c>
      <c r="AW19" s="24">
        <v>0</v>
      </c>
      <c r="AX19" s="24">
        <v>0</v>
      </c>
      <c r="AY19" s="24">
        <v>0</v>
      </c>
      <c r="AZ19" s="24">
        <v>0</v>
      </c>
      <c r="BA19" s="24">
        <v>0</v>
      </c>
      <c r="BB19" s="24">
        <v>0</v>
      </c>
      <c r="BC19" s="24">
        <v>0</v>
      </c>
      <c r="BD19" s="24">
        <v>0</v>
      </c>
      <c r="BE19" s="24">
        <v>0</v>
      </c>
      <c r="BF19" s="24">
        <v>0</v>
      </c>
      <c r="BG19" s="24">
        <v>0</v>
      </c>
      <c r="BH19" s="24">
        <v>0</v>
      </c>
      <c r="BI19" s="24">
        <v>0</v>
      </c>
      <c r="BJ19" s="24">
        <v>0</v>
      </c>
      <c r="BK19" s="24">
        <v>0</v>
      </c>
      <c r="BL19" s="24">
        <v>0</v>
      </c>
      <c r="BM19" s="24">
        <v>0</v>
      </c>
      <c r="BN19" s="24">
        <v>0</v>
      </c>
      <c r="BO19" s="24">
        <v>0</v>
      </c>
      <c r="BP19" s="24">
        <v>0</v>
      </c>
      <c r="BQ19" s="24">
        <v>0</v>
      </c>
      <c r="BR19" s="24">
        <v>0</v>
      </c>
      <c r="BS19" s="24">
        <v>0</v>
      </c>
      <c r="BT19" s="24">
        <v>0</v>
      </c>
      <c r="BU19" s="24">
        <v>0</v>
      </c>
      <c r="BV19" s="24">
        <v>0</v>
      </c>
      <c r="BW19" s="24"/>
      <c r="BX19" s="24"/>
      <c r="BY19" s="24">
        <v>0</v>
      </c>
      <c r="BZ19" s="24">
        <v>0</v>
      </c>
      <c r="CA19" s="14" t="e">
        <f>INDEX(#REF!,MATCH(E19,#REF!,0))</f>
        <v>#REF!</v>
      </c>
      <c r="CB19" s="14" t="s">
        <v>458</v>
      </c>
      <c r="CC19" s="24">
        <v>2.2999999999999998</v>
      </c>
      <c r="CD19" s="24">
        <v>0.12</v>
      </c>
      <c r="CE19" s="24">
        <v>0</v>
      </c>
      <c r="CF19" s="24">
        <v>0</v>
      </c>
      <c r="CG19" s="24">
        <v>0</v>
      </c>
      <c r="CH19" s="24">
        <v>1</v>
      </c>
      <c r="CI19" s="24" t="s">
        <v>429</v>
      </c>
      <c r="CJ19" s="24">
        <v>0.32</v>
      </c>
      <c r="CK19" s="26">
        <f t="shared" si="159"/>
        <v>0.59000000000000008</v>
      </c>
      <c r="CL19" s="26">
        <f t="shared" si="270"/>
        <v>0.91000000000000014</v>
      </c>
      <c r="CM19" s="24">
        <v>36.67</v>
      </c>
      <c r="CN19" s="27">
        <v>55.87</v>
      </c>
      <c r="CO19" s="24">
        <v>55.08</v>
      </c>
      <c r="CP19" s="28">
        <f t="shared" si="161"/>
        <v>55.08</v>
      </c>
      <c r="CQ19" s="28">
        <f t="shared" si="162"/>
        <v>54.17</v>
      </c>
      <c r="CR19" s="28">
        <f t="shared" si="163"/>
        <v>0.91</v>
      </c>
      <c r="CS19" s="28">
        <f t="shared" si="164"/>
        <v>54.269999999999996</v>
      </c>
      <c r="CT19" s="28">
        <f t="shared" si="2"/>
        <v>54.47</v>
      </c>
      <c r="CU19" s="29">
        <v>54.47</v>
      </c>
      <c r="CV19" s="28">
        <f t="shared" si="165"/>
        <v>1.28</v>
      </c>
      <c r="CW19" s="28">
        <f t="shared" si="3"/>
        <v>0</v>
      </c>
      <c r="CX19" s="28">
        <f t="shared" si="166"/>
        <v>0</v>
      </c>
      <c r="CY19" s="28">
        <f t="shared" si="4"/>
        <v>55.75</v>
      </c>
      <c r="CZ19" s="28">
        <f t="shared" si="167"/>
        <v>55.75</v>
      </c>
      <c r="DA19" s="30">
        <v>55.87</v>
      </c>
      <c r="DB19" s="26">
        <f t="shared" si="168"/>
        <v>1.7</v>
      </c>
      <c r="DC19" s="26">
        <f t="shared" si="169"/>
        <v>0.79</v>
      </c>
      <c r="DD19" s="26">
        <f t="shared" si="170"/>
        <v>0.90999999999999992</v>
      </c>
      <c r="DE19" s="26">
        <f t="shared" si="5"/>
        <v>0.1</v>
      </c>
      <c r="DF19" s="26">
        <f t="shared" si="171"/>
        <v>0.2</v>
      </c>
      <c r="DG19" s="26">
        <f t="shared" si="6"/>
        <v>0.28999999999999998</v>
      </c>
      <c r="DH19" s="26">
        <f t="shared" si="7"/>
        <v>0</v>
      </c>
      <c r="DI19" s="26">
        <f t="shared" si="8"/>
        <v>0</v>
      </c>
      <c r="DJ19" s="26">
        <f t="shared" si="9"/>
        <v>0.32</v>
      </c>
      <c r="DK19" s="26">
        <f t="shared" si="172"/>
        <v>0.59000000000000008</v>
      </c>
      <c r="DL19" s="26">
        <f t="shared" si="173"/>
        <v>0.32</v>
      </c>
      <c r="DM19" s="26">
        <f t="shared" si="174"/>
        <v>0</v>
      </c>
      <c r="DN19" s="26">
        <f t="shared" si="175"/>
        <v>0</v>
      </c>
      <c r="DO19" s="24">
        <v>3</v>
      </c>
      <c r="DP19" s="24">
        <v>0.5</v>
      </c>
      <c r="DQ19" s="24">
        <v>1</v>
      </c>
      <c r="DR19" s="24">
        <v>1</v>
      </c>
      <c r="DS19" s="31">
        <f t="shared" si="176"/>
        <v>3.59</v>
      </c>
      <c r="DT19" s="31">
        <f t="shared" si="177"/>
        <v>3.91</v>
      </c>
      <c r="DU19" s="31">
        <f t="shared" si="178"/>
        <v>1.94</v>
      </c>
      <c r="DV19" s="31">
        <f t="shared" si="179"/>
        <v>1.2</v>
      </c>
      <c r="DW19" s="31">
        <f t="shared" si="180"/>
        <v>3.14</v>
      </c>
      <c r="DX19" s="31">
        <f t="shared" si="181"/>
        <v>3.88</v>
      </c>
      <c r="DY19" s="31">
        <f t="shared" si="182"/>
        <v>2.4</v>
      </c>
      <c r="DZ19" s="31">
        <f t="shared" si="183"/>
        <v>6.28</v>
      </c>
      <c r="EA19" s="31">
        <f t="shared" si="184"/>
        <v>2.52</v>
      </c>
      <c r="EB19" s="31">
        <f t="shared" si="185"/>
        <v>1.28</v>
      </c>
      <c r="EC19" s="31">
        <f t="shared" si="186"/>
        <v>3.8</v>
      </c>
      <c r="ED19" s="31">
        <f t="shared" si="187"/>
        <v>1.36</v>
      </c>
      <c r="EE19" s="31">
        <f t="shared" si="187"/>
        <v>1.1200000000000001</v>
      </c>
      <c r="EF19" s="31">
        <f t="shared" si="188"/>
        <v>2.48</v>
      </c>
      <c r="EG19" s="31">
        <f t="shared" si="189"/>
        <v>2.52</v>
      </c>
      <c r="EH19" s="31">
        <f t="shared" si="189"/>
        <v>1.28</v>
      </c>
      <c r="EI19" s="31">
        <f t="shared" si="190"/>
        <v>3.8</v>
      </c>
      <c r="EJ19" s="24"/>
      <c r="EK19" s="24"/>
      <c r="EL19" s="24">
        <v>262.19</v>
      </c>
      <c r="EM19" s="24">
        <v>296.69</v>
      </c>
      <c r="EN19" s="24" t="s">
        <v>465</v>
      </c>
      <c r="EO19" s="24" t="s">
        <v>466</v>
      </c>
      <c r="EP19" s="14" t="s">
        <v>463</v>
      </c>
      <c r="EQ19" s="14" t="s">
        <v>453</v>
      </c>
      <c r="ER19" s="14" t="e">
        <f>IF(OR(EP19="Cống tròn",EP19="Cống hộp",EP19="Ống nhựa"),INDEX(#REF!,MATCH(E19,#REF!,0)),IF(OR(EP19="Rãnh xây",EP19="Rãnh bê tông"),INDEX(#REF!,MATCH(E19,#REF!,0)),EP19&amp;" "&amp;" ,"&amp;EQ19))</f>
        <v>#REF!</v>
      </c>
      <c r="ES19" s="25">
        <v>0</v>
      </c>
      <c r="ET19" s="25">
        <v>0</v>
      </c>
      <c r="EU19" s="25">
        <v>0</v>
      </c>
      <c r="EV19" s="24">
        <v>34.5</v>
      </c>
      <c r="EW19" s="31">
        <f t="shared" si="191"/>
        <v>0</v>
      </c>
      <c r="EX19" s="31">
        <f t="shared" si="192"/>
        <v>0</v>
      </c>
      <c r="EY19" s="31">
        <f t="shared" si="10"/>
        <v>0</v>
      </c>
      <c r="EZ19" s="31">
        <f t="shared" si="193"/>
        <v>0</v>
      </c>
      <c r="FA19" s="31">
        <f t="shared" si="194"/>
        <v>0</v>
      </c>
      <c r="FB19" s="32" t="str">
        <f t="shared" si="195"/>
        <v>Đủ</v>
      </c>
      <c r="FC19" s="31">
        <f t="shared" si="196"/>
        <v>0</v>
      </c>
      <c r="FD19" s="33" t="str" cm="1">
        <f t="array" ref="FD19">IF(EP19="Cống tròn",INDEX(#REF!,MATCH(E19,#REF!,0)),IF(EP19="Cống hộp",INDEX(#REF!,MATCH(E19,#REF!,0)),IF(EP19="Rãnh thang",INDEX(#REF!,MATCH(EL19&amp;EM19,#REF!&amp;#REF!,0)),FE19&amp;" "&amp;FF19)))</f>
        <v>Móng bê tông Có cốt thép</v>
      </c>
      <c r="FE19" s="14" t="s">
        <v>439</v>
      </c>
      <c r="FF19" s="14" t="s">
        <v>437</v>
      </c>
      <c r="FG19" s="14" t="e">
        <f>INDEX(#REF!,MATCH(E19,#REF!,0))</f>
        <v>#REF!</v>
      </c>
      <c r="FH19" s="14"/>
      <c r="FI19" s="24">
        <v>0</v>
      </c>
      <c r="FJ19" s="24">
        <v>0</v>
      </c>
      <c r="FK19" s="24">
        <v>0</v>
      </c>
      <c r="FL19" s="25">
        <v>0</v>
      </c>
      <c r="FM19" s="25">
        <v>0</v>
      </c>
      <c r="FN19" s="31">
        <f t="shared" si="197"/>
        <v>0</v>
      </c>
      <c r="FO19" s="31">
        <f t="shared" si="198"/>
        <v>0</v>
      </c>
      <c r="FP19" s="25">
        <v>0</v>
      </c>
      <c r="FQ19" s="25">
        <v>0</v>
      </c>
      <c r="FR19" s="25">
        <v>0</v>
      </c>
      <c r="FS19" s="31">
        <f t="shared" si="199"/>
        <v>0</v>
      </c>
      <c r="FT19" s="25">
        <v>0</v>
      </c>
      <c r="FU19" s="25">
        <v>0</v>
      </c>
      <c r="FV19" s="25">
        <v>0</v>
      </c>
      <c r="FW19" s="25">
        <v>0</v>
      </c>
      <c r="FX19" s="25">
        <v>0</v>
      </c>
      <c r="FY19" s="31">
        <f t="shared" si="200"/>
        <v>0</v>
      </c>
      <c r="FZ19" s="33" t="s">
        <v>438</v>
      </c>
      <c r="GA19" s="33" t="s">
        <v>454</v>
      </c>
      <c r="GB19" s="33" t="s">
        <v>427</v>
      </c>
      <c r="GC19" s="33" t="s">
        <v>446</v>
      </c>
      <c r="GD19" s="25">
        <v>0.1</v>
      </c>
      <c r="GE19" s="25">
        <v>1.6</v>
      </c>
      <c r="GF19" s="25">
        <v>0.2</v>
      </c>
      <c r="GG19" s="25">
        <v>1.6</v>
      </c>
      <c r="GH19" s="25">
        <v>0</v>
      </c>
      <c r="GI19" s="25">
        <v>0</v>
      </c>
      <c r="GJ19" s="25">
        <v>0.22</v>
      </c>
      <c r="GK19" s="25">
        <v>2</v>
      </c>
      <c r="GL19" s="25">
        <v>1</v>
      </c>
      <c r="GM19" s="25">
        <v>0</v>
      </c>
      <c r="GN19" s="31">
        <f t="shared" si="11"/>
        <v>1</v>
      </c>
      <c r="GO19" s="31">
        <f t="shared" si="201"/>
        <v>1</v>
      </c>
      <c r="GP19" s="25">
        <v>0</v>
      </c>
      <c r="GQ19" s="25">
        <v>0</v>
      </c>
      <c r="GR19" s="25">
        <v>0</v>
      </c>
      <c r="GS19" s="25">
        <v>0</v>
      </c>
      <c r="GT19" s="33" t="e">
        <f>INDEX(#REF!,MATCH(E19,#REF!,0))</f>
        <v>#REF!</v>
      </c>
      <c r="GU19" s="33" t="s">
        <v>437</v>
      </c>
      <c r="GV19" s="25">
        <v>0.1</v>
      </c>
      <c r="GW19" s="25">
        <v>0.3</v>
      </c>
      <c r="GX19" s="25">
        <v>1.44</v>
      </c>
      <c r="GY19" s="25">
        <v>5</v>
      </c>
      <c r="GZ19" s="31">
        <f t="shared" si="12"/>
        <v>1</v>
      </c>
      <c r="HA19" s="31">
        <f t="shared" si="13"/>
        <v>0</v>
      </c>
      <c r="HB19" s="104">
        <f t="shared" si="202"/>
        <v>1.3</v>
      </c>
      <c r="HC19" s="25">
        <v>0</v>
      </c>
      <c r="HD19" s="25">
        <v>0</v>
      </c>
      <c r="HE19" s="25">
        <v>0</v>
      </c>
      <c r="HF19" s="31">
        <f t="shared" si="203"/>
        <v>0</v>
      </c>
      <c r="HG19" s="25">
        <v>0</v>
      </c>
      <c r="HH19" s="25">
        <v>0</v>
      </c>
      <c r="HI19" s="33"/>
      <c r="HJ19" s="33"/>
      <c r="HK19" s="33"/>
      <c r="HL19" s="33"/>
      <c r="HM19" s="33" t="e" cm="1">
        <f t="array" ref="HM19">INDEX(#REF!,MATCH(EL19&amp;EM19,#REF!&amp;#REF!,0))</f>
        <v>#REF!</v>
      </c>
      <c r="HN19" s="25">
        <v>0</v>
      </c>
      <c r="HO19" s="25">
        <v>0</v>
      </c>
      <c r="HP19" s="25">
        <v>0</v>
      </c>
      <c r="HQ19" s="25">
        <v>0</v>
      </c>
      <c r="HR19" s="25">
        <v>0</v>
      </c>
      <c r="HS19" s="25">
        <v>0</v>
      </c>
      <c r="HT19" s="25">
        <v>0</v>
      </c>
      <c r="HU19" s="25">
        <v>0</v>
      </c>
      <c r="HV19" s="25">
        <v>0</v>
      </c>
      <c r="HW19" s="25">
        <v>0</v>
      </c>
      <c r="HX19" s="33" t="e" cm="1">
        <f t="array" ref="HX19">INDEX(#REF!,MATCH(EL19&amp;EM19,#REF!&amp;#REF!,0))</f>
        <v>#REF!</v>
      </c>
      <c r="HY19" s="25">
        <v>0</v>
      </c>
      <c r="HZ19" s="25">
        <v>0</v>
      </c>
      <c r="IA19" s="25">
        <v>0</v>
      </c>
      <c r="IB19" s="33" t="e" cm="1">
        <f t="array" ref="IB19">INDEX(#REF!,MATCH(EL19&amp;EM19,#REF!&amp;#REF!,0))</f>
        <v>#REF!</v>
      </c>
      <c r="IC19" s="25">
        <v>0</v>
      </c>
      <c r="ID19" s="25">
        <v>0</v>
      </c>
      <c r="IE19" s="25">
        <v>0</v>
      </c>
      <c r="IF19" s="25">
        <v>0</v>
      </c>
      <c r="IG19" s="25">
        <v>0</v>
      </c>
      <c r="IH19" s="25">
        <v>0</v>
      </c>
      <c r="II19" s="33" t="e" cm="1">
        <f t="array" ref="II19">INDEX(#REF!,MATCH(EL19&amp;EM19,#REF!&amp;#REF!,0))</f>
        <v>#REF!</v>
      </c>
      <c r="IJ19" s="25">
        <v>0</v>
      </c>
      <c r="IK19" s="25">
        <v>0</v>
      </c>
      <c r="IL19" s="25">
        <v>0</v>
      </c>
      <c r="IM19" s="33" t="e" cm="1">
        <f t="array" ref="IM19">INDEX(#REF!,MATCH(EL19&amp;EM19,#REF!&amp;#REF!,0))</f>
        <v>#REF!</v>
      </c>
      <c r="IN19" s="33" t="s">
        <v>437</v>
      </c>
      <c r="IO19" s="31">
        <f t="shared" si="14"/>
        <v>34</v>
      </c>
      <c r="IP19" s="25">
        <v>1</v>
      </c>
      <c r="IQ19" s="25">
        <v>1.24</v>
      </c>
      <c r="IR19" s="25">
        <v>0.12</v>
      </c>
      <c r="IS19" s="33" t="e" cm="1">
        <f t="array" ref="IS19">INDEX(#REF!,MATCH(EL19&amp;EM19,#REF!&amp;#REF!,0))</f>
        <v>#REF!</v>
      </c>
      <c r="IT19" s="33" t="s">
        <v>437</v>
      </c>
      <c r="IU19" s="31">
        <f t="shared" si="263"/>
        <v>1</v>
      </c>
      <c r="IV19" s="31">
        <f t="shared" si="264"/>
        <v>0.13</v>
      </c>
      <c r="IW19" s="25">
        <v>1.24</v>
      </c>
      <c r="IX19" s="25">
        <v>0.12</v>
      </c>
      <c r="IY19" s="25">
        <v>1.0999999999999999E-2</v>
      </c>
      <c r="IZ19" s="25">
        <v>1</v>
      </c>
      <c r="JA19" s="31">
        <f t="shared" si="265"/>
        <v>34</v>
      </c>
      <c r="JB19" s="31">
        <f t="shared" si="266"/>
        <v>0.374</v>
      </c>
      <c r="JC19" s="31">
        <f t="shared" si="267"/>
        <v>34.374000000000002</v>
      </c>
      <c r="JD19" s="31">
        <f t="shared" si="268"/>
        <v>-0.12599999999999767</v>
      </c>
      <c r="JE19" s="31" t="str">
        <f t="shared" si="269"/>
        <v>Thêm 01</v>
      </c>
      <c r="JF19" s="27">
        <v>40.82000000000005</v>
      </c>
      <c r="JG19" s="26">
        <f t="shared" si="204"/>
        <v>40.020000000000003</v>
      </c>
      <c r="JH19" s="26">
        <f t="shared" si="205"/>
        <v>0.8000000000000469</v>
      </c>
      <c r="JI19" s="26">
        <f t="shared" si="15"/>
        <v>0</v>
      </c>
      <c r="JJ19" s="26">
        <f t="shared" si="16"/>
        <v>0</v>
      </c>
      <c r="JK19" s="26">
        <f t="shared" si="17"/>
        <v>40.020000000000046</v>
      </c>
      <c r="JL19" s="26">
        <f t="shared" si="18"/>
        <v>0</v>
      </c>
      <c r="JM19" s="26">
        <f t="shared" si="19"/>
        <v>0</v>
      </c>
      <c r="JN19" s="26">
        <f t="shared" si="20"/>
        <v>0</v>
      </c>
      <c r="JO19" s="26">
        <f t="shared" si="21"/>
        <v>0</v>
      </c>
      <c r="JP19" s="26">
        <f t="shared" si="22"/>
        <v>40.120000000000047</v>
      </c>
      <c r="JQ19" s="26">
        <f t="shared" si="23"/>
        <v>0</v>
      </c>
      <c r="JR19" s="26">
        <f t="shared" si="24"/>
        <v>0</v>
      </c>
      <c r="JS19" s="26">
        <f t="shared" si="25"/>
        <v>0</v>
      </c>
      <c r="JT19" s="26">
        <f t="shared" si="26"/>
        <v>0</v>
      </c>
      <c r="JU19" s="26">
        <f t="shared" si="27"/>
        <v>0</v>
      </c>
      <c r="JV19" s="26">
        <f t="shared" si="28"/>
        <v>0</v>
      </c>
      <c r="JW19" s="26">
        <f t="shared" si="29"/>
        <v>40.120000000000047</v>
      </c>
      <c r="JX19" s="26">
        <f t="shared" si="30"/>
        <v>40.32000000000005</v>
      </c>
      <c r="JY19" s="26">
        <f t="shared" si="31"/>
        <v>0</v>
      </c>
      <c r="JZ19" s="26">
        <f t="shared" si="32"/>
        <v>0</v>
      </c>
      <c r="KA19" s="26">
        <f t="shared" si="33"/>
        <v>0</v>
      </c>
      <c r="KB19" s="26">
        <f t="shared" si="34"/>
        <v>0</v>
      </c>
      <c r="KC19" s="26">
        <f t="shared" si="35"/>
        <v>40.32000000000005</v>
      </c>
      <c r="KD19" s="26">
        <f t="shared" si="36"/>
        <v>0</v>
      </c>
      <c r="KE19" s="24">
        <v>40.32000000000005</v>
      </c>
      <c r="KF19" s="31">
        <f t="shared" si="37"/>
        <v>1</v>
      </c>
      <c r="KG19" s="31">
        <f t="shared" si="38"/>
        <v>41.32</v>
      </c>
      <c r="KH19" s="31">
        <f t="shared" si="39"/>
        <v>41.32</v>
      </c>
      <c r="KI19" s="31">
        <f t="shared" si="40"/>
        <v>0</v>
      </c>
      <c r="KJ19" s="31">
        <f t="shared" si="41"/>
        <v>41.32</v>
      </c>
      <c r="KK19" s="25">
        <v>41.32000000000005</v>
      </c>
      <c r="KL19" s="31">
        <f t="shared" si="42"/>
        <v>0</v>
      </c>
      <c r="KM19" s="31">
        <f t="shared" si="43"/>
        <v>0</v>
      </c>
      <c r="KN19" s="31">
        <f t="shared" si="44"/>
        <v>41.32</v>
      </c>
      <c r="KO19" s="31">
        <f t="shared" si="45"/>
        <v>0</v>
      </c>
      <c r="KP19" s="31">
        <f t="shared" si="46"/>
        <v>0</v>
      </c>
      <c r="KQ19" s="25">
        <v>0</v>
      </c>
      <c r="KR19" s="31">
        <f t="shared" si="47"/>
        <v>0</v>
      </c>
      <c r="KS19" s="27">
        <v>40.32000000000005</v>
      </c>
      <c r="KT19" s="26">
        <f t="shared" si="48"/>
        <v>39.520000000000003</v>
      </c>
      <c r="KU19" s="26">
        <f t="shared" si="206"/>
        <v>0.8000000000000469</v>
      </c>
      <c r="KV19" s="26">
        <f t="shared" si="49"/>
        <v>0</v>
      </c>
      <c r="KW19" s="26">
        <f t="shared" si="50"/>
        <v>0</v>
      </c>
      <c r="KX19" s="26">
        <f t="shared" si="51"/>
        <v>39.520000000000046</v>
      </c>
      <c r="KY19" s="26">
        <f t="shared" si="52"/>
        <v>0</v>
      </c>
      <c r="KZ19" s="26">
        <f t="shared" si="53"/>
        <v>0</v>
      </c>
      <c r="LA19" s="26">
        <f t="shared" si="54"/>
        <v>0</v>
      </c>
      <c r="LB19" s="26">
        <f t="shared" si="55"/>
        <v>0</v>
      </c>
      <c r="LC19" s="26">
        <f t="shared" si="56"/>
        <v>39.620000000000047</v>
      </c>
      <c r="LD19" s="26">
        <f t="shared" si="57"/>
        <v>0</v>
      </c>
      <c r="LE19" s="26">
        <f t="shared" si="58"/>
        <v>0</v>
      </c>
      <c r="LF19" s="26">
        <f t="shared" si="59"/>
        <v>0</v>
      </c>
      <c r="LG19" s="26">
        <f t="shared" si="60"/>
        <v>0</v>
      </c>
      <c r="LH19" s="26">
        <f t="shared" si="61"/>
        <v>0</v>
      </c>
      <c r="LI19" s="26">
        <f t="shared" si="62"/>
        <v>0</v>
      </c>
      <c r="LJ19" s="26">
        <f t="shared" si="63"/>
        <v>39.620000000000047</v>
      </c>
      <c r="LK19" s="26">
        <f t="shared" si="64"/>
        <v>39.82000000000005</v>
      </c>
      <c r="LL19" s="26">
        <f t="shared" si="65"/>
        <v>0</v>
      </c>
      <c r="LM19" s="26">
        <f t="shared" si="66"/>
        <v>0</v>
      </c>
      <c r="LN19" s="26">
        <f t="shared" si="67"/>
        <v>0</v>
      </c>
      <c r="LO19" s="26">
        <f t="shared" si="68"/>
        <v>0</v>
      </c>
      <c r="LP19" s="26">
        <f t="shared" si="69"/>
        <v>39.82000000000005</v>
      </c>
      <c r="LQ19" s="26">
        <f t="shared" si="70"/>
        <v>0</v>
      </c>
      <c r="LR19" s="24">
        <v>39.82000000000005</v>
      </c>
      <c r="LS19" s="31">
        <f t="shared" si="71"/>
        <v>1</v>
      </c>
      <c r="LT19" s="31">
        <f t="shared" si="72"/>
        <v>40.82</v>
      </c>
      <c r="LU19" s="31">
        <f t="shared" si="73"/>
        <v>40.82</v>
      </c>
      <c r="LV19" s="31">
        <f t="shared" si="74"/>
        <v>0</v>
      </c>
      <c r="LW19" s="31">
        <f t="shared" si="75"/>
        <v>40.82</v>
      </c>
      <c r="LX19" s="25">
        <v>40.82000000000005</v>
      </c>
      <c r="LY19" s="31">
        <f t="shared" si="76"/>
        <v>0</v>
      </c>
      <c r="LZ19" s="31">
        <f t="shared" si="77"/>
        <v>0</v>
      </c>
      <c r="MA19" s="31">
        <f t="shared" si="78"/>
        <v>40.82</v>
      </c>
      <c r="MB19" s="31">
        <f t="shared" si="79"/>
        <v>0</v>
      </c>
      <c r="MC19" s="31">
        <f t="shared" si="80"/>
        <v>0</v>
      </c>
      <c r="MD19" s="25">
        <v>0</v>
      </c>
      <c r="ME19" s="31">
        <f t="shared" si="81"/>
        <v>0</v>
      </c>
      <c r="MF19" s="33" t="s">
        <v>114</v>
      </c>
      <c r="MG19" s="25">
        <v>0</v>
      </c>
      <c r="MH19" s="31">
        <f t="shared" si="207"/>
        <v>0.8000000000000469</v>
      </c>
      <c r="MI19" s="31">
        <f t="shared" si="208"/>
        <v>0.8000000000000469</v>
      </c>
      <c r="MJ19" s="25">
        <v>0</v>
      </c>
      <c r="MK19" s="31">
        <f t="shared" si="209"/>
        <v>0.8000000000000469</v>
      </c>
      <c r="ML19" s="31">
        <f t="shared" si="210"/>
        <v>0.8000000000000469</v>
      </c>
      <c r="MM19" s="31">
        <f t="shared" si="82"/>
        <v>0</v>
      </c>
      <c r="MN19" s="31">
        <f t="shared" si="83"/>
        <v>0</v>
      </c>
      <c r="MO19" s="31">
        <f t="shared" si="211"/>
        <v>0</v>
      </c>
      <c r="MP19" s="31">
        <f t="shared" si="84"/>
        <v>0</v>
      </c>
      <c r="MQ19" s="31">
        <f t="shared" si="85"/>
        <v>0</v>
      </c>
      <c r="MR19" s="31">
        <f t="shared" si="212"/>
        <v>0</v>
      </c>
      <c r="MS19" s="31">
        <f t="shared" si="86"/>
        <v>0</v>
      </c>
      <c r="MT19" s="31">
        <f t="shared" si="87"/>
        <v>0</v>
      </c>
      <c r="MU19" s="31">
        <f t="shared" si="213"/>
        <v>0</v>
      </c>
      <c r="MV19" s="31">
        <f t="shared" si="88"/>
        <v>0</v>
      </c>
      <c r="MW19" s="31">
        <f t="shared" si="89"/>
        <v>0</v>
      </c>
      <c r="MX19" s="31">
        <f t="shared" si="214"/>
        <v>0</v>
      </c>
      <c r="MY19" s="31">
        <f t="shared" si="90"/>
        <v>0</v>
      </c>
      <c r="MZ19" s="31">
        <f t="shared" si="91"/>
        <v>0</v>
      </c>
      <c r="NA19" s="31">
        <f t="shared" si="215"/>
        <v>0</v>
      </c>
      <c r="NB19" s="31">
        <f t="shared" si="92"/>
        <v>0</v>
      </c>
      <c r="NC19" s="31">
        <f t="shared" si="93"/>
        <v>0</v>
      </c>
      <c r="ND19" s="31">
        <f t="shared" si="216"/>
        <v>0</v>
      </c>
      <c r="NE19" s="31">
        <f t="shared" si="94"/>
        <v>0</v>
      </c>
      <c r="NF19" s="31">
        <f t="shared" si="95"/>
        <v>0</v>
      </c>
      <c r="NG19" s="31">
        <f t="shared" si="217"/>
        <v>0</v>
      </c>
      <c r="NH19" s="31">
        <f t="shared" si="96"/>
        <v>0</v>
      </c>
      <c r="NI19" s="31">
        <f t="shared" si="97"/>
        <v>0</v>
      </c>
      <c r="NJ19" s="31">
        <f t="shared" si="218"/>
        <v>0</v>
      </c>
      <c r="NK19" s="31">
        <f t="shared" si="98"/>
        <v>0.1</v>
      </c>
      <c r="NL19" s="31">
        <f t="shared" si="99"/>
        <v>0.1</v>
      </c>
      <c r="NM19" s="31">
        <f t="shared" si="219"/>
        <v>0.1</v>
      </c>
      <c r="NN19" s="31">
        <f t="shared" si="100"/>
        <v>0</v>
      </c>
      <c r="NO19" s="31">
        <f t="shared" si="101"/>
        <v>0</v>
      </c>
      <c r="NP19" s="31">
        <f t="shared" si="220"/>
        <v>0</v>
      </c>
      <c r="NQ19" s="31">
        <f t="shared" si="102"/>
        <v>0.2</v>
      </c>
      <c r="NR19" s="31">
        <f t="shared" si="103"/>
        <v>0.2</v>
      </c>
      <c r="NS19" s="31">
        <f t="shared" si="221"/>
        <v>0.2</v>
      </c>
      <c r="NT19" s="31">
        <f t="shared" si="104"/>
        <v>0</v>
      </c>
      <c r="NU19" s="31">
        <f t="shared" si="105"/>
        <v>0</v>
      </c>
      <c r="NV19" s="31">
        <f t="shared" si="222"/>
        <v>0</v>
      </c>
      <c r="NW19" s="31">
        <f t="shared" si="106"/>
        <v>0.50000000000004685</v>
      </c>
      <c r="NX19" s="31">
        <f t="shared" si="107"/>
        <v>0.50000000000004685</v>
      </c>
      <c r="NY19" s="31">
        <f t="shared" si="223"/>
        <v>0.50000000000004685</v>
      </c>
      <c r="NZ19" s="31">
        <f t="shared" si="108"/>
        <v>0</v>
      </c>
      <c r="OA19" s="31">
        <f t="shared" si="109"/>
        <v>0</v>
      </c>
      <c r="OB19" s="31">
        <f t="shared" si="224"/>
        <v>0</v>
      </c>
      <c r="OC19" s="31">
        <f t="shared" si="110"/>
        <v>0</v>
      </c>
      <c r="OD19" s="31">
        <f t="shared" si="111"/>
        <v>0</v>
      </c>
      <c r="OE19" s="31">
        <f t="shared" si="225"/>
        <v>0</v>
      </c>
      <c r="OF19" s="31">
        <f t="shared" si="112"/>
        <v>0</v>
      </c>
      <c r="OG19" s="31">
        <f t="shared" si="113"/>
        <v>0</v>
      </c>
      <c r="OH19" s="31">
        <f t="shared" si="226"/>
        <v>0</v>
      </c>
      <c r="OI19" s="31">
        <f t="shared" si="114"/>
        <v>0</v>
      </c>
      <c r="OJ19" s="31">
        <f t="shared" si="115"/>
        <v>0</v>
      </c>
      <c r="OK19" s="31">
        <f t="shared" si="227"/>
        <v>0</v>
      </c>
      <c r="OL19" s="31">
        <f t="shared" si="116"/>
        <v>0</v>
      </c>
      <c r="OM19" s="31">
        <f t="shared" si="117"/>
        <v>0</v>
      </c>
      <c r="ON19" s="31">
        <f t="shared" si="228"/>
        <v>0</v>
      </c>
      <c r="OO19" s="31">
        <f t="shared" si="118"/>
        <v>0</v>
      </c>
      <c r="OP19" s="31">
        <f t="shared" si="119"/>
        <v>0</v>
      </c>
      <c r="OQ19" s="31">
        <f t="shared" si="229"/>
        <v>0</v>
      </c>
      <c r="OR19" s="31">
        <f t="shared" si="120"/>
        <v>0</v>
      </c>
      <c r="OS19" s="31">
        <f t="shared" si="121"/>
        <v>0</v>
      </c>
      <c r="OT19" s="31">
        <f t="shared" si="230"/>
        <v>0</v>
      </c>
      <c r="OU19" s="31">
        <f t="shared" si="122"/>
        <v>0</v>
      </c>
      <c r="OV19" s="31">
        <f t="shared" si="123"/>
        <v>0</v>
      </c>
      <c r="OW19" s="31">
        <f t="shared" si="231"/>
        <v>0</v>
      </c>
      <c r="OX19" s="31">
        <f t="shared" si="124"/>
        <v>0</v>
      </c>
      <c r="OY19" s="31">
        <f t="shared" si="125"/>
        <v>0</v>
      </c>
      <c r="OZ19" s="31">
        <f t="shared" si="232"/>
        <v>0</v>
      </c>
      <c r="PA19" s="31">
        <f t="shared" si="126"/>
        <v>0</v>
      </c>
      <c r="PB19" s="31">
        <f t="shared" si="127"/>
        <v>0</v>
      </c>
      <c r="PC19" s="31">
        <f t="shared" si="233"/>
        <v>0</v>
      </c>
      <c r="PD19" s="31">
        <f t="shared" si="128"/>
        <v>0</v>
      </c>
      <c r="PE19" s="31">
        <f t="shared" si="129"/>
        <v>0</v>
      </c>
      <c r="PF19" s="31">
        <f t="shared" si="234"/>
        <v>0</v>
      </c>
      <c r="PG19" s="27">
        <v>2.6</v>
      </c>
      <c r="PH19" s="27">
        <v>0.5</v>
      </c>
      <c r="PI19" s="27">
        <v>1</v>
      </c>
      <c r="PJ19" s="27">
        <v>1</v>
      </c>
      <c r="PK19" s="27">
        <v>0</v>
      </c>
      <c r="PL19" s="27">
        <v>0</v>
      </c>
      <c r="PM19" s="27">
        <v>0</v>
      </c>
      <c r="PN19" s="27">
        <v>0</v>
      </c>
      <c r="PO19" s="31">
        <f t="shared" si="235"/>
        <v>3.4</v>
      </c>
      <c r="PP19" s="31">
        <f t="shared" si="236"/>
        <v>2.4</v>
      </c>
      <c r="PQ19" s="31">
        <f t="shared" si="237"/>
        <v>0</v>
      </c>
      <c r="PR19" s="31">
        <f t="shared" si="238"/>
        <v>0</v>
      </c>
      <c r="PS19" s="31">
        <f t="shared" si="239"/>
        <v>3.4</v>
      </c>
      <c r="PT19" s="31">
        <f t="shared" si="240"/>
        <v>2.4</v>
      </c>
      <c r="PU19" s="31">
        <f t="shared" si="241"/>
        <v>0</v>
      </c>
      <c r="PV19" s="31">
        <f t="shared" si="242"/>
        <v>0</v>
      </c>
      <c r="PW19" s="31">
        <f t="shared" si="130"/>
        <v>0</v>
      </c>
      <c r="PX19" s="31">
        <f t="shared" si="243"/>
        <v>0</v>
      </c>
      <c r="PY19" s="31">
        <f t="shared" si="131"/>
        <v>0</v>
      </c>
      <c r="PZ19" s="31">
        <f t="shared" si="132"/>
        <v>0</v>
      </c>
      <c r="QA19" s="31">
        <f t="shared" si="133"/>
        <v>82.8</v>
      </c>
      <c r="QB19" s="31">
        <f t="shared" si="134"/>
        <v>0</v>
      </c>
      <c r="QC19" s="31">
        <f t="shared" si="135"/>
        <v>82.8</v>
      </c>
      <c r="QD19" s="31">
        <f t="shared" si="136"/>
        <v>0</v>
      </c>
      <c r="QE19" s="31">
        <f t="shared" si="137"/>
        <v>0</v>
      </c>
      <c r="QF19" s="31">
        <f t="shared" si="244"/>
        <v>0</v>
      </c>
      <c r="QG19" s="31">
        <f t="shared" si="245"/>
        <v>82.8</v>
      </c>
      <c r="QH19" s="31">
        <f t="shared" si="246"/>
        <v>0</v>
      </c>
      <c r="QI19" s="31">
        <f t="shared" si="247"/>
        <v>82.8</v>
      </c>
      <c r="QJ19" s="31">
        <f t="shared" si="138"/>
        <v>0</v>
      </c>
      <c r="QK19" s="31">
        <f t="shared" si="139"/>
        <v>0</v>
      </c>
      <c r="QL19" s="31">
        <f t="shared" si="248"/>
        <v>0</v>
      </c>
      <c r="QM19" s="31">
        <f t="shared" si="140"/>
        <v>0</v>
      </c>
      <c r="QN19" s="31">
        <f t="shared" si="141"/>
        <v>0</v>
      </c>
      <c r="QO19" s="31">
        <f t="shared" si="249"/>
        <v>0</v>
      </c>
      <c r="QP19" s="31">
        <f t="shared" si="142"/>
        <v>41.4</v>
      </c>
      <c r="QQ19" s="31">
        <f t="shared" si="143"/>
        <v>0</v>
      </c>
      <c r="QR19" s="31">
        <f t="shared" si="250"/>
        <v>41.4</v>
      </c>
      <c r="QS19" s="31">
        <f t="shared" si="144"/>
        <v>0</v>
      </c>
      <c r="QT19" s="31">
        <f t="shared" si="145"/>
        <v>0</v>
      </c>
      <c r="QU19" s="31">
        <f t="shared" si="251"/>
        <v>0</v>
      </c>
      <c r="QV19" s="31">
        <f t="shared" si="146"/>
        <v>0</v>
      </c>
      <c r="QW19" s="31">
        <f t="shared" si="147"/>
        <v>0</v>
      </c>
      <c r="QX19" s="31">
        <f t="shared" si="252"/>
        <v>0</v>
      </c>
      <c r="QY19" s="31">
        <f t="shared" si="148"/>
        <v>0</v>
      </c>
      <c r="QZ19" s="31">
        <f t="shared" si="149"/>
        <v>0</v>
      </c>
      <c r="RA19" s="31">
        <f t="shared" si="253"/>
        <v>0</v>
      </c>
      <c r="RB19" s="31">
        <f t="shared" si="254"/>
        <v>0</v>
      </c>
      <c r="RC19" s="31">
        <f t="shared" si="255"/>
        <v>0</v>
      </c>
      <c r="RD19" s="31">
        <f t="shared" si="256"/>
        <v>41.4</v>
      </c>
      <c r="RE19" s="31">
        <f t="shared" si="256"/>
        <v>0</v>
      </c>
      <c r="RF19" s="31">
        <f t="shared" si="257"/>
        <v>41.4</v>
      </c>
      <c r="RG19" s="31">
        <f t="shared" si="258"/>
        <v>41.4</v>
      </c>
      <c r="RH19" s="31">
        <f t="shared" si="258"/>
        <v>0</v>
      </c>
      <c r="RI19" s="31">
        <f t="shared" si="259"/>
        <v>41.4</v>
      </c>
      <c r="RJ19" s="31">
        <f t="shared" si="260"/>
        <v>41.4</v>
      </c>
      <c r="RK19" s="31">
        <f t="shared" si="260"/>
        <v>0</v>
      </c>
      <c r="RL19" s="31">
        <f t="shared" si="260"/>
        <v>41.4</v>
      </c>
      <c r="RM19" s="31">
        <f t="shared" si="150"/>
        <v>0</v>
      </c>
      <c r="RN19" s="31">
        <f t="shared" si="151"/>
        <v>0</v>
      </c>
      <c r="RO19" s="31">
        <f t="shared" si="152"/>
        <v>0</v>
      </c>
      <c r="RP19" s="31">
        <f t="shared" si="153"/>
        <v>0</v>
      </c>
      <c r="RQ19" s="31">
        <f t="shared" si="154"/>
        <v>0</v>
      </c>
      <c r="RR19" s="31">
        <f t="shared" si="155"/>
        <v>0</v>
      </c>
      <c r="RS19" s="31">
        <f t="shared" si="156"/>
        <v>0</v>
      </c>
      <c r="RT19" s="31">
        <f t="shared" si="157"/>
        <v>0</v>
      </c>
      <c r="RU19" s="31">
        <f t="shared" si="261"/>
        <v>0</v>
      </c>
      <c r="RV19" s="24"/>
      <c r="RW19" s="24"/>
      <c r="RX19" s="24"/>
      <c r="RY19" s="24"/>
    </row>
    <row r="20" spans="1:493" ht="30" x14ac:dyDescent="0.25">
      <c r="A20" s="24">
        <v>17</v>
      </c>
      <c r="B20" s="24" t="s">
        <v>457</v>
      </c>
      <c r="C20" s="24">
        <v>297.39</v>
      </c>
      <c r="D20" s="14" t="e">
        <f>INDEX(#REF!,MATCH(E20,#REF!,0))</f>
        <v>#REF!</v>
      </c>
      <c r="E20" s="24" t="s">
        <v>466</v>
      </c>
      <c r="F20" s="14" t="s">
        <v>422</v>
      </c>
      <c r="G20" s="14" t="s">
        <v>442</v>
      </c>
      <c r="H20" s="14" t="s">
        <v>435</v>
      </c>
      <c r="I20" s="14" t="s">
        <v>425</v>
      </c>
      <c r="J20" s="14" t="s">
        <v>439</v>
      </c>
      <c r="K20" s="14" t="s">
        <v>446</v>
      </c>
      <c r="L20" s="14" t="s">
        <v>446</v>
      </c>
      <c r="M20" s="24">
        <v>2</v>
      </c>
      <c r="N20" s="24">
        <v>2</v>
      </c>
      <c r="O20" s="25">
        <v>2</v>
      </c>
      <c r="P20" s="25">
        <v>2.4</v>
      </c>
      <c r="Q20" s="25">
        <v>0.1</v>
      </c>
      <c r="R20" s="25">
        <v>2</v>
      </c>
      <c r="S20" s="25">
        <v>2.2000000000000002</v>
      </c>
      <c r="T20" s="24">
        <v>0.2</v>
      </c>
      <c r="U20" s="24">
        <v>0</v>
      </c>
      <c r="V20" s="24">
        <v>0</v>
      </c>
      <c r="W20" s="24">
        <v>0</v>
      </c>
      <c r="X20" s="24">
        <v>2</v>
      </c>
      <c r="Y20" s="24">
        <v>1.54</v>
      </c>
      <c r="Z20" s="26">
        <f t="shared" si="272"/>
        <v>1.28</v>
      </c>
      <c r="AA20" s="24">
        <v>0.2</v>
      </c>
      <c r="AB20" s="24">
        <v>0</v>
      </c>
      <c r="AC20" s="24">
        <v>0</v>
      </c>
      <c r="AD20" s="24">
        <v>0</v>
      </c>
      <c r="AE20" s="24">
        <v>0</v>
      </c>
      <c r="AF20" s="24">
        <v>0</v>
      </c>
      <c r="AG20" s="25">
        <v>0</v>
      </c>
      <c r="AH20" s="25">
        <v>0</v>
      </c>
      <c r="AI20" s="26">
        <f t="shared" si="0"/>
        <v>0</v>
      </c>
      <c r="AJ20" s="25">
        <v>0</v>
      </c>
      <c r="AK20" s="25">
        <v>0</v>
      </c>
      <c r="AL20" s="26">
        <f t="shared" si="1"/>
        <v>0</v>
      </c>
      <c r="AM20" s="24">
        <v>0</v>
      </c>
      <c r="AN20" s="24">
        <v>0</v>
      </c>
      <c r="AO20" s="24">
        <v>0</v>
      </c>
      <c r="AP20" s="24">
        <v>0</v>
      </c>
      <c r="AQ20" s="24">
        <v>2</v>
      </c>
      <c r="AR20" s="24">
        <v>1.8</v>
      </c>
      <c r="AS20" s="24">
        <v>0.12</v>
      </c>
      <c r="AT20" s="24">
        <v>0.1</v>
      </c>
      <c r="AU20" s="24">
        <v>0</v>
      </c>
      <c r="AV20" s="24">
        <v>0</v>
      </c>
      <c r="AW20" s="24">
        <v>0</v>
      </c>
      <c r="AX20" s="24">
        <v>0</v>
      </c>
      <c r="AY20" s="24">
        <v>0</v>
      </c>
      <c r="AZ20" s="24">
        <v>0</v>
      </c>
      <c r="BA20" s="24">
        <v>0</v>
      </c>
      <c r="BB20" s="24">
        <v>0</v>
      </c>
      <c r="BC20" s="24">
        <v>0</v>
      </c>
      <c r="BD20" s="24">
        <v>0</v>
      </c>
      <c r="BE20" s="24">
        <v>0</v>
      </c>
      <c r="BF20" s="24">
        <v>0</v>
      </c>
      <c r="BG20" s="24">
        <v>0</v>
      </c>
      <c r="BH20" s="24">
        <v>0</v>
      </c>
      <c r="BI20" s="24">
        <v>0</v>
      </c>
      <c r="BJ20" s="24">
        <v>0</v>
      </c>
      <c r="BK20" s="24">
        <v>0</v>
      </c>
      <c r="BL20" s="24">
        <v>0</v>
      </c>
      <c r="BM20" s="24">
        <v>0</v>
      </c>
      <c r="BN20" s="24">
        <v>0</v>
      </c>
      <c r="BO20" s="24">
        <v>0</v>
      </c>
      <c r="BP20" s="24">
        <v>0</v>
      </c>
      <c r="BQ20" s="24">
        <v>0</v>
      </c>
      <c r="BR20" s="24">
        <v>0</v>
      </c>
      <c r="BS20" s="24">
        <v>0</v>
      </c>
      <c r="BT20" s="24">
        <v>0</v>
      </c>
      <c r="BU20" s="24">
        <v>0</v>
      </c>
      <c r="BV20" s="24">
        <v>0</v>
      </c>
      <c r="BW20" s="24"/>
      <c r="BX20" s="24"/>
      <c r="BY20" s="24">
        <v>0</v>
      </c>
      <c r="BZ20" s="24">
        <v>0</v>
      </c>
      <c r="CA20" s="14" t="e">
        <f>INDEX(#REF!,MATCH(E20,#REF!,0))</f>
        <v>#REF!</v>
      </c>
      <c r="CB20" s="14" t="s">
        <v>458</v>
      </c>
      <c r="CC20" s="24">
        <v>2.2999999999999998</v>
      </c>
      <c r="CD20" s="24">
        <v>0.12</v>
      </c>
      <c r="CE20" s="24">
        <v>0</v>
      </c>
      <c r="CF20" s="24">
        <v>0</v>
      </c>
      <c r="CG20" s="24">
        <v>0</v>
      </c>
      <c r="CH20" s="24">
        <v>1</v>
      </c>
      <c r="CI20" s="24" t="s">
        <v>429</v>
      </c>
      <c r="CJ20" s="24">
        <v>0.32</v>
      </c>
      <c r="CK20" s="26">
        <f t="shared" si="159"/>
        <v>0.59000000000000008</v>
      </c>
      <c r="CL20" s="26">
        <f t="shared" si="270"/>
        <v>0.91000000000000014</v>
      </c>
      <c r="CM20" s="24">
        <v>36.67</v>
      </c>
      <c r="CN20" s="27">
        <v>56.87</v>
      </c>
      <c r="CO20" s="24">
        <v>56.08</v>
      </c>
      <c r="CP20" s="28">
        <f t="shared" si="161"/>
        <v>56.08</v>
      </c>
      <c r="CQ20" s="28">
        <f t="shared" si="162"/>
        <v>55.17</v>
      </c>
      <c r="CR20" s="28">
        <f t="shared" si="163"/>
        <v>0.91</v>
      </c>
      <c r="CS20" s="28">
        <f t="shared" si="164"/>
        <v>55.269999999999996</v>
      </c>
      <c r="CT20" s="28">
        <f t="shared" si="2"/>
        <v>55.47</v>
      </c>
      <c r="CU20" s="29">
        <v>55.47</v>
      </c>
      <c r="CV20" s="28">
        <f t="shared" si="165"/>
        <v>1.28</v>
      </c>
      <c r="CW20" s="28">
        <f t="shared" si="3"/>
        <v>0</v>
      </c>
      <c r="CX20" s="28">
        <f t="shared" si="166"/>
        <v>0</v>
      </c>
      <c r="CY20" s="28">
        <f t="shared" si="4"/>
        <v>56.75</v>
      </c>
      <c r="CZ20" s="28">
        <f t="shared" si="167"/>
        <v>56.75</v>
      </c>
      <c r="DA20" s="30">
        <v>56.87</v>
      </c>
      <c r="DB20" s="26">
        <f t="shared" si="168"/>
        <v>1.7</v>
      </c>
      <c r="DC20" s="26">
        <f t="shared" si="169"/>
        <v>0.79</v>
      </c>
      <c r="DD20" s="26">
        <f t="shared" si="170"/>
        <v>0.90999999999999992</v>
      </c>
      <c r="DE20" s="26">
        <f t="shared" si="5"/>
        <v>0.1</v>
      </c>
      <c r="DF20" s="26">
        <f t="shared" si="171"/>
        <v>0.2</v>
      </c>
      <c r="DG20" s="26">
        <f t="shared" si="6"/>
        <v>0.28999999999999998</v>
      </c>
      <c r="DH20" s="26">
        <f t="shared" si="7"/>
        <v>0</v>
      </c>
      <c r="DI20" s="26">
        <f t="shared" si="8"/>
        <v>0</v>
      </c>
      <c r="DJ20" s="26">
        <f t="shared" si="9"/>
        <v>0.32</v>
      </c>
      <c r="DK20" s="26">
        <f t="shared" si="172"/>
        <v>0.59000000000000008</v>
      </c>
      <c r="DL20" s="26">
        <f t="shared" si="173"/>
        <v>0.32</v>
      </c>
      <c r="DM20" s="26">
        <f t="shared" si="174"/>
        <v>0</v>
      </c>
      <c r="DN20" s="26">
        <f t="shared" si="175"/>
        <v>0</v>
      </c>
      <c r="DO20" s="24">
        <v>3</v>
      </c>
      <c r="DP20" s="24">
        <v>0.5</v>
      </c>
      <c r="DQ20" s="24">
        <v>1</v>
      </c>
      <c r="DR20" s="24">
        <v>1</v>
      </c>
      <c r="DS20" s="31">
        <f t="shared" si="176"/>
        <v>3.59</v>
      </c>
      <c r="DT20" s="31">
        <f t="shared" si="177"/>
        <v>3.91</v>
      </c>
      <c r="DU20" s="31">
        <f t="shared" si="178"/>
        <v>1.94</v>
      </c>
      <c r="DV20" s="31">
        <f t="shared" si="179"/>
        <v>1.2</v>
      </c>
      <c r="DW20" s="31">
        <f t="shared" si="180"/>
        <v>3.14</v>
      </c>
      <c r="DX20" s="31">
        <f t="shared" si="181"/>
        <v>3.88</v>
      </c>
      <c r="DY20" s="31">
        <f t="shared" si="182"/>
        <v>2.4</v>
      </c>
      <c r="DZ20" s="31">
        <f t="shared" si="183"/>
        <v>6.28</v>
      </c>
      <c r="EA20" s="31">
        <f t="shared" si="184"/>
        <v>2.52</v>
      </c>
      <c r="EB20" s="31">
        <f t="shared" si="185"/>
        <v>1.28</v>
      </c>
      <c r="EC20" s="31">
        <f t="shared" si="186"/>
        <v>3.8</v>
      </c>
      <c r="ED20" s="31">
        <f t="shared" si="187"/>
        <v>1.36</v>
      </c>
      <c r="EE20" s="31">
        <f t="shared" si="187"/>
        <v>1.1200000000000001</v>
      </c>
      <c r="EF20" s="31">
        <f t="shared" si="188"/>
        <v>2.48</v>
      </c>
      <c r="EG20" s="31">
        <f t="shared" si="189"/>
        <v>2.52</v>
      </c>
      <c r="EH20" s="31">
        <f t="shared" si="189"/>
        <v>1.28</v>
      </c>
      <c r="EI20" s="31">
        <f t="shared" si="190"/>
        <v>3.8</v>
      </c>
      <c r="EJ20" s="24"/>
      <c r="EK20" s="24"/>
      <c r="EL20" s="24">
        <v>298.08999999999997</v>
      </c>
      <c r="EM20" s="24">
        <v>332.59000000000003</v>
      </c>
      <c r="EN20" s="24" t="s">
        <v>466</v>
      </c>
      <c r="EO20" s="24" t="s">
        <v>467</v>
      </c>
      <c r="EP20" s="14" t="s">
        <v>463</v>
      </c>
      <c r="EQ20" s="14" t="s">
        <v>453</v>
      </c>
      <c r="ER20" s="14" t="e">
        <f>IF(OR(EP20="Cống tròn",EP20="Cống hộp",EP20="Ống nhựa"),INDEX(#REF!,MATCH(E20,#REF!,0)),IF(OR(EP20="Rãnh xây",EP20="Rãnh bê tông"),INDEX(#REF!,MATCH(E20,#REF!,0)),EP20&amp;" "&amp;" ,"&amp;EQ20))</f>
        <v>#REF!</v>
      </c>
      <c r="ES20" s="25">
        <v>0</v>
      </c>
      <c r="ET20" s="25">
        <v>0</v>
      </c>
      <c r="EU20" s="25">
        <v>0</v>
      </c>
      <c r="EV20" s="24">
        <v>34.500000000000057</v>
      </c>
      <c r="EW20" s="31">
        <f t="shared" si="191"/>
        <v>0</v>
      </c>
      <c r="EX20" s="31">
        <f t="shared" si="192"/>
        <v>0</v>
      </c>
      <c r="EY20" s="31">
        <f t="shared" si="10"/>
        <v>0</v>
      </c>
      <c r="EZ20" s="31">
        <f t="shared" si="193"/>
        <v>0</v>
      </c>
      <c r="FA20" s="31">
        <f t="shared" si="194"/>
        <v>0</v>
      </c>
      <c r="FB20" s="32" t="str">
        <f t="shared" si="195"/>
        <v>Đủ</v>
      </c>
      <c r="FC20" s="31">
        <f t="shared" si="196"/>
        <v>0</v>
      </c>
      <c r="FD20" s="33" t="str" cm="1">
        <f t="array" ref="FD20">IF(EP20="Cống tròn",INDEX(#REF!,MATCH(E20,#REF!,0)),IF(EP20="Cống hộp",INDEX(#REF!,MATCH(E20,#REF!,0)),IF(EP20="Rãnh thang",INDEX(#REF!,MATCH(EL20&amp;EM20,#REF!&amp;#REF!,0)),FE20&amp;" "&amp;FF20)))</f>
        <v>Móng bê tông Có cốt thép</v>
      </c>
      <c r="FE20" s="14" t="s">
        <v>439</v>
      </c>
      <c r="FF20" s="14" t="s">
        <v>437</v>
      </c>
      <c r="FG20" s="14" t="e">
        <f>INDEX(#REF!,MATCH(E20,#REF!,0))</f>
        <v>#REF!</v>
      </c>
      <c r="FH20" s="14"/>
      <c r="FI20" s="24">
        <v>0</v>
      </c>
      <c r="FJ20" s="24">
        <v>0</v>
      </c>
      <c r="FK20" s="24">
        <v>0</v>
      </c>
      <c r="FL20" s="25">
        <v>0</v>
      </c>
      <c r="FM20" s="25">
        <v>0</v>
      </c>
      <c r="FN20" s="31">
        <f t="shared" si="197"/>
        <v>0</v>
      </c>
      <c r="FO20" s="31">
        <f t="shared" si="198"/>
        <v>0</v>
      </c>
      <c r="FP20" s="25">
        <v>0</v>
      </c>
      <c r="FQ20" s="25">
        <v>0</v>
      </c>
      <c r="FR20" s="25">
        <v>0</v>
      </c>
      <c r="FS20" s="31">
        <f t="shared" si="199"/>
        <v>0</v>
      </c>
      <c r="FT20" s="25">
        <v>0</v>
      </c>
      <c r="FU20" s="25">
        <v>0</v>
      </c>
      <c r="FV20" s="25">
        <v>0</v>
      </c>
      <c r="FW20" s="25">
        <v>0</v>
      </c>
      <c r="FX20" s="25">
        <v>0</v>
      </c>
      <c r="FY20" s="31">
        <f t="shared" si="200"/>
        <v>0</v>
      </c>
      <c r="FZ20" s="33" t="s">
        <v>438</v>
      </c>
      <c r="GA20" s="33" t="s">
        <v>442</v>
      </c>
      <c r="GB20" s="33" t="s">
        <v>427</v>
      </c>
      <c r="GC20" s="33" t="s">
        <v>446</v>
      </c>
      <c r="GD20" s="25">
        <v>0.12</v>
      </c>
      <c r="GE20" s="25">
        <v>1.6</v>
      </c>
      <c r="GF20" s="25">
        <v>0.22</v>
      </c>
      <c r="GG20" s="25">
        <v>1.6</v>
      </c>
      <c r="GH20" s="25">
        <v>0</v>
      </c>
      <c r="GI20" s="25">
        <v>0</v>
      </c>
      <c r="GJ20" s="25">
        <v>0.22</v>
      </c>
      <c r="GK20" s="25">
        <v>2</v>
      </c>
      <c r="GL20" s="25">
        <v>1</v>
      </c>
      <c r="GM20" s="25">
        <v>0</v>
      </c>
      <c r="GN20" s="31">
        <f t="shared" si="11"/>
        <v>0.9</v>
      </c>
      <c r="GO20" s="31">
        <f t="shared" si="201"/>
        <v>0.9</v>
      </c>
      <c r="GP20" s="25">
        <v>0.1</v>
      </c>
      <c r="GQ20" s="25">
        <v>0.22</v>
      </c>
      <c r="GR20" s="25">
        <v>0.12</v>
      </c>
      <c r="GS20" s="25">
        <v>0.1</v>
      </c>
      <c r="GT20" s="33" t="e">
        <f>INDEX(#REF!,MATCH(E20,#REF!,0))</f>
        <v>#REF!</v>
      </c>
      <c r="GU20" s="33" t="s">
        <v>437</v>
      </c>
      <c r="GV20" s="25">
        <v>0.1</v>
      </c>
      <c r="GW20" s="25">
        <v>0.3</v>
      </c>
      <c r="GX20" s="25">
        <v>1.44</v>
      </c>
      <c r="GY20" s="25">
        <v>5</v>
      </c>
      <c r="GZ20" s="31">
        <f t="shared" si="12"/>
        <v>1.1200000000000001</v>
      </c>
      <c r="HA20" s="31">
        <f t="shared" si="13"/>
        <v>0</v>
      </c>
      <c r="HB20" s="104">
        <f t="shared" si="202"/>
        <v>1.46</v>
      </c>
      <c r="HC20" s="25">
        <v>0</v>
      </c>
      <c r="HD20" s="25">
        <v>0</v>
      </c>
      <c r="HE20" s="25">
        <v>0</v>
      </c>
      <c r="HF20" s="31">
        <f t="shared" si="203"/>
        <v>0</v>
      </c>
      <c r="HG20" s="25">
        <v>0</v>
      </c>
      <c r="HH20" s="25">
        <v>0</v>
      </c>
      <c r="HI20" s="33"/>
      <c r="HJ20" s="33"/>
      <c r="HK20" s="33"/>
      <c r="HL20" s="33"/>
      <c r="HM20" s="33" t="e" cm="1">
        <f t="array" ref="HM20">INDEX(#REF!,MATCH(EL20&amp;EM20,#REF!&amp;#REF!,0))</f>
        <v>#REF!</v>
      </c>
      <c r="HN20" s="25">
        <v>0</v>
      </c>
      <c r="HO20" s="25">
        <v>0</v>
      </c>
      <c r="HP20" s="25">
        <v>0</v>
      </c>
      <c r="HQ20" s="25">
        <v>0</v>
      </c>
      <c r="HR20" s="25">
        <v>0</v>
      </c>
      <c r="HS20" s="25">
        <v>0</v>
      </c>
      <c r="HT20" s="25">
        <v>0</v>
      </c>
      <c r="HU20" s="25">
        <v>0</v>
      </c>
      <c r="HV20" s="25">
        <v>0</v>
      </c>
      <c r="HW20" s="25">
        <v>0</v>
      </c>
      <c r="HX20" s="33" t="e" cm="1">
        <f t="array" ref="HX20">INDEX(#REF!,MATCH(EL20&amp;EM20,#REF!&amp;#REF!,0))</f>
        <v>#REF!</v>
      </c>
      <c r="HY20" s="25">
        <v>0</v>
      </c>
      <c r="HZ20" s="25">
        <v>0</v>
      </c>
      <c r="IA20" s="25">
        <v>0</v>
      </c>
      <c r="IB20" s="33" t="e" cm="1">
        <f t="array" ref="IB20">INDEX(#REF!,MATCH(EL20&amp;EM20,#REF!&amp;#REF!,0))</f>
        <v>#REF!</v>
      </c>
      <c r="IC20" s="25">
        <v>0</v>
      </c>
      <c r="ID20" s="25">
        <v>0</v>
      </c>
      <c r="IE20" s="25">
        <v>0</v>
      </c>
      <c r="IF20" s="25">
        <v>0</v>
      </c>
      <c r="IG20" s="25">
        <v>0</v>
      </c>
      <c r="IH20" s="25">
        <v>0</v>
      </c>
      <c r="II20" s="33" t="e" cm="1">
        <f t="array" ref="II20">INDEX(#REF!,MATCH(EL20&amp;EM20,#REF!&amp;#REF!,0))</f>
        <v>#REF!</v>
      </c>
      <c r="IJ20" s="25">
        <v>0</v>
      </c>
      <c r="IK20" s="25">
        <v>0</v>
      </c>
      <c r="IL20" s="25">
        <v>0</v>
      </c>
      <c r="IM20" s="33" t="e" cm="1">
        <f t="array" ref="IM20">INDEX(#REF!,MATCH(EL20&amp;EM20,#REF!&amp;#REF!,0))</f>
        <v>#REF!</v>
      </c>
      <c r="IN20" s="33" t="s">
        <v>437</v>
      </c>
      <c r="IO20" s="31">
        <f t="shared" si="14"/>
        <v>34</v>
      </c>
      <c r="IP20" s="25">
        <v>1</v>
      </c>
      <c r="IQ20" s="25">
        <v>1.24</v>
      </c>
      <c r="IR20" s="25">
        <v>0.12</v>
      </c>
      <c r="IS20" s="33" t="e" cm="1">
        <f t="array" ref="IS20">INDEX(#REF!,MATCH(EL20&amp;EM20,#REF!&amp;#REF!,0))</f>
        <v>#REF!</v>
      </c>
      <c r="IT20" s="33" t="s">
        <v>437</v>
      </c>
      <c r="IU20" s="31">
        <f t="shared" si="263"/>
        <v>1</v>
      </c>
      <c r="IV20" s="31">
        <f t="shared" si="264"/>
        <v>0.13</v>
      </c>
      <c r="IW20" s="25">
        <v>1.24</v>
      </c>
      <c r="IX20" s="25">
        <v>0.12</v>
      </c>
      <c r="IY20" s="25">
        <v>1.0999999999999999E-2</v>
      </c>
      <c r="IZ20" s="25">
        <v>1</v>
      </c>
      <c r="JA20" s="31">
        <f t="shared" si="265"/>
        <v>34</v>
      </c>
      <c r="JB20" s="31">
        <f t="shared" si="266"/>
        <v>0.374</v>
      </c>
      <c r="JC20" s="31">
        <f t="shared" si="267"/>
        <v>34.374000000000002</v>
      </c>
      <c r="JD20" s="31">
        <f t="shared" si="268"/>
        <v>-0.12600000000005451</v>
      </c>
      <c r="JE20" s="31" t="str">
        <f t="shared" si="269"/>
        <v>Thêm 01</v>
      </c>
      <c r="JF20" s="27">
        <v>40.840000000000053</v>
      </c>
      <c r="JG20" s="26">
        <f t="shared" si="204"/>
        <v>40</v>
      </c>
      <c r="JH20" s="26">
        <f t="shared" si="205"/>
        <v>0.84000000000005315</v>
      </c>
      <c r="JI20" s="26">
        <f t="shared" si="15"/>
        <v>0</v>
      </c>
      <c r="JJ20" s="26">
        <f t="shared" si="16"/>
        <v>0</v>
      </c>
      <c r="JK20" s="26">
        <f t="shared" si="17"/>
        <v>40.000000000000057</v>
      </c>
      <c r="JL20" s="26">
        <f t="shared" si="18"/>
        <v>0</v>
      </c>
      <c r="JM20" s="26">
        <f t="shared" si="19"/>
        <v>0</v>
      </c>
      <c r="JN20" s="26">
        <f t="shared" si="20"/>
        <v>0</v>
      </c>
      <c r="JO20" s="26">
        <f t="shared" si="21"/>
        <v>0</v>
      </c>
      <c r="JP20" s="26">
        <f t="shared" si="22"/>
        <v>40.120000000000054</v>
      </c>
      <c r="JQ20" s="26">
        <f t="shared" si="23"/>
        <v>0</v>
      </c>
      <c r="JR20" s="26">
        <f t="shared" si="24"/>
        <v>0</v>
      </c>
      <c r="JS20" s="26">
        <f t="shared" si="25"/>
        <v>0</v>
      </c>
      <c r="JT20" s="26">
        <f t="shared" si="26"/>
        <v>0</v>
      </c>
      <c r="JU20" s="26">
        <f t="shared" si="27"/>
        <v>0</v>
      </c>
      <c r="JV20" s="26">
        <f t="shared" si="28"/>
        <v>0</v>
      </c>
      <c r="JW20" s="26">
        <f t="shared" si="29"/>
        <v>40.120000000000054</v>
      </c>
      <c r="JX20" s="26">
        <f t="shared" si="30"/>
        <v>40.340000000000053</v>
      </c>
      <c r="JY20" s="26">
        <f t="shared" si="31"/>
        <v>0</v>
      </c>
      <c r="JZ20" s="26">
        <f t="shared" si="32"/>
        <v>0</v>
      </c>
      <c r="KA20" s="26">
        <f t="shared" si="33"/>
        <v>0</v>
      </c>
      <c r="KB20" s="26">
        <f t="shared" si="34"/>
        <v>0</v>
      </c>
      <c r="KC20" s="26">
        <f t="shared" si="35"/>
        <v>40.340000000000053</v>
      </c>
      <c r="KD20" s="26">
        <f t="shared" si="36"/>
        <v>0</v>
      </c>
      <c r="KE20" s="24">
        <v>40.340000000000053</v>
      </c>
      <c r="KF20" s="31">
        <f t="shared" si="37"/>
        <v>0.9</v>
      </c>
      <c r="KG20" s="31">
        <f t="shared" si="38"/>
        <v>41.24</v>
      </c>
      <c r="KH20" s="31">
        <f t="shared" si="39"/>
        <v>41.34</v>
      </c>
      <c r="KI20" s="31">
        <f t="shared" si="40"/>
        <v>0</v>
      </c>
      <c r="KJ20" s="31">
        <f t="shared" si="41"/>
        <v>41.46</v>
      </c>
      <c r="KK20" s="25">
        <v>41.340000000000053</v>
      </c>
      <c r="KL20" s="31">
        <f t="shared" si="42"/>
        <v>0</v>
      </c>
      <c r="KM20" s="31">
        <f t="shared" si="43"/>
        <v>0</v>
      </c>
      <c r="KN20" s="31">
        <f t="shared" si="44"/>
        <v>41.46</v>
      </c>
      <c r="KO20" s="31">
        <f t="shared" si="45"/>
        <v>0</v>
      </c>
      <c r="KP20" s="31">
        <f t="shared" si="46"/>
        <v>0</v>
      </c>
      <c r="KQ20" s="25">
        <v>0</v>
      </c>
      <c r="KR20" s="31">
        <f t="shared" si="47"/>
        <v>0</v>
      </c>
      <c r="KS20" s="27">
        <v>40.340000000000053</v>
      </c>
      <c r="KT20" s="26">
        <f t="shared" si="48"/>
        <v>39.5</v>
      </c>
      <c r="KU20" s="26">
        <f t="shared" si="206"/>
        <v>0.84000000000005315</v>
      </c>
      <c r="KV20" s="26">
        <f t="shared" si="49"/>
        <v>0</v>
      </c>
      <c r="KW20" s="26">
        <f t="shared" si="50"/>
        <v>0</v>
      </c>
      <c r="KX20" s="26">
        <f t="shared" si="51"/>
        <v>39.500000000000057</v>
      </c>
      <c r="KY20" s="26">
        <f t="shared" si="52"/>
        <v>0</v>
      </c>
      <c r="KZ20" s="26">
        <f t="shared" si="53"/>
        <v>0</v>
      </c>
      <c r="LA20" s="26">
        <f t="shared" si="54"/>
        <v>0</v>
      </c>
      <c r="LB20" s="26">
        <f t="shared" si="55"/>
        <v>0</v>
      </c>
      <c r="LC20" s="26">
        <f t="shared" si="56"/>
        <v>39.620000000000054</v>
      </c>
      <c r="LD20" s="26">
        <f t="shared" si="57"/>
        <v>0</v>
      </c>
      <c r="LE20" s="26">
        <f t="shared" si="58"/>
        <v>0</v>
      </c>
      <c r="LF20" s="26">
        <f t="shared" si="59"/>
        <v>0</v>
      </c>
      <c r="LG20" s="26">
        <f t="shared" si="60"/>
        <v>0</v>
      </c>
      <c r="LH20" s="26">
        <f t="shared" si="61"/>
        <v>0</v>
      </c>
      <c r="LI20" s="26">
        <f t="shared" si="62"/>
        <v>0</v>
      </c>
      <c r="LJ20" s="26">
        <f t="shared" si="63"/>
        <v>39.620000000000054</v>
      </c>
      <c r="LK20" s="26">
        <f t="shared" si="64"/>
        <v>39.840000000000053</v>
      </c>
      <c r="LL20" s="26">
        <f t="shared" si="65"/>
        <v>0</v>
      </c>
      <c r="LM20" s="26">
        <f t="shared" si="66"/>
        <v>0</v>
      </c>
      <c r="LN20" s="26">
        <f t="shared" si="67"/>
        <v>0</v>
      </c>
      <c r="LO20" s="26">
        <f t="shared" si="68"/>
        <v>0</v>
      </c>
      <c r="LP20" s="26">
        <f t="shared" si="69"/>
        <v>39.840000000000053</v>
      </c>
      <c r="LQ20" s="26">
        <f t="shared" si="70"/>
        <v>0</v>
      </c>
      <c r="LR20" s="24">
        <v>39.840000000000053</v>
      </c>
      <c r="LS20" s="31">
        <f t="shared" si="71"/>
        <v>0.9</v>
      </c>
      <c r="LT20" s="31">
        <f t="shared" si="72"/>
        <v>40.74</v>
      </c>
      <c r="LU20" s="31">
        <f t="shared" si="73"/>
        <v>40.840000000000003</v>
      </c>
      <c r="LV20" s="31">
        <f t="shared" si="74"/>
        <v>0</v>
      </c>
      <c r="LW20" s="31">
        <f t="shared" si="75"/>
        <v>40.96</v>
      </c>
      <c r="LX20" s="25">
        <v>40.840000000000053</v>
      </c>
      <c r="LY20" s="31">
        <f t="shared" si="76"/>
        <v>0</v>
      </c>
      <c r="LZ20" s="31">
        <f t="shared" si="77"/>
        <v>0</v>
      </c>
      <c r="MA20" s="31">
        <f t="shared" si="78"/>
        <v>40.96</v>
      </c>
      <c r="MB20" s="31">
        <f t="shared" si="79"/>
        <v>0</v>
      </c>
      <c r="MC20" s="31">
        <f t="shared" si="80"/>
        <v>0</v>
      </c>
      <c r="MD20" s="25">
        <v>0</v>
      </c>
      <c r="ME20" s="31">
        <f t="shared" si="81"/>
        <v>0</v>
      </c>
      <c r="MF20" s="33" t="s">
        <v>115</v>
      </c>
      <c r="MG20" s="34">
        <v>0.84000000000005315</v>
      </c>
      <c r="MH20" s="31">
        <f t="shared" si="207"/>
        <v>0</v>
      </c>
      <c r="MI20" s="31">
        <f t="shared" si="208"/>
        <v>0.84000000000005315</v>
      </c>
      <c r="MJ20" s="34">
        <v>0.84000000000005315</v>
      </c>
      <c r="MK20" s="31">
        <f t="shared" si="209"/>
        <v>0</v>
      </c>
      <c r="ML20" s="31">
        <f t="shared" si="210"/>
        <v>0.84000000000005315</v>
      </c>
      <c r="MM20" s="31">
        <f t="shared" si="82"/>
        <v>0</v>
      </c>
      <c r="MN20" s="31">
        <f t="shared" si="83"/>
        <v>0</v>
      </c>
      <c r="MO20" s="31">
        <f t="shared" si="211"/>
        <v>0</v>
      </c>
      <c r="MP20" s="31">
        <f t="shared" si="84"/>
        <v>0</v>
      </c>
      <c r="MQ20" s="31">
        <f t="shared" si="85"/>
        <v>0</v>
      </c>
      <c r="MR20" s="31">
        <f t="shared" si="212"/>
        <v>0</v>
      </c>
      <c r="MS20" s="31">
        <f t="shared" si="86"/>
        <v>0</v>
      </c>
      <c r="MT20" s="31">
        <f t="shared" si="87"/>
        <v>0</v>
      </c>
      <c r="MU20" s="31">
        <f t="shared" si="213"/>
        <v>0</v>
      </c>
      <c r="MV20" s="31">
        <f t="shared" si="88"/>
        <v>0</v>
      </c>
      <c r="MW20" s="31">
        <f t="shared" si="89"/>
        <v>0</v>
      </c>
      <c r="MX20" s="31">
        <f t="shared" si="214"/>
        <v>0</v>
      </c>
      <c r="MY20" s="31">
        <f t="shared" si="90"/>
        <v>0</v>
      </c>
      <c r="MZ20" s="31">
        <f t="shared" si="91"/>
        <v>0</v>
      </c>
      <c r="NA20" s="31">
        <f t="shared" si="215"/>
        <v>0</v>
      </c>
      <c r="NB20" s="31">
        <f t="shared" si="92"/>
        <v>0</v>
      </c>
      <c r="NC20" s="31">
        <f t="shared" si="93"/>
        <v>0</v>
      </c>
      <c r="ND20" s="31">
        <f t="shared" si="216"/>
        <v>0</v>
      </c>
      <c r="NE20" s="31">
        <f t="shared" si="94"/>
        <v>0</v>
      </c>
      <c r="NF20" s="31">
        <f t="shared" si="95"/>
        <v>0</v>
      </c>
      <c r="NG20" s="31">
        <f t="shared" si="217"/>
        <v>0</v>
      </c>
      <c r="NH20" s="31">
        <f t="shared" si="96"/>
        <v>0</v>
      </c>
      <c r="NI20" s="31">
        <f t="shared" si="97"/>
        <v>0</v>
      </c>
      <c r="NJ20" s="31">
        <f t="shared" si="218"/>
        <v>0</v>
      </c>
      <c r="NK20" s="31">
        <f t="shared" si="98"/>
        <v>0</v>
      </c>
      <c r="NL20" s="31">
        <f t="shared" si="99"/>
        <v>0</v>
      </c>
      <c r="NM20" s="31">
        <f t="shared" si="219"/>
        <v>0</v>
      </c>
      <c r="NN20" s="31">
        <f t="shared" si="100"/>
        <v>0.12</v>
      </c>
      <c r="NO20" s="31">
        <f t="shared" si="101"/>
        <v>0.12</v>
      </c>
      <c r="NP20" s="31">
        <f t="shared" si="220"/>
        <v>0.12</v>
      </c>
      <c r="NQ20" s="31">
        <f t="shared" si="102"/>
        <v>0</v>
      </c>
      <c r="NR20" s="31">
        <f t="shared" si="103"/>
        <v>0</v>
      </c>
      <c r="NS20" s="31">
        <f t="shared" si="221"/>
        <v>0</v>
      </c>
      <c r="NT20" s="31">
        <f t="shared" si="104"/>
        <v>0.22</v>
      </c>
      <c r="NU20" s="31">
        <f t="shared" si="105"/>
        <v>0.22</v>
      </c>
      <c r="NV20" s="31">
        <f t="shared" si="222"/>
        <v>0.22</v>
      </c>
      <c r="NW20" s="31">
        <f t="shared" si="106"/>
        <v>0</v>
      </c>
      <c r="NX20" s="31">
        <f t="shared" si="107"/>
        <v>0</v>
      </c>
      <c r="NY20" s="31">
        <f t="shared" si="223"/>
        <v>0</v>
      </c>
      <c r="NZ20" s="31">
        <f t="shared" si="108"/>
        <v>0.50000000000005318</v>
      </c>
      <c r="OA20" s="31">
        <f t="shared" si="109"/>
        <v>0.50000000000005318</v>
      </c>
      <c r="OB20" s="31">
        <f t="shared" si="224"/>
        <v>0.50000000000005318</v>
      </c>
      <c r="OC20" s="31">
        <f t="shared" si="110"/>
        <v>0</v>
      </c>
      <c r="OD20" s="31">
        <f t="shared" si="111"/>
        <v>0</v>
      </c>
      <c r="OE20" s="31">
        <f t="shared" si="225"/>
        <v>0</v>
      </c>
      <c r="OF20" s="31">
        <f t="shared" si="112"/>
        <v>0</v>
      </c>
      <c r="OG20" s="31">
        <f t="shared" si="113"/>
        <v>0</v>
      </c>
      <c r="OH20" s="31">
        <f t="shared" si="226"/>
        <v>0</v>
      </c>
      <c r="OI20" s="31">
        <f t="shared" si="114"/>
        <v>0</v>
      </c>
      <c r="OJ20" s="31">
        <f t="shared" si="115"/>
        <v>0</v>
      </c>
      <c r="OK20" s="31">
        <f t="shared" si="227"/>
        <v>0</v>
      </c>
      <c r="OL20" s="31">
        <f t="shared" si="116"/>
        <v>0</v>
      </c>
      <c r="OM20" s="31">
        <f t="shared" si="117"/>
        <v>0</v>
      </c>
      <c r="ON20" s="31">
        <f t="shared" si="228"/>
        <v>0</v>
      </c>
      <c r="OO20" s="31">
        <f t="shared" si="118"/>
        <v>0</v>
      </c>
      <c r="OP20" s="31">
        <f t="shared" si="119"/>
        <v>0</v>
      </c>
      <c r="OQ20" s="31">
        <f t="shared" si="229"/>
        <v>0</v>
      </c>
      <c r="OR20" s="31">
        <f t="shared" si="120"/>
        <v>0</v>
      </c>
      <c r="OS20" s="31">
        <f t="shared" si="121"/>
        <v>0</v>
      </c>
      <c r="OT20" s="31">
        <f t="shared" si="230"/>
        <v>0</v>
      </c>
      <c r="OU20" s="31">
        <f t="shared" si="122"/>
        <v>0</v>
      </c>
      <c r="OV20" s="31">
        <f t="shared" si="123"/>
        <v>0</v>
      </c>
      <c r="OW20" s="31">
        <f t="shared" si="231"/>
        <v>0</v>
      </c>
      <c r="OX20" s="31">
        <f t="shared" si="124"/>
        <v>0</v>
      </c>
      <c r="OY20" s="31">
        <f t="shared" si="125"/>
        <v>0</v>
      </c>
      <c r="OZ20" s="31">
        <f t="shared" si="232"/>
        <v>0</v>
      </c>
      <c r="PA20" s="31">
        <f t="shared" si="126"/>
        <v>0</v>
      </c>
      <c r="PB20" s="31">
        <f t="shared" si="127"/>
        <v>0</v>
      </c>
      <c r="PC20" s="31">
        <f t="shared" si="233"/>
        <v>0</v>
      </c>
      <c r="PD20" s="31">
        <f t="shared" si="128"/>
        <v>0</v>
      </c>
      <c r="PE20" s="31">
        <f t="shared" si="129"/>
        <v>0</v>
      </c>
      <c r="PF20" s="31">
        <f t="shared" si="234"/>
        <v>0</v>
      </c>
      <c r="PG20" s="27">
        <v>2.6</v>
      </c>
      <c r="PH20" s="27">
        <v>0.5</v>
      </c>
      <c r="PI20" s="27">
        <v>1</v>
      </c>
      <c r="PJ20" s="27">
        <v>1</v>
      </c>
      <c r="PK20" s="27">
        <v>0</v>
      </c>
      <c r="PL20" s="27">
        <v>0</v>
      </c>
      <c r="PM20" s="27">
        <v>0</v>
      </c>
      <c r="PN20" s="27">
        <v>0</v>
      </c>
      <c r="PO20" s="31">
        <f t="shared" si="235"/>
        <v>0</v>
      </c>
      <c r="PP20" s="31">
        <f t="shared" si="236"/>
        <v>0</v>
      </c>
      <c r="PQ20" s="31">
        <f t="shared" si="237"/>
        <v>3.44</v>
      </c>
      <c r="PR20" s="31">
        <f t="shared" si="238"/>
        <v>2.54</v>
      </c>
      <c r="PS20" s="31">
        <f t="shared" si="239"/>
        <v>0</v>
      </c>
      <c r="PT20" s="31">
        <f t="shared" si="240"/>
        <v>0</v>
      </c>
      <c r="PU20" s="31">
        <f t="shared" si="241"/>
        <v>3.44</v>
      </c>
      <c r="PV20" s="31">
        <f t="shared" si="242"/>
        <v>2.54</v>
      </c>
      <c r="PW20" s="31">
        <f t="shared" si="130"/>
        <v>0</v>
      </c>
      <c r="PX20" s="31">
        <f t="shared" si="243"/>
        <v>0</v>
      </c>
      <c r="PY20" s="31">
        <f t="shared" si="131"/>
        <v>0</v>
      </c>
      <c r="PZ20" s="31">
        <f t="shared" si="132"/>
        <v>0</v>
      </c>
      <c r="QA20" s="31">
        <f t="shared" si="133"/>
        <v>0</v>
      </c>
      <c r="QB20" s="31">
        <f t="shared" si="134"/>
        <v>87.63</v>
      </c>
      <c r="QC20" s="31">
        <f t="shared" si="135"/>
        <v>87.63</v>
      </c>
      <c r="QD20" s="31">
        <f t="shared" si="136"/>
        <v>0</v>
      </c>
      <c r="QE20" s="31">
        <f t="shared" si="137"/>
        <v>0</v>
      </c>
      <c r="QF20" s="31">
        <f t="shared" si="244"/>
        <v>0</v>
      </c>
      <c r="QG20" s="31">
        <f t="shared" si="245"/>
        <v>0</v>
      </c>
      <c r="QH20" s="31">
        <f t="shared" si="246"/>
        <v>87.63</v>
      </c>
      <c r="QI20" s="31">
        <f t="shared" si="247"/>
        <v>87.63</v>
      </c>
      <c r="QJ20" s="31">
        <f t="shared" si="138"/>
        <v>0</v>
      </c>
      <c r="QK20" s="31">
        <f t="shared" si="139"/>
        <v>0</v>
      </c>
      <c r="QL20" s="31">
        <f t="shared" si="248"/>
        <v>0</v>
      </c>
      <c r="QM20" s="31">
        <f t="shared" si="140"/>
        <v>0</v>
      </c>
      <c r="QN20" s="31">
        <f t="shared" si="141"/>
        <v>0</v>
      </c>
      <c r="QO20" s="31">
        <f t="shared" si="249"/>
        <v>0</v>
      </c>
      <c r="QP20" s="31">
        <f t="shared" si="142"/>
        <v>0</v>
      </c>
      <c r="QQ20" s="31">
        <f t="shared" si="143"/>
        <v>43.61</v>
      </c>
      <c r="QR20" s="31">
        <f t="shared" si="250"/>
        <v>43.61</v>
      </c>
      <c r="QS20" s="31">
        <f t="shared" si="144"/>
        <v>0</v>
      </c>
      <c r="QT20" s="31">
        <f t="shared" si="145"/>
        <v>0</v>
      </c>
      <c r="QU20" s="31">
        <f t="shared" si="251"/>
        <v>0</v>
      </c>
      <c r="QV20" s="31">
        <f t="shared" si="146"/>
        <v>0</v>
      </c>
      <c r="QW20" s="31">
        <f t="shared" si="147"/>
        <v>0</v>
      </c>
      <c r="QX20" s="31">
        <f t="shared" si="252"/>
        <v>0</v>
      </c>
      <c r="QY20" s="31">
        <f t="shared" si="148"/>
        <v>0</v>
      </c>
      <c r="QZ20" s="31">
        <f t="shared" si="149"/>
        <v>0</v>
      </c>
      <c r="RA20" s="31">
        <f t="shared" si="253"/>
        <v>0</v>
      </c>
      <c r="RB20" s="31">
        <f t="shared" si="254"/>
        <v>0</v>
      </c>
      <c r="RC20" s="31">
        <f t="shared" si="255"/>
        <v>0</v>
      </c>
      <c r="RD20" s="31">
        <f t="shared" si="256"/>
        <v>0</v>
      </c>
      <c r="RE20" s="31">
        <f t="shared" si="256"/>
        <v>43.61</v>
      </c>
      <c r="RF20" s="31">
        <f t="shared" si="257"/>
        <v>43.61</v>
      </c>
      <c r="RG20" s="31">
        <f t="shared" si="258"/>
        <v>0</v>
      </c>
      <c r="RH20" s="31">
        <f t="shared" si="258"/>
        <v>44.02</v>
      </c>
      <c r="RI20" s="31">
        <f t="shared" si="259"/>
        <v>44.02</v>
      </c>
      <c r="RJ20" s="31">
        <f t="shared" si="260"/>
        <v>0</v>
      </c>
      <c r="RK20" s="31">
        <f t="shared" si="260"/>
        <v>43.61</v>
      </c>
      <c r="RL20" s="31">
        <f t="shared" si="260"/>
        <v>43.61</v>
      </c>
      <c r="RM20" s="31">
        <f t="shared" si="150"/>
        <v>0</v>
      </c>
      <c r="RN20" s="31">
        <f t="shared" si="151"/>
        <v>0</v>
      </c>
      <c r="RO20" s="31">
        <f t="shared" si="152"/>
        <v>0</v>
      </c>
      <c r="RP20" s="31">
        <f t="shared" si="153"/>
        <v>0</v>
      </c>
      <c r="RQ20" s="31">
        <f t="shared" si="154"/>
        <v>0</v>
      </c>
      <c r="RR20" s="31">
        <f t="shared" si="155"/>
        <v>0</v>
      </c>
      <c r="RS20" s="31">
        <f t="shared" si="156"/>
        <v>0</v>
      </c>
      <c r="RT20" s="31">
        <f t="shared" si="157"/>
        <v>0</v>
      </c>
      <c r="RU20" s="31">
        <f t="shared" si="261"/>
        <v>0</v>
      </c>
      <c r="RV20" s="24"/>
      <c r="RW20" s="24"/>
      <c r="RX20" s="24"/>
      <c r="RY20" s="24"/>
    </row>
    <row r="21" spans="1:493" ht="42.75" x14ac:dyDescent="0.25">
      <c r="A21" s="24">
        <v>18</v>
      </c>
      <c r="B21" s="24" t="s">
        <v>457</v>
      </c>
      <c r="C21" s="24">
        <v>333.29</v>
      </c>
      <c r="D21" s="14" t="e">
        <f>INDEX(#REF!,MATCH(E21,#REF!,0))</f>
        <v>#REF!</v>
      </c>
      <c r="E21" s="24" t="s">
        <v>467</v>
      </c>
      <c r="F21" s="14" t="s">
        <v>422</v>
      </c>
      <c r="G21" s="14" t="s">
        <v>444</v>
      </c>
      <c r="H21" s="14" t="s">
        <v>435</v>
      </c>
      <c r="I21" s="14" t="s">
        <v>425</v>
      </c>
      <c r="J21" s="14" t="s">
        <v>439</v>
      </c>
      <c r="K21" s="14" t="s">
        <v>446</v>
      </c>
      <c r="L21" s="14" t="s">
        <v>446</v>
      </c>
      <c r="M21" s="24">
        <v>2</v>
      </c>
      <c r="N21" s="24">
        <v>2</v>
      </c>
      <c r="O21" s="25">
        <v>2</v>
      </c>
      <c r="P21" s="25">
        <v>2.4</v>
      </c>
      <c r="Q21" s="25">
        <v>0.1</v>
      </c>
      <c r="R21" s="25">
        <v>2</v>
      </c>
      <c r="S21" s="25">
        <v>2.2000000000000002</v>
      </c>
      <c r="T21" s="24">
        <v>0.2</v>
      </c>
      <c r="U21" s="24">
        <v>0</v>
      </c>
      <c r="V21" s="24">
        <v>0</v>
      </c>
      <c r="W21" s="24">
        <v>0</v>
      </c>
      <c r="X21" s="24">
        <v>2</v>
      </c>
      <c r="Y21" s="24">
        <v>1.54</v>
      </c>
      <c r="Z21" s="26">
        <f t="shared" si="272"/>
        <v>1.28</v>
      </c>
      <c r="AA21" s="24">
        <v>0.2</v>
      </c>
      <c r="AB21" s="24">
        <v>0</v>
      </c>
      <c r="AC21" s="24">
        <v>0</v>
      </c>
      <c r="AD21" s="24">
        <v>0</v>
      </c>
      <c r="AE21" s="24">
        <v>0</v>
      </c>
      <c r="AF21" s="24">
        <v>0</v>
      </c>
      <c r="AG21" s="25">
        <v>0</v>
      </c>
      <c r="AH21" s="25">
        <v>0</v>
      </c>
      <c r="AI21" s="26">
        <f t="shared" si="0"/>
        <v>0</v>
      </c>
      <c r="AJ21" s="25">
        <v>0</v>
      </c>
      <c r="AK21" s="25">
        <v>0</v>
      </c>
      <c r="AL21" s="26">
        <f t="shared" si="1"/>
        <v>0</v>
      </c>
      <c r="AM21" s="24">
        <v>0</v>
      </c>
      <c r="AN21" s="24">
        <v>0</v>
      </c>
      <c r="AO21" s="24">
        <v>0</v>
      </c>
      <c r="AP21" s="24">
        <v>0</v>
      </c>
      <c r="AQ21" s="24">
        <v>2</v>
      </c>
      <c r="AR21" s="24">
        <v>1.8</v>
      </c>
      <c r="AS21" s="24">
        <v>0.12</v>
      </c>
      <c r="AT21" s="24">
        <v>0.1</v>
      </c>
      <c r="AU21" s="24">
        <v>0</v>
      </c>
      <c r="AV21" s="24">
        <v>0</v>
      </c>
      <c r="AW21" s="24">
        <v>0</v>
      </c>
      <c r="AX21" s="24">
        <v>0</v>
      </c>
      <c r="AY21" s="24">
        <v>0</v>
      </c>
      <c r="AZ21" s="24">
        <v>0</v>
      </c>
      <c r="BA21" s="24">
        <v>0</v>
      </c>
      <c r="BB21" s="24">
        <v>0</v>
      </c>
      <c r="BC21" s="24">
        <v>0</v>
      </c>
      <c r="BD21" s="24">
        <v>0</v>
      </c>
      <c r="BE21" s="24">
        <v>0</v>
      </c>
      <c r="BF21" s="24">
        <v>0</v>
      </c>
      <c r="BG21" s="24">
        <v>0</v>
      </c>
      <c r="BH21" s="24">
        <v>0</v>
      </c>
      <c r="BI21" s="24">
        <v>0</v>
      </c>
      <c r="BJ21" s="24">
        <v>0</v>
      </c>
      <c r="BK21" s="24">
        <v>0</v>
      </c>
      <c r="BL21" s="24">
        <v>0</v>
      </c>
      <c r="BM21" s="24">
        <v>0</v>
      </c>
      <c r="BN21" s="24">
        <v>0</v>
      </c>
      <c r="BO21" s="24">
        <v>0</v>
      </c>
      <c r="BP21" s="24">
        <v>0</v>
      </c>
      <c r="BQ21" s="24">
        <v>0</v>
      </c>
      <c r="BR21" s="24">
        <v>0</v>
      </c>
      <c r="BS21" s="24">
        <v>0</v>
      </c>
      <c r="BT21" s="24">
        <v>0</v>
      </c>
      <c r="BU21" s="24">
        <v>0</v>
      </c>
      <c r="BV21" s="24">
        <v>0</v>
      </c>
      <c r="BW21" s="24"/>
      <c r="BX21" s="24"/>
      <c r="BY21" s="24">
        <v>0</v>
      </c>
      <c r="BZ21" s="24">
        <v>0</v>
      </c>
      <c r="CA21" s="14" t="e">
        <f>INDEX(#REF!,MATCH(E21,#REF!,0))</f>
        <v>#REF!</v>
      </c>
      <c r="CB21" s="14" t="s">
        <v>458</v>
      </c>
      <c r="CC21" s="24">
        <v>2.2999999999999998</v>
      </c>
      <c r="CD21" s="24">
        <v>0.12</v>
      </c>
      <c r="CE21" s="24">
        <v>0</v>
      </c>
      <c r="CF21" s="24">
        <v>0</v>
      </c>
      <c r="CG21" s="24">
        <v>0</v>
      </c>
      <c r="CH21" s="24">
        <v>1</v>
      </c>
      <c r="CI21" s="24" t="s">
        <v>429</v>
      </c>
      <c r="CJ21" s="24">
        <v>0.32</v>
      </c>
      <c r="CK21" s="26">
        <f t="shared" si="159"/>
        <v>0.59000000000000008</v>
      </c>
      <c r="CL21" s="26">
        <f t="shared" si="270"/>
        <v>0.91000000000000014</v>
      </c>
      <c r="CM21" s="24">
        <v>36.67</v>
      </c>
      <c r="CN21" s="27">
        <v>57.87</v>
      </c>
      <c r="CO21" s="24">
        <v>57.08</v>
      </c>
      <c r="CP21" s="28">
        <f t="shared" si="161"/>
        <v>57.08</v>
      </c>
      <c r="CQ21" s="28">
        <f t="shared" si="162"/>
        <v>56.17</v>
      </c>
      <c r="CR21" s="28">
        <f t="shared" si="163"/>
        <v>0.91</v>
      </c>
      <c r="CS21" s="28">
        <f t="shared" si="164"/>
        <v>56.269999999999996</v>
      </c>
      <c r="CT21" s="28">
        <f t="shared" si="2"/>
        <v>56.47</v>
      </c>
      <c r="CU21" s="29">
        <v>56.47</v>
      </c>
      <c r="CV21" s="28">
        <f t="shared" si="165"/>
        <v>1.28</v>
      </c>
      <c r="CW21" s="28">
        <f t="shared" si="3"/>
        <v>0</v>
      </c>
      <c r="CX21" s="28">
        <f t="shared" si="166"/>
        <v>0</v>
      </c>
      <c r="CY21" s="28">
        <f t="shared" si="4"/>
        <v>57.75</v>
      </c>
      <c r="CZ21" s="28">
        <f t="shared" si="167"/>
        <v>57.75</v>
      </c>
      <c r="DA21" s="30">
        <v>57.87</v>
      </c>
      <c r="DB21" s="26">
        <f t="shared" si="168"/>
        <v>1.7</v>
      </c>
      <c r="DC21" s="26">
        <f t="shared" si="169"/>
        <v>0.79</v>
      </c>
      <c r="DD21" s="26">
        <f t="shared" si="170"/>
        <v>0.90999999999999992</v>
      </c>
      <c r="DE21" s="26">
        <f t="shared" si="5"/>
        <v>0.1</v>
      </c>
      <c r="DF21" s="26">
        <f t="shared" si="171"/>
        <v>0.2</v>
      </c>
      <c r="DG21" s="26">
        <f t="shared" si="6"/>
        <v>0.28999999999999998</v>
      </c>
      <c r="DH21" s="26">
        <f t="shared" si="7"/>
        <v>0</v>
      </c>
      <c r="DI21" s="26">
        <f t="shared" si="8"/>
        <v>0</v>
      </c>
      <c r="DJ21" s="26">
        <f t="shared" si="9"/>
        <v>0.32</v>
      </c>
      <c r="DK21" s="26">
        <f t="shared" si="172"/>
        <v>0.59000000000000008</v>
      </c>
      <c r="DL21" s="26">
        <f t="shared" si="173"/>
        <v>0.32</v>
      </c>
      <c r="DM21" s="26">
        <f t="shared" si="174"/>
        <v>0</v>
      </c>
      <c r="DN21" s="26">
        <f t="shared" si="175"/>
        <v>0</v>
      </c>
      <c r="DO21" s="24">
        <v>3</v>
      </c>
      <c r="DP21" s="24">
        <v>0.5</v>
      </c>
      <c r="DQ21" s="24">
        <v>1</v>
      </c>
      <c r="DR21" s="24">
        <v>1</v>
      </c>
      <c r="DS21" s="31">
        <f t="shared" si="176"/>
        <v>3.59</v>
      </c>
      <c r="DT21" s="31">
        <f t="shared" si="177"/>
        <v>3.91</v>
      </c>
      <c r="DU21" s="31">
        <f t="shared" si="178"/>
        <v>1.94</v>
      </c>
      <c r="DV21" s="31">
        <f t="shared" si="179"/>
        <v>1.2</v>
      </c>
      <c r="DW21" s="31">
        <f t="shared" si="180"/>
        <v>3.14</v>
      </c>
      <c r="DX21" s="31">
        <f t="shared" si="181"/>
        <v>3.88</v>
      </c>
      <c r="DY21" s="31">
        <f t="shared" si="182"/>
        <v>2.4</v>
      </c>
      <c r="DZ21" s="31">
        <f t="shared" si="183"/>
        <v>6.28</v>
      </c>
      <c r="EA21" s="31">
        <f t="shared" si="184"/>
        <v>2.52</v>
      </c>
      <c r="EB21" s="31">
        <f t="shared" si="185"/>
        <v>1.28</v>
      </c>
      <c r="EC21" s="31">
        <f t="shared" si="186"/>
        <v>3.8</v>
      </c>
      <c r="ED21" s="31">
        <f t="shared" si="187"/>
        <v>1.36</v>
      </c>
      <c r="EE21" s="31">
        <f t="shared" si="187"/>
        <v>1.1200000000000001</v>
      </c>
      <c r="EF21" s="31">
        <f t="shared" si="188"/>
        <v>2.48</v>
      </c>
      <c r="EG21" s="31">
        <f t="shared" si="189"/>
        <v>2.52</v>
      </c>
      <c r="EH21" s="31">
        <f t="shared" si="189"/>
        <v>1.28</v>
      </c>
      <c r="EI21" s="31">
        <f t="shared" si="190"/>
        <v>3.8</v>
      </c>
      <c r="EJ21" s="24"/>
      <c r="EK21" s="24"/>
      <c r="EL21" s="24">
        <v>333.99</v>
      </c>
      <c r="EM21" s="24">
        <v>368.49</v>
      </c>
      <c r="EN21" s="24" t="s">
        <v>467</v>
      </c>
      <c r="EO21" s="24" t="s">
        <v>468</v>
      </c>
      <c r="EP21" s="14" t="s">
        <v>463</v>
      </c>
      <c r="EQ21" s="14" t="s">
        <v>453</v>
      </c>
      <c r="ER21" s="14" t="e">
        <f>IF(OR(EP21="Cống tròn",EP21="Cống hộp",EP21="Ống nhựa"),INDEX(#REF!,MATCH(E21,#REF!,0)),IF(OR(EP21="Rãnh xây",EP21="Rãnh bê tông"),INDEX(#REF!,MATCH(E21,#REF!,0)),EP21&amp;" "&amp;" ,"&amp;EQ21))</f>
        <v>#REF!</v>
      </c>
      <c r="ES21" s="25">
        <v>0</v>
      </c>
      <c r="ET21" s="25">
        <v>0</v>
      </c>
      <c r="EU21" s="25">
        <v>0</v>
      </c>
      <c r="EV21" s="24">
        <v>34.5</v>
      </c>
      <c r="EW21" s="31">
        <f t="shared" si="191"/>
        <v>0</v>
      </c>
      <c r="EX21" s="31">
        <f t="shared" si="192"/>
        <v>0</v>
      </c>
      <c r="EY21" s="31">
        <f t="shared" si="10"/>
        <v>0</v>
      </c>
      <c r="EZ21" s="31">
        <f t="shared" si="193"/>
        <v>0</v>
      </c>
      <c r="FA21" s="31">
        <f t="shared" si="194"/>
        <v>0</v>
      </c>
      <c r="FB21" s="32" t="str">
        <f t="shared" si="195"/>
        <v>Đủ</v>
      </c>
      <c r="FC21" s="31">
        <f t="shared" si="196"/>
        <v>0</v>
      </c>
      <c r="FD21" s="33" t="str" cm="1">
        <f t="array" ref="FD21">IF(EP21="Cống tròn",INDEX(#REF!,MATCH(E21,#REF!,0)),IF(EP21="Cống hộp",INDEX(#REF!,MATCH(E21,#REF!,0)),IF(EP21="Rãnh thang",INDEX(#REF!,MATCH(EL21&amp;EM21,#REF!&amp;#REF!,0)),FE21&amp;" "&amp;FF21)))</f>
        <v>Móng bê tông Có cốt thép</v>
      </c>
      <c r="FE21" s="14" t="s">
        <v>439</v>
      </c>
      <c r="FF21" s="14" t="s">
        <v>437</v>
      </c>
      <c r="FG21" s="14" t="e">
        <f>INDEX(#REF!,MATCH(E21,#REF!,0))</f>
        <v>#REF!</v>
      </c>
      <c r="FH21" s="14"/>
      <c r="FI21" s="24">
        <v>0</v>
      </c>
      <c r="FJ21" s="24">
        <v>0</v>
      </c>
      <c r="FK21" s="24">
        <v>0</v>
      </c>
      <c r="FL21" s="25">
        <v>0</v>
      </c>
      <c r="FM21" s="25">
        <v>0</v>
      </c>
      <c r="FN21" s="31">
        <f t="shared" si="197"/>
        <v>0</v>
      </c>
      <c r="FO21" s="31">
        <f t="shared" si="198"/>
        <v>0</v>
      </c>
      <c r="FP21" s="25">
        <v>0</v>
      </c>
      <c r="FQ21" s="25">
        <v>0</v>
      </c>
      <c r="FR21" s="25">
        <v>0</v>
      </c>
      <c r="FS21" s="31">
        <f t="shared" si="199"/>
        <v>0</v>
      </c>
      <c r="FT21" s="25">
        <v>0</v>
      </c>
      <c r="FU21" s="25">
        <v>0</v>
      </c>
      <c r="FV21" s="25">
        <v>0</v>
      </c>
      <c r="FW21" s="25">
        <v>0</v>
      </c>
      <c r="FX21" s="25">
        <v>0</v>
      </c>
      <c r="FY21" s="31">
        <f t="shared" si="200"/>
        <v>0</v>
      </c>
      <c r="FZ21" s="33" t="s">
        <v>438</v>
      </c>
      <c r="GA21" s="33" t="s">
        <v>444</v>
      </c>
      <c r="GB21" s="33" t="s">
        <v>427</v>
      </c>
      <c r="GC21" s="33" t="s">
        <v>446</v>
      </c>
      <c r="GD21" s="25">
        <v>0.12</v>
      </c>
      <c r="GE21" s="25">
        <v>1.6</v>
      </c>
      <c r="GF21" s="25">
        <v>0.22</v>
      </c>
      <c r="GG21" s="25">
        <v>1.6</v>
      </c>
      <c r="GH21" s="25">
        <v>0</v>
      </c>
      <c r="GI21" s="25">
        <v>0</v>
      </c>
      <c r="GJ21" s="25">
        <v>0.22</v>
      </c>
      <c r="GK21" s="25">
        <v>2</v>
      </c>
      <c r="GL21" s="25">
        <v>1</v>
      </c>
      <c r="GM21" s="25">
        <v>0</v>
      </c>
      <c r="GN21" s="31">
        <f t="shared" si="11"/>
        <v>0.9</v>
      </c>
      <c r="GO21" s="31">
        <f t="shared" si="201"/>
        <v>0.9</v>
      </c>
      <c r="GP21" s="25">
        <v>0.1</v>
      </c>
      <c r="GQ21" s="25">
        <v>0.22</v>
      </c>
      <c r="GR21" s="25">
        <v>0.12</v>
      </c>
      <c r="GS21" s="25">
        <v>0.1</v>
      </c>
      <c r="GT21" s="33" t="e">
        <f>INDEX(#REF!,MATCH(E21,#REF!,0))</f>
        <v>#REF!</v>
      </c>
      <c r="GU21" s="33" t="s">
        <v>437</v>
      </c>
      <c r="GV21" s="25">
        <v>0.15</v>
      </c>
      <c r="GW21" s="25">
        <v>0.3</v>
      </c>
      <c r="GX21" s="25">
        <v>1.44</v>
      </c>
      <c r="GY21" s="25">
        <v>5</v>
      </c>
      <c r="GZ21" s="31">
        <f t="shared" si="12"/>
        <v>1.1200000000000001</v>
      </c>
      <c r="HA21" s="31">
        <f t="shared" si="13"/>
        <v>0</v>
      </c>
      <c r="HB21" s="104">
        <f t="shared" si="202"/>
        <v>1.46</v>
      </c>
      <c r="HC21" s="25">
        <v>0</v>
      </c>
      <c r="HD21" s="25">
        <v>0</v>
      </c>
      <c r="HE21" s="25">
        <v>0</v>
      </c>
      <c r="HF21" s="31">
        <f t="shared" si="203"/>
        <v>0</v>
      </c>
      <c r="HG21" s="25">
        <v>0</v>
      </c>
      <c r="HH21" s="25">
        <v>0</v>
      </c>
      <c r="HI21" s="33"/>
      <c r="HJ21" s="33"/>
      <c r="HK21" s="33"/>
      <c r="HL21" s="33"/>
      <c r="HM21" s="33" t="e" cm="1">
        <f t="array" ref="HM21">INDEX(#REF!,MATCH(EL21&amp;EM21,#REF!&amp;#REF!,0))</f>
        <v>#REF!</v>
      </c>
      <c r="HN21" s="25">
        <v>0</v>
      </c>
      <c r="HO21" s="25">
        <v>0</v>
      </c>
      <c r="HP21" s="25">
        <v>0</v>
      </c>
      <c r="HQ21" s="25">
        <v>0</v>
      </c>
      <c r="HR21" s="25">
        <v>0</v>
      </c>
      <c r="HS21" s="25">
        <v>0</v>
      </c>
      <c r="HT21" s="25">
        <v>0</v>
      </c>
      <c r="HU21" s="25">
        <v>0</v>
      </c>
      <c r="HV21" s="25">
        <v>0</v>
      </c>
      <c r="HW21" s="25">
        <v>0</v>
      </c>
      <c r="HX21" s="33" t="e" cm="1">
        <f t="array" ref="HX21">INDEX(#REF!,MATCH(EL21&amp;EM21,#REF!&amp;#REF!,0))</f>
        <v>#REF!</v>
      </c>
      <c r="HY21" s="25">
        <v>0</v>
      </c>
      <c r="HZ21" s="25">
        <v>0</v>
      </c>
      <c r="IA21" s="25">
        <v>0</v>
      </c>
      <c r="IB21" s="33" t="e" cm="1">
        <f t="array" ref="IB21">INDEX(#REF!,MATCH(EL21&amp;EM21,#REF!&amp;#REF!,0))</f>
        <v>#REF!</v>
      </c>
      <c r="IC21" s="25">
        <v>0</v>
      </c>
      <c r="ID21" s="25">
        <v>0</v>
      </c>
      <c r="IE21" s="25">
        <v>0</v>
      </c>
      <c r="IF21" s="25">
        <v>0</v>
      </c>
      <c r="IG21" s="25">
        <v>0</v>
      </c>
      <c r="IH21" s="25">
        <v>0</v>
      </c>
      <c r="II21" s="33" t="e" cm="1">
        <f t="array" ref="II21">INDEX(#REF!,MATCH(EL21&amp;EM21,#REF!&amp;#REF!,0))</f>
        <v>#REF!</v>
      </c>
      <c r="IJ21" s="25">
        <v>0</v>
      </c>
      <c r="IK21" s="25">
        <v>0</v>
      </c>
      <c r="IL21" s="25">
        <v>0</v>
      </c>
      <c r="IM21" s="33" t="e" cm="1">
        <f t="array" ref="IM21">INDEX(#REF!,MATCH(EL21&amp;EM21,#REF!&amp;#REF!,0))</f>
        <v>#REF!</v>
      </c>
      <c r="IN21" s="33" t="s">
        <v>437</v>
      </c>
      <c r="IO21" s="31">
        <f t="shared" si="14"/>
        <v>34</v>
      </c>
      <c r="IP21" s="25">
        <v>1</v>
      </c>
      <c r="IQ21" s="25">
        <v>1.24</v>
      </c>
      <c r="IR21" s="25">
        <v>0.12</v>
      </c>
      <c r="IS21" s="33" t="e" cm="1">
        <f t="array" ref="IS21">INDEX(#REF!,MATCH(EL21&amp;EM21,#REF!&amp;#REF!,0))</f>
        <v>#REF!</v>
      </c>
      <c r="IT21" s="33" t="s">
        <v>437</v>
      </c>
      <c r="IU21" s="31">
        <f t="shared" si="263"/>
        <v>1</v>
      </c>
      <c r="IV21" s="31">
        <f t="shared" si="264"/>
        <v>0.13</v>
      </c>
      <c r="IW21" s="25">
        <v>1.24</v>
      </c>
      <c r="IX21" s="25">
        <v>0.12</v>
      </c>
      <c r="IY21" s="25">
        <v>1.0999999999999999E-2</v>
      </c>
      <c r="IZ21" s="25">
        <v>1</v>
      </c>
      <c r="JA21" s="31">
        <f t="shared" si="265"/>
        <v>34</v>
      </c>
      <c r="JB21" s="31">
        <f t="shared" si="266"/>
        <v>0.374</v>
      </c>
      <c r="JC21" s="31">
        <f t="shared" si="267"/>
        <v>34.374000000000002</v>
      </c>
      <c r="JD21" s="31">
        <f t="shared" si="268"/>
        <v>-0.12599999999999767</v>
      </c>
      <c r="JE21" s="31" t="str">
        <f t="shared" si="269"/>
        <v>Thêm 01</v>
      </c>
      <c r="JF21" s="27">
        <v>40.860000000000056</v>
      </c>
      <c r="JG21" s="26">
        <f t="shared" si="204"/>
        <v>40.020000000000003</v>
      </c>
      <c r="JH21" s="26">
        <f t="shared" si="205"/>
        <v>0.84000000000005315</v>
      </c>
      <c r="JI21" s="26">
        <f t="shared" si="15"/>
        <v>0</v>
      </c>
      <c r="JJ21" s="26">
        <f t="shared" si="16"/>
        <v>0</v>
      </c>
      <c r="JK21" s="26">
        <f t="shared" si="17"/>
        <v>40.02000000000006</v>
      </c>
      <c r="JL21" s="26">
        <f t="shared" si="18"/>
        <v>0</v>
      </c>
      <c r="JM21" s="26">
        <f t="shared" si="19"/>
        <v>0</v>
      </c>
      <c r="JN21" s="26">
        <f t="shared" si="20"/>
        <v>0</v>
      </c>
      <c r="JO21" s="26">
        <f t="shared" si="21"/>
        <v>0</v>
      </c>
      <c r="JP21" s="26">
        <f t="shared" si="22"/>
        <v>40.140000000000057</v>
      </c>
      <c r="JQ21" s="26">
        <f t="shared" si="23"/>
        <v>0</v>
      </c>
      <c r="JR21" s="26">
        <f t="shared" si="24"/>
        <v>0</v>
      </c>
      <c r="JS21" s="26">
        <f t="shared" si="25"/>
        <v>0</v>
      </c>
      <c r="JT21" s="26">
        <f t="shared" si="26"/>
        <v>0</v>
      </c>
      <c r="JU21" s="26">
        <f t="shared" si="27"/>
        <v>0</v>
      </c>
      <c r="JV21" s="26">
        <f t="shared" si="28"/>
        <v>0</v>
      </c>
      <c r="JW21" s="26">
        <f t="shared" si="29"/>
        <v>40.140000000000057</v>
      </c>
      <c r="JX21" s="26">
        <f t="shared" si="30"/>
        <v>40.360000000000056</v>
      </c>
      <c r="JY21" s="26">
        <f t="shared" si="31"/>
        <v>0</v>
      </c>
      <c r="JZ21" s="26">
        <f t="shared" si="32"/>
        <v>0</v>
      </c>
      <c r="KA21" s="26">
        <f t="shared" si="33"/>
        <v>0</v>
      </c>
      <c r="KB21" s="26">
        <f t="shared" si="34"/>
        <v>0</v>
      </c>
      <c r="KC21" s="26">
        <f t="shared" si="35"/>
        <v>40.360000000000056</v>
      </c>
      <c r="KD21" s="26">
        <f t="shared" si="36"/>
        <v>0</v>
      </c>
      <c r="KE21" s="24">
        <v>40.360000000000056</v>
      </c>
      <c r="KF21" s="31">
        <f t="shared" si="37"/>
        <v>0.9</v>
      </c>
      <c r="KG21" s="31">
        <f t="shared" si="38"/>
        <v>41.26</v>
      </c>
      <c r="KH21" s="31">
        <f t="shared" si="39"/>
        <v>41.36</v>
      </c>
      <c r="KI21" s="31">
        <f t="shared" si="40"/>
        <v>0</v>
      </c>
      <c r="KJ21" s="31">
        <f t="shared" si="41"/>
        <v>41.48</v>
      </c>
      <c r="KK21" s="25">
        <v>41.360000000000056</v>
      </c>
      <c r="KL21" s="31">
        <f t="shared" si="42"/>
        <v>0</v>
      </c>
      <c r="KM21" s="31">
        <f t="shared" si="43"/>
        <v>0</v>
      </c>
      <c r="KN21" s="31">
        <f t="shared" si="44"/>
        <v>41.48</v>
      </c>
      <c r="KO21" s="31">
        <f t="shared" si="45"/>
        <v>0</v>
      </c>
      <c r="KP21" s="31">
        <f t="shared" si="46"/>
        <v>0</v>
      </c>
      <c r="KQ21" s="25">
        <v>0</v>
      </c>
      <c r="KR21" s="31">
        <f t="shared" si="47"/>
        <v>0</v>
      </c>
      <c r="KS21" s="27">
        <v>40.360000000000056</v>
      </c>
      <c r="KT21" s="26">
        <f t="shared" si="48"/>
        <v>39.520000000000003</v>
      </c>
      <c r="KU21" s="26">
        <f t="shared" si="206"/>
        <v>0.84000000000005315</v>
      </c>
      <c r="KV21" s="26">
        <f t="shared" si="49"/>
        <v>0</v>
      </c>
      <c r="KW21" s="26">
        <f t="shared" si="50"/>
        <v>0</v>
      </c>
      <c r="KX21" s="26">
        <f t="shared" si="51"/>
        <v>39.52000000000006</v>
      </c>
      <c r="KY21" s="26">
        <f t="shared" si="52"/>
        <v>0</v>
      </c>
      <c r="KZ21" s="26">
        <f t="shared" si="53"/>
        <v>0</v>
      </c>
      <c r="LA21" s="26">
        <f t="shared" si="54"/>
        <v>0</v>
      </c>
      <c r="LB21" s="26">
        <f t="shared" si="55"/>
        <v>0</v>
      </c>
      <c r="LC21" s="26">
        <f t="shared" si="56"/>
        <v>39.640000000000057</v>
      </c>
      <c r="LD21" s="26">
        <f t="shared" si="57"/>
        <v>0</v>
      </c>
      <c r="LE21" s="26">
        <f t="shared" si="58"/>
        <v>0</v>
      </c>
      <c r="LF21" s="26">
        <f t="shared" si="59"/>
        <v>0</v>
      </c>
      <c r="LG21" s="26">
        <f t="shared" si="60"/>
        <v>0</v>
      </c>
      <c r="LH21" s="26">
        <f t="shared" si="61"/>
        <v>0</v>
      </c>
      <c r="LI21" s="26">
        <f t="shared" si="62"/>
        <v>0</v>
      </c>
      <c r="LJ21" s="26">
        <f t="shared" si="63"/>
        <v>39.640000000000057</v>
      </c>
      <c r="LK21" s="26">
        <f t="shared" si="64"/>
        <v>39.860000000000056</v>
      </c>
      <c r="LL21" s="26">
        <f t="shared" si="65"/>
        <v>0</v>
      </c>
      <c r="LM21" s="26">
        <f t="shared" si="66"/>
        <v>0</v>
      </c>
      <c r="LN21" s="26">
        <f t="shared" si="67"/>
        <v>0</v>
      </c>
      <c r="LO21" s="26">
        <f t="shared" si="68"/>
        <v>0</v>
      </c>
      <c r="LP21" s="26">
        <f t="shared" si="69"/>
        <v>39.860000000000056</v>
      </c>
      <c r="LQ21" s="26">
        <f t="shared" si="70"/>
        <v>0</v>
      </c>
      <c r="LR21" s="24">
        <v>39.860000000000056</v>
      </c>
      <c r="LS21" s="31">
        <f t="shared" si="71"/>
        <v>0.9</v>
      </c>
      <c r="LT21" s="31">
        <f t="shared" si="72"/>
        <v>40.76</v>
      </c>
      <c r="LU21" s="31">
        <f t="shared" si="73"/>
        <v>40.86</v>
      </c>
      <c r="LV21" s="31">
        <f t="shared" si="74"/>
        <v>0</v>
      </c>
      <c r="LW21" s="31">
        <f t="shared" si="75"/>
        <v>40.98</v>
      </c>
      <c r="LX21" s="25">
        <v>40.860000000000056</v>
      </c>
      <c r="LY21" s="31">
        <f t="shared" si="76"/>
        <v>0</v>
      </c>
      <c r="LZ21" s="31">
        <f t="shared" si="77"/>
        <v>0</v>
      </c>
      <c r="MA21" s="31">
        <f t="shared" si="78"/>
        <v>40.98</v>
      </c>
      <c r="MB21" s="31">
        <f t="shared" si="79"/>
        <v>0</v>
      </c>
      <c r="MC21" s="31">
        <f t="shared" si="80"/>
        <v>0</v>
      </c>
      <c r="MD21" s="25">
        <v>0</v>
      </c>
      <c r="ME21" s="31">
        <f t="shared" si="81"/>
        <v>0</v>
      </c>
      <c r="MF21" s="33" t="s">
        <v>115</v>
      </c>
      <c r="MG21" s="34">
        <v>0.84000000000005315</v>
      </c>
      <c r="MH21" s="31">
        <f t="shared" si="207"/>
        <v>0</v>
      </c>
      <c r="MI21" s="31">
        <f t="shared" si="208"/>
        <v>0.84000000000005315</v>
      </c>
      <c r="MJ21" s="34">
        <v>0.84000000000005315</v>
      </c>
      <c r="MK21" s="31">
        <f t="shared" si="209"/>
        <v>0</v>
      </c>
      <c r="ML21" s="31">
        <f t="shared" si="210"/>
        <v>0.84000000000005315</v>
      </c>
      <c r="MM21" s="31">
        <f t="shared" si="82"/>
        <v>0</v>
      </c>
      <c r="MN21" s="31">
        <f t="shared" si="83"/>
        <v>0</v>
      </c>
      <c r="MO21" s="31">
        <f t="shared" si="211"/>
        <v>0</v>
      </c>
      <c r="MP21" s="31">
        <f t="shared" si="84"/>
        <v>0</v>
      </c>
      <c r="MQ21" s="31">
        <f t="shared" si="85"/>
        <v>0</v>
      </c>
      <c r="MR21" s="31">
        <f t="shared" si="212"/>
        <v>0</v>
      </c>
      <c r="MS21" s="31">
        <f t="shared" si="86"/>
        <v>0</v>
      </c>
      <c r="MT21" s="31">
        <f t="shared" si="87"/>
        <v>0</v>
      </c>
      <c r="MU21" s="31">
        <f t="shared" si="213"/>
        <v>0</v>
      </c>
      <c r="MV21" s="31">
        <f t="shared" si="88"/>
        <v>0</v>
      </c>
      <c r="MW21" s="31">
        <f t="shared" si="89"/>
        <v>0</v>
      </c>
      <c r="MX21" s="31">
        <f t="shared" si="214"/>
        <v>0</v>
      </c>
      <c r="MY21" s="31">
        <f t="shared" si="90"/>
        <v>0</v>
      </c>
      <c r="MZ21" s="31">
        <f t="shared" si="91"/>
        <v>0</v>
      </c>
      <c r="NA21" s="31">
        <f t="shared" si="215"/>
        <v>0</v>
      </c>
      <c r="NB21" s="31">
        <f t="shared" si="92"/>
        <v>0</v>
      </c>
      <c r="NC21" s="31">
        <f t="shared" si="93"/>
        <v>0</v>
      </c>
      <c r="ND21" s="31">
        <f t="shared" si="216"/>
        <v>0</v>
      </c>
      <c r="NE21" s="31">
        <f t="shared" si="94"/>
        <v>0</v>
      </c>
      <c r="NF21" s="31">
        <f t="shared" si="95"/>
        <v>0</v>
      </c>
      <c r="NG21" s="31">
        <f t="shared" si="217"/>
        <v>0</v>
      </c>
      <c r="NH21" s="31">
        <f t="shared" si="96"/>
        <v>0</v>
      </c>
      <c r="NI21" s="31">
        <f t="shared" si="97"/>
        <v>0</v>
      </c>
      <c r="NJ21" s="31">
        <f t="shared" si="218"/>
        <v>0</v>
      </c>
      <c r="NK21" s="31">
        <f t="shared" si="98"/>
        <v>0</v>
      </c>
      <c r="NL21" s="31">
        <f t="shared" si="99"/>
        <v>0</v>
      </c>
      <c r="NM21" s="31">
        <f t="shared" si="219"/>
        <v>0</v>
      </c>
      <c r="NN21" s="31">
        <f t="shared" si="100"/>
        <v>0.12</v>
      </c>
      <c r="NO21" s="31">
        <f t="shared" si="101"/>
        <v>0.12</v>
      </c>
      <c r="NP21" s="31">
        <f t="shared" si="220"/>
        <v>0.12</v>
      </c>
      <c r="NQ21" s="31">
        <f t="shared" si="102"/>
        <v>0</v>
      </c>
      <c r="NR21" s="31">
        <f t="shared" si="103"/>
        <v>0</v>
      </c>
      <c r="NS21" s="31">
        <f t="shared" si="221"/>
        <v>0</v>
      </c>
      <c r="NT21" s="31">
        <f t="shared" si="104"/>
        <v>0.22</v>
      </c>
      <c r="NU21" s="31">
        <f t="shared" si="105"/>
        <v>0.22</v>
      </c>
      <c r="NV21" s="31">
        <f t="shared" si="222"/>
        <v>0.22</v>
      </c>
      <c r="NW21" s="31">
        <f t="shared" si="106"/>
        <v>0</v>
      </c>
      <c r="NX21" s="31">
        <f t="shared" si="107"/>
        <v>0</v>
      </c>
      <c r="NY21" s="31">
        <f t="shared" si="223"/>
        <v>0</v>
      </c>
      <c r="NZ21" s="31">
        <f t="shared" si="108"/>
        <v>0.50000000000005318</v>
      </c>
      <c r="OA21" s="31">
        <f t="shared" si="109"/>
        <v>0.50000000000005318</v>
      </c>
      <c r="OB21" s="31">
        <f t="shared" si="224"/>
        <v>0.50000000000005318</v>
      </c>
      <c r="OC21" s="31">
        <f t="shared" si="110"/>
        <v>0</v>
      </c>
      <c r="OD21" s="31">
        <f t="shared" si="111"/>
        <v>0</v>
      </c>
      <c r="OE21" s="31">
        <f t="shared" si="225"/>
        <v>0</v>
      </c>
      <c r="OF21" s="31">
        <f t="shared" si="112"/>
        <v>0</v>
      </c>
      <c r="OG21" s="31">
        <f t="shared" si="113"/>
        <v>0</v>
      </c>
      <c r="OH21" s="31">
        <f t="shared" si="226"/>
        <v>0</v>
      </c>
      <c r="OI21" s="31">
        <f t="shared" si="114"/>
        <v>0</v>
      </c>
      <c r="OJ21" s="31">
        <f t="shared" si="115"/>
        <v>0</v>
      </c>
      <c r="OK21" s="31">
        <f t="shared" si="227"/>
        <v>0</v>
      </c>
      <c r="OL21" s="31">
        <f t="shared" si="116"/>
        <v>0</v>
      </c>
      <c r="OM21" s="31">
        <f t="shared" si="117"/>
        <v>0</v>
      </c>
      <c r="ON21" s="31">
        <f t="shared" si="228"/>
        <v>0</v>
      </c>
      <c r="OO21" s="31">
        <f t="shared" si="118"/>
        <v>0</v>
      </c>
      <c r="OP21" s="31">
        <f t="shared" si="119"/>
        <v>0</v>
      </c>
      <c r="OQ21" s="31">
        <f t="shared" si="229"/>
        <v>0</v>
      </c>
      <c r="OR21" s="31">
        <f t="shared" si="120"/>
        <v>0</v>
      </c>
      <c r="OS21" s="31">
        <f t="shared" si="121"/>
        <v>0</v>
      </c>
      <c r="OT21" s="31">
        <f t="shared" si="230"/>
        <v>0</v>
      </c>
      <c r="OU21" s="31">
        <f t="shared" si="122"/>
        <v>0</v>
      </c>
      <c r="OV21" s="31">
        <f t="shared" si="123"/>
        <v>0</v>
      </c>
      <c r="OW21" s="31">
        <f t="shared" si="231"/>
        <v>0</v>
      </c>
      <c r="OX21" s="31">
        <f t="shared" si="124"/>
        <v>0</v>
      </c>
      <c r="OY21" s="31">
        <f t="shared" si="125"/>
        <v>0</v>
      </c>
      <c r="OZ21" s="31">
        <f t="shared" si="232"/>
        <v>0</v>
      </c>
      <c r="PA21" s="31">
        <f t="shared" si="126"/>
        <v>0</v>
      </c>
      <c r="PB21" s="31">
        <f t="shared" si="127"/>
        <v>0</v>
      </c>
      <c r="PC21" s="31">
        <f t="shared" si="233"/>
        <v>0</v>
      </c>
      <c r="PD21" s="31">
        <f t="shared" si="128"/>
        <v>0</v>
      </c>
      <c r="PE21" s="31">
        <f t="shared" si="129"/>
        <v>0</v>
      </c>
      <c r="PF21" s="31">
        <f t="shared" si="234"/>
        <v>0</v>
      </c>
      <c r="PG21" s="27">
        <v>2.6</v>
      </c>
      <c r="PH21" s="27">
        <v>0.5</v>
      </c>
      <c r="PI21" s="27">
        <v>1</v>
      </c>
      <c r="PJ21" s="27">
        <v>1</v>
      </c>
      <c r="PK21" s="27">
        <v>0</v>
      </c>
      <c r="PL21" s="27">
        <v>0</v>
      </c>
      <c r="PM21" s="27">
        <v>0</v>
      </c>
      <c r="PN21" s="27">
        <v>0</v>
      </c>
      <c r="PO21" s="31">
        <f t="shared" si="235"/>
        <v>0</v>
      </c>
      <c r="PP21" s="31">
        <f t="shared" si="236"/>
        <v>0</v>
      </c>
      <c r="PQ21" s="31">
        <f t="shared" si="237"/>
        <v>3.44</v>
      </c>
      <c r="PR21" s="31">
        <f t="shared" si="238"/>
        <v>2.54</v>
      </c>
      <c r="PS21" s="31">
        <f t="shared" si="239"/>
        <v>0</v>
      </c>
      <c r="PT21" s="31">
        <f t="shared" si="240"/>
        <v>0</v>
      </c>
      <c r="PU21" s="31">
        <f t="shared" si="241"/>
        <v>3.44</v>
      </c>
      <c r="PV21" s="31">
        <f t="shared" si="242"/>
        <v>2.54</v>
      </c>
      <c r="PW21" s="31">
        <f t="shared" si="130"/>
        <v>0</v>
      </c>
      <c r="PX21" s="31">
        <f t="shared" si="243"/>
        <v>0</v>
      </c>
      <c r="PY21" s="31">
        <f t="shared" si="131"/>
        <v>0</v>
      </c>
      <c r="PZ21" s="31">
        <f t="shared" si="132"/>
        <v>0</v>
      </c>
      <c r="QA21" s="31">
        <f t="shared" si="133"/>
        <v>0</v>
      </c>
      <c r="QB21" s="31">
        <f t="shared" si="134"/>
        <v>87.63</v>
      </c>
      <c r="QC21" s="31">
        <f t="shared" si="135"/>
        <v>87.63</v>
      </c>
      <c r="QD21" s="31">
        <f t="shared" si="136"/>
        <v>0</v>
      </c>
      <c r="QE21" s="31">
        <f t="shared" si="137"/>
        <v>0</v>
      </c>
      <c r="QF21" s="31">
        <f t="shared" si="244"/>
        <v>0</v>
      </c>
      <c r="QG21" s="31">
        <f t="shared" si="245"/>
        <v>0</v>
      </c>
      <c r="QH21" s="31">
        <f t="shared" si="246"/>
        <v>87.63</v>
      </c>
      <c r="QI21" s="31">
        <f t="shared" si="247"/>
        <v>87.63</v>
      </c>
      <c r="QJ21" s="31">
        <f t="shared" si="138"/>
        <v>0</v>
      </c>
      <c r="QK21" s="31">
        <f t="shared" si="139"/>
        <v>0</v>
      </c>
      <c r="QL21" s="31">
        <f t="shared" si="248"/>
        <v>0</v>
      </c>
      <c r="QM21" s="31">
        <f t="shared" si="140"/>
        <v>0</v>
      </c>
      <c r="QN21" s="31">
        <f t="shared" si="141"/>
        <v>0</v>
      </c>
      <c r="QO21" s="31">
        <f t="shared" si="249"/>
        <v>0</v>
      </c>
      <c r="QP21" s="31">
        <f t="shared" si="142"/>
        <v>0</v>
      </c>
      <c r="QQ21" s="31">
        <f t="shared" si="143"/>
        <v>43.61</v>
      </c>
      <c r="QR21" s="31">
        <f t="shared" si="250"/>
        <v>43.61</v>
      </c>
      <c r="QS21" s="31">
        <f t="shared" si="144"/>
        <v>0</v>
      </c>
      <c r="QT21" s="31">
        <f t="shared" si="145"/>
        <v>0</v>
      </c>
      <c r="QU21" s="31">
        <f t="shared" si="251"/>
        <v>0</v>
      </c>
      <c r="QV21" s="31">
        <f t="shared" si="146"/>
        <v>0</v>
      </c>
      <c r="QW21" s="31">
        <f t="shared" si="147"/>
        <v>0</v>
      </c>
      <c r="QX21" s="31">
        <f t="shared" si="252"/>
        <v>0</v>
      </c>
      <c r="QY21" s="31">
        <f t="shared" si="148"/>
        <v>0</v>
      </c>
      <c r="QZ21" s="31">
        <f t="shared" si="149"/>
        <v>0</v>
      </c>
      <c r="RA21" s="31">
        <f t="shared" si="253"/>
        <v>0</v>
      </c>
      <c r="RB21" s="31">
        <f t="shared" si="254"/>
        <v>0</v>
      </c>
      <c r="RC21" s="31">
        <f t="shared" si="255"/>
        <v>0</v>
      </c>
      <c r="RD21" s="31">
        <f t="shared" si="256"/>
        <v>0</v>
      </c>
      <c r="RE21" s="31">
        <f t="shared" si="256"/>
        <v>43.61</v>
      </c>
      <c r="RF21" s="31">
        <f t="shared" si="257"/>
        <v>43.61</v>
      </c>
      <c r="RG21" s="31">
        <f t="shared" si="258"/>
        <v>0</v>
      </c>
      <c r="RH21" s="31">
        <f t="shared" si="258"/>
        <v>44.02</v>
      </c>
      <c r="RI21" s="31">
        <f t="shared" si="259"/>
        <v>44.02</v>
      </c>
      <c r="RJ21" s="31">
        <f t="shared" si="260"/>
        <v>0</v>
      </c>
      <c r="RK21" s="31">
        <f t="shared" si="260"/>
        <v>43.61</v>
      </c>
      <c r="RL21" s="31">
        <f t="shared" si="260"/>
        <v>43.61</v>
      </c>
      <c r="RM21" s="31">
        <f t="shared" si="150"/>
        <v>0</v>
      </c>
      <c r="RN21" s="31">
        <f t="shared" si="151"/>
        <v>0</v>
      </c>
      <c r="RO21" s="31">
        <f t="shared" si="152"/>
        <v>0</v>
      </c>
      <c r="RP21" s="31">
        <f t="shared" si="153"/>
        <v>0</v>
      </c>
      <c r="RQ21" s="31">
        <f t="shared" si="154"/>
        <v>0</v>
      </c>
      <c r="RR21" s="31">
        <f t="shared" si="155"/>
        <v>0</v>
      </c>
      <c r="RS21" s="31">
        <f t="shared" si="156"/>
        <v>0</v>
      </c>
      <c r="RT21" s="31">
        <f t="shared" si="157"/>
        <v>0</v>
      </c>
      <c r="RU21" s="31">
        <f t="shared" si="261"/>
        <v>0</v>
      </c>
      <c r="RV21" s="24"/>
      <c r="RW21" s="24"/>
      <c r="RX21" s="24"/>
      <c r="RY21" s="24"/>
    </row>
    <row r="22" spans="1:493" ht="42.75" x14ac:dyDescent="0.25">
      <c r="A22" s="24">
        <v>19</v>
      </c>
      <c r="B22" s="24" t="s">
        <v>457</v>
      </c>
      <c r="C22" s="24">
        <v>369.19</v>
      </c>
      <c r="D22" s="14" t="e">
        <f>INDEX(#REF!,MATCH(E22,#REF!,0))</f>
        <v>#REF!</v>
      </c>
      <c r="E22" s="24" t="s">
        <v>468</v>
      </c>
      <c r="F22" s="14" t="s">
        <v>422</v>
      </c>
      <c r="G22" s="14" t="s">
        <v>436</v>
      </c>
      <c r="H22" s="14" t="s">
        <v>438</v>
      </c>
      <c r="I22" s="14" t="s">
        <v>425</v>
      </c>
      <c r="J22" s="14" t="s">
        <v>439</v>
      </c>
      <c r="K22" s="14" t="s">
        <v>427</v>
      </c>
      <c r="L22" s="14" t="s">
        <v>427</v>
      </c>
      <c r="M22" s="24">
        <v>2</v>
      </c>
      <c r="N22" s="24">
        <v>2</v>
      </c>
      <c r="O22" s="25">
        <v>2.64</v>
      </c>
      <c r="P22" s="25">
        <v>2.64</v>
      </c>
      <c r="Q22" s="25">
        <v>0.1</v>
      </c>
      <c r="R22" s="25">
        <v>2.54</v>
      </c>
      <c r="S22" s="25">
        <v>2.54</v>
      </c>
      <c r="T22" s="24">
        <v>0.2</v>
      </c>
      <c r="U22" s="24">
        <v>0</v>
      </c>
      <c r="V22" s="24">
        <v>0</v>
      </c>
      <c r="W22" s="24">
        <v>0</v>
      </c>
      <c r="X22" s="24">
        <v>2</v>
      </c>
      <c r="Y22" s="24">
        <v>1.56</v>
      </c>
      <c r="Z22" s="26">
        <f>CV22</f>
        <v>0.98</v>
      </c>
      <c r="AA22" s="24">
        <v>0.22</v>
      </c>
      <c r="AB22" s="24">
        <v>2</v>
      </c>
      <c r="AC22" s="24">
        <v>1.56</v>
      </c>
      <c r="AD22" s="24">
        <v>0.2</v>
      </c>
      <c r="AE22" s="24">
        <v>0.22</v>
      </c>
      <c r="AF22" s="24">
        <v>0.5</v>
      </c>
      <c r="AG22" s="25">
        <v>1.56</v>
      </c>
      <c r="AH22" s="25">
        <v>1.56</v>
      </c>
      <c r="AI22" s="26">
        <f t="shared" si="0"/>
        <v>1.4</v>
      </c>
      <c r="AJ22" s="25">
        <v>2</v>
      </c>
      <c r="AK22" s="25">
        <v>2</v>
      </c>
      <c r="AL22" s="26">
        <f t="shared" si="1"/>
        <v>1.52</v>
      </c>
      <c r="AM22" s="24">
        <v>2</v>
      </c>
      <c r="AN22" s="24">
        <v>1.56</v>
      </c>
      <c r="AO22" s="24">
        <v>0.1</v>
      </c>
      <c r="AP22" s="24">
        <v>0.22</v>
      </c>
      <c r="AQ22" s="24">
        <v>2</v>
      </c>
      <c r="AR22" s="24">
        <v>1.8</v>
      </c>
      <c r="AS22" s="24">
        <v>0.12</v>
      </c>
      <c r="AT22" s="24">
        <v>0.1</v>
      </c>
      <c r="AU22" s="24">
        <v>0</v>
      </c>
      <c r="AV22" s="24">
        <v>0</v>
      </c>
      <c r="AW22" s="24">
        <v>0</v>
      </c>
      <c r="AX22" s="24">
        <v>0</v>
      </c>
      <c r="AY22" s="24">
        <v>0</v>
      </c>
      <c r="AZ22" s="24">
        <v>0</v>
      </c>
      <c r="BA22" s="24">
        <v>0</v>
      </c>
      <c r="BB22" s="24">
        <v>0</v>
      </c>
      <c r="BC22" s="24">
        <v>0</v>
      </c>
      <c r="BD22" s="24">
        <v>0</v>
      </c>
      <c r="BE22" s="24">
        <v>0</v>
      </c>
      <c r="BF22" s="24">
        <v>0</v>
      </c>
      <c r="BG22" s="24">
        <v>0</v>
      </c>
      <c r="BH22" s="24">
        <v>0</v>
      </c>
      <c r="BI22" s="24">
        <v>0</v>
      </c>
      <c r="BJ22" s="24">
        <v>0</v>
      </c>
      <c r="BK22" s="24">
        <v>0</v>
      </c>
      <c r="BL22" s="24">
        <v>0</v>
      </c>
      <c r="BM22" s="24">
        <v>0</v>
      </c>
      <c r="BN22" s="24">
        <v>0</v>
      </c>
      <c r="BO22" s="24">
        <v>0</v>
      </c>
      <c r="BP22" s="24">
        <v>0</v>
      </c>
      <c r="BQ22" s="24">
        <v>0</v>
      </c>
      <c r="BR22" s="24">
        <v>0</v>
      </c>
      <c r="BS22" s="24">
        <v>0</v>
      </c>
      <c r="BT22" s="24">
        <v>0</v>
      </c>
      <c r="BU22" s="24">
        <v>0</v>
      </c>
      <c r="BV22" s="24">
        <v>0</v>
      </c>
      <c r="BW22" s="24"/>
      <c r="BX22" s="24"/>
      <c r="BY22" s="24">
        <v>0</v>
      </c>
      <c r="BZ22" s="24">
        <v>0</v>
      </c>
      <c r="CA22" s="14" t="e">
        <f>INDEX(#REF!,MATCH(E22,#REF!,0))</f>
        <v>#REF!</v>
      </c>
      <c r="CB22" s="14" t="s">
        <v>458</v>
      </c>
      <c r="CC22" s="24">
        <v>2.2999999999999998</v>
      </c>
      <c r="CD22" s="24">
        <v>0.12</v>
      </c>
      <c r="CE22" s="24">
        <v>0</v>
      </c>
      <c r="CF22" s="24">
        <v>0</v>
      </c>
      <c r="CG22" s="24">
        <v>0</v>
      </c>
      <c r="CH22" s="24">
        <v>1</v>
      </c>
      <c r="CI22" s="24" t="s">
        <v>429</v>
      </c>
      <c r="CJ22" s="24">
        <v>0.32</v>
      </c>
      <c r="CK22" s="26">
        <f t="shared" si="159"/>
        <v>0.59000000000000008</v>
      </c>
      <c r="CL22" s="26">
        <f t="shared" si="270"/>
        <v>0.91000000000000014</v>
      </c>
      <c r="CM22" s="24">
        <v>36.67</v>
      </c>
      <c r="CN22" s="27">
        <v>58.87</v>
      </c>
      <c r="CO22" s="24">
        <v>58.08</v>
      </c>
      <c r="CP22" s="28">
        <f t="shared" si="161"/>
        <v>58.08</v>
      </c>
      <c r="CQ22" s="28">
        <f t="shared" si="162"/>
        <v>57.17</v>
      </c>
      <c r="CR22" s="28">
        <f t="shared" si="163"/>
        <v>0.91</v>
      </c>
      <c r="CS22" s="28">
        <f t="shared" si="164"/>
        <v>57.269999999999996</v>
      </c>
      <c r="CT22" s="28">
        <f t="shared" si="2"/>
        <v>57.47</v>
      </c>
      <c r="CU22" s="29">
        <v>57.47</v>
      </c>
      <c r="CV22" s="28">
        <f t="shared" si="165"/>
        <v>0.98</v>
      </c>
      <c r="CW22" s="28">
        <f t="shared" si="3"/>
        <v>57.97</v>
      </c>
      <c r="CX22" s="28">
        <f t="shared" si="166"/>
        <v>58.17</v>
      </c>
      <c r="CY22" s="28">
        <f t="shared" si="4"/>
        <v>58.65</v>
      </c>
      <c r="CZ22" s="28">
        <f t="shared" si="167"/>
        <v>58.75</v>
      </c>
      <c r="DA22" s="30">
        <v>58.87</v>
      </c>
      <c r="DB22" s="26">
        <f t="shared" si="168"/>
        <v>1.7</v>
      </c>
      <c r="DC22" s="26">
        <f t="shared" si="169"/>
        <v>0.79</v>
      </c>
      <c r="DD22" s="26">
        <f t="shared" si="170"/>
        <v>0.90999999999999992</v>
      </c>
      <c r="DE22" s="26">
        <f t="shared" si="5"/>
        <v>0.1</v>
      </c>
      <c r="DF22" s="26">
        <f t="shared" si="171"/>
        <v>0.2</v>
      </c>
      <c r="DG22" s="26">
        <f t="shared" si="6"/>
        <v>0.28999999999999998</v>
      </c>
      <c r="DH22" s="26">
        <f t="shared" si="7"/>
        <v>0</v>
      </c>
      <c r="DI22" s="26">
        <f t="shared" si="8"/>
        <v>0</v>
      </c>
      <c r="DJ22" s="26">
        <f t="shared" si="9"/>
        <v>0.32</v>
      </c>
      <c r="DK22" s="26">
        <f t="shared" si="172"/>
        <v>0.59000000000000008</v>
      </c>
      <c r="DL22" s="26">
        <f t="shared" si="173"/>
        <v>0.32</v>
      </c>
      <c r="DM22" s="26">
        <f t="shared" si="174"/>
        <v>0</v>
      </c>
      <c r="DN22" s="26">
        <f t="shared" si="175"/>
        <v>0</v>
      </c>
      <c r="DO22" s="24">
        <v>3</v>
      </c>
      <c r="DP22" s="24">
        <v>0.5</v>
      </c>
      <c r="DQ22" s="24">
        <v>1</v>
      </c>
      <c r="DR22" s="24">
        <v>1</v>
      </c>
      <c r="DS22" s="31">
        <f t="shared" si="176"/>
        <v>3.59</v>
      </c>
      <c r="DT22" s="31">
        <f t="shared" si="177"/>
        <v>3.91</v>
      </c>
      <c r="DU22" s="31">
        <f t="shared" si="178"/>
        <v>1.94</v>
      </c>
      <c r="DV22" s="31">
        <f t="shared" si="179"/>
        <v>1.2</v>
      </c>
      <c r="DW22" s="31">
        <f t="shared" si="180"/>
        <v>3.14</v>
      </c>
      <c r="DX22" s="31">
        <f t="shared" si="181"/>
        <v>5.12</v>
      </c>
      <c r="DY22" s="31">
        <f t="shared" si="182"/>
        <v>3.17</v>
      </c>
      <c r="DZ22" s="31">
        <f t="shared" si="183"/>
        <v>8.2899999999999991</v>
      </c>
      <c r="EA22" s="31">
        <f t="shared" si="184"/>
        <v>3.15</v>
      </c>
      <c r="EB22" s="31">
        <f t="shared" si="185"/>
        <v>1.28</v>
      </c>
      <c r="EC22" s="31">
        <f t="shared" si="186"/>
        <v>4.43</v>
      </c>
      <c r="ED22" s="31">
        <f t="shared" si="187"/>
        <v>1.97</v>
      </c>
      <c r="EE22" s="31">
        <f t="shared" si="187"/>
        <v>1.89</v>
      </c>
      <c r="EF22" s="31">
        <f t="shared" si="188"/>
        <v>3.86</v>
      </c>
      <c r="EG22" s="31">
        <f t="shared" si="189"/>
        <v>3.15</v>
      </c>
      <c r="EH22" s="31">
        <f t="shared" si="189"/>
        <v>1.28</v>
      </c>
      <c r="EI22" s="31">
        <f t="shared" si="190"/>
        <v>4.43</v>
      </c>
      <c r="EJ22" s="24"/>
      <c r="EK22" s="24"/>
      <c r="EL22" s="24">
        <v>369.89</v>
      </c>
      <c r="EM22" s="24">
        <v>404.39</v>
      </c>
      <c r="EN22" s="24" t="s">
        <v>468</v>
      </c>
      <c r="EO22" s="24" t="s">
        <v>469</v>
      </c>
      <c r="EP22" s="14" t="s">
        <v>431</v>
      </c>
      <c r="EQ22" s="14" t="s">
        <v>453</v>
      </c>
      <c r="ER22" s="14" t="e">
        <f>IF(OR(EP22="Cống tròn",EP22="Cống hộp",EP22="Ống nhựa"),INDEX(#REF!,MATCH(E22,#REF!,0)),IF(OR(EP22="Rãnh xây",EP22="Rãnh bê tông"),INDEX(#REF!,MATCH(E22,#REF!,0)),EP22&amp;" "&amp;" ,"&amp;EQ22))</f>
        <v>#REF!</v>
      </c>
      <c r="ES22" s="25">
        <v>0</v>
      </c>
      <c r="ET22" s="25">
        <v>0</v>
      </c>
      <c r="EU22" s="25">
        <v>0</v>
      </c>
      <c r="EV22" s="24">
        <v>34.5</v>
      </c>
      <c r="EW22" s="31">
        <f t="shared" si="191"/>
        <v>0</v>
      </c>
      <c r="EX22" s="31">
        <f t="shared" si="192"/>
        <v>0</v>
      </c>
      <c r="EY22" s="31">
        <f t="shared" si="10"/>
        <v>0</v>
      </c>
      <c r="EZ22" s="31">
        <f t="shared" si="193"/>
        <v>0</v>
      </c>
      <c r="FA22" s="31">
        <f t="shared" si="194"/>
        <v>0</v>
      </c>
      <c r="FB22" s="32" t="str">
        <f t="shared" si="195"/>
        <v>Đủ</v>
      </c>
      <c r="FC22" s="31">
        <f t="shared" si="196"/>
        <v>0</v>
      </c>
      <c r="FD22" s="33" t="str" cm="1">
        <f t="array" ref="FD22">IF(EP22="Cống tròn",INDEX(#REF!,MATCH(E22,#REF!,0)),IF(EP22="Cống hộp",INDEX(#REF!,MATCH(E22,#REF!,0)),IF(EP22="Rãnh thang",INDEX(#REF!,MATCH(EL22&amp;EM22,#REF!&amp;#REF!,0)),FE22&amp;" "&amp;FF22)))</f>
        <v>Móng bê tông Không cốt thép</v>
      </c>
      <c r="FE22" s="14" t="s">
        <v>439</v>
      </c>
      <c r="FF22" s="14" t="s">
        <v>434</v>
      </c>
      <c r="FG22" s="14" t="e">
        <f>INDEX(#REF!,MATCH(E22,#REF!,0))</f>
        <v>#REF!</v>
      </c>
      <c r="FH22" s="14"/>
      <c r="FI22" s="24">
        <v>0</v>
      </c>
      <c r="FJ22" s="24">
        <v>0</v>
      </c>
      <c r="FK22" s="24">
        <v>0</v>
      </c>
      <c r="FL22" s="25">
        <v>0</v>
      </c>
      <c r="FM22" s="25">
        <v>0</v>
      </c>
      <c r="FN22" s="31">
        <f t="shared" si="197"/>
        <v>0</v>
      </c>
      <c r="FO22" s="31">
        <f t="shared" si="198"/>
        <v>0</v>
      </c>
      <c r="FP22" s="25">
        <v>0</v>
      </c>
      <c r="FQ22" s="25">
        <v>0</v>
      </c>
      <c r="FR22" s="25">
        <v>0</v>
      </c>
      <c r="FS22" s="31">
        <f t="shared" si="199"/>
        <v>0</v>
      </c>
      <c r="FT22" s="25">
        <v>0</v>
      </c>
      <c r="FU22" s="25">
        <v>0</v>
      </c>
      <c r="FV22" s="25">
        <v>0</v>
      </c>
      <c r="FW22" s="25">
        <v>0</v>
      </c>
      <c r="FX22" s="25">
        <v>0</v>
      </c>
      <c r="FY22" s="31">
        <f t="shared" si="200"/>
        <v>0</v>
      </c>
      <c r="FZ22" s="33" t="s">
        <v>435</v>
      </c>
      <c r="GA22" s="33" t="s">
        <v>442</v>
      </c>
      <c r="GB22" s="33" t="s">
        <v>446</v>
      </c>
      <c r="GC22" s="33" t="s">
        <v>446</v>
      </c>
      <c r="GD22" s="25">
        <v>0.1</v>
      </c>
      <c r="GE22" s="25">
        <v>1.6</v>
      </c>
      <c r="GF22" s="25">
        <v>0.2</v>
      </c>
      <c r="GG22" s="25">
        <v>1.6</v>
      </c>
      <c r="GH22" s="25">
        <v>0</v>
      </c>
      <c r="GI22" s="25">
        <v>0</v>
      </c>
      <c r="GJ22" s="25">
        <v>0.2</v>
      </c>
      <c r="GK22" s="25">
        <v>2</v>
      </c>
      <c r="GL22" s="25">
        <v>1</v>
      </c>
      <c r="GM22" s="25">
        <v>0</v>
      </c>
      <c r="GN22" s="31">
        <f t="shared" si="11"/>
        <v>1</v>
      </c>
      <c r="GO22" s="31">
        <f t="shared" si="201"/>
        <v>1</v>
      </c>
      <c r="GP22" s="25">
        <v>0</v>
      </c>
      <c r="GQ22" s="25">
        <v>0</v>
      </c>
      <c r="GR22" s="25">
        <v>0.12</v>
      </c>
      <c r="GS22" s="25">
        <v>0.1</v>
      </c>
      <c r="GT22" s="33" t="e">
        <f>INDEX(#REF!,MATCH(E22,#REF!,0))</f>
        <v>#REF!</v>
      </c>
      <c r="GU22" s="33"/>
      <c r="GV22" s="25">
        <v>0</v>
      </c>
      <c r="GW22" s="25">
        <v>0</v>
      </c>
      <c r="GX22" s="25">
        <v>0</v>
      </c>
      <c r="GY22" s="25">
        <v>0</v>
      </c>
      <c r="GZ22" s="31">
        <f t="shared" si="12"/>
        <v>0</v>
      </c>
      <c r="HA22" s="31">
        <f t="shared" si="13"/>
        <v>0</v>
      </c>
      <c r="HB22" s="104">
        <f t="shared" si="202"/>
        <v>1.42</v>
      </c>
      <c r="HC22" s="25">
        <v>0</v>
      </c>
      <c r="HD22" s="25">
        <v>0</v>
      </c>
      <c r="HE22" s="25">
        <v>0</v>
      </c>
      <c r="HF22" s="31">
        <f t="shared" si="203"/>
        <v>0</v>
      </c>
      <c r="HG22" s="25">
        <v>0</v>
      </c>
      <c r="HH22" s="25">
        <v>0</v>
      </c>
      <c r="HI22" s="33"/>
      <c r="HJ22" s="33"/>
      <c r="HK22" s="33"/>
      <c r="HL22" s="33"/>
      <c r="HM22" s="33" t="e" cm="1">
        <f t="array" ref="HM22">INDEX(#REF!,MATCH(EL22&amp;EM22,#REF!&amp;#REF!,0))</f>
        <v>#REF!</v>
      </c>
      <c r="HN22" s="25">
        <v>0</v>
      </c>
      <c r="HO22" s="25">
        <v>0</v>
      </c>
      <c r="HP22" s="25">
        <v>0</v>
      </c>
      <c r="HQ22" s="25">
        <v>0</v>
      </c>
      <c r="HR22" s="25">
        <v>0</v>
      </c>
      <c r="HS22" s="25">
        <v>0</v>
      </c>
      <c r="HT22" s="25">
        <v>0</v>
      </c>
      <c r="HU22" s="25">
        <v>0</v>
      </c>
      <c r="HV22" s="25">
        <v>0</v>
      </c>
      <c r="HW22" s="25">
        <v>0</v>
      </c>
      <c r="HX22" s="33" t="e" cm="1">
        <f t="array" ref="HX22">INDEX(#REF!,MATCH(EL22&amp;EM22,#REF!&amp;#REF!,0))</f>
        <v>#REF!</v>
      </c>
      <c r="HY22" s="25">
        <v>0</v>
      </c>
      <c r="HZ22" s="25">
        <v>0</v>
      </c>
      <c r="IA22" s="25">
        <v>0</v>
      </c>
      <c r="IB22" s="33" t="e" cm="1">
        <f t="array" ref="IB22">INDEX(#REF!,MATCH(EL22&amp;EM22,#REF!&amp;#REF!,0))</f>
        <v>#REF!</v>
      </c>
      <c r="IC22" s="25">
        <v>0</v>
      </c>
      <c r="ID22" s="25">
        <v>0</v>
      </c>
      <c r="IE22" s="25">
        <v>0</v>
      </c>
      <c r="IF22" s="25">
        <v>0</v>
      </c>
      <c r="IG22" s="25">
        <v>0</v>
      </c>
      <c r="IH22" s="25">
        <v>0</v>
      </c>
      <c r="II22" s="33" t="e" cm="1">
        <f t="array" ref="II22">INDEX(#REF!,MATCH(EL22&amp;EM22,#REF!&amp;#REF!,0))</f>
        <v>#REF!</v>
      </c>
      <c r="IJ22" s="25">
        <v>0</v>
      </c>
      <c r="IK22" s="25">
        <v>0</v>
      </c>
      <c r="IL22" s="25">
        <v>0</v>
      </c>
      <c r="IM22" s="33" t="e" cm="1">
        <f t="array" ref="IM22">INDEX(#REF!,MATCH(EL22&amp;EM22,#REF!&amp;#REF!,0))</f>
        <v>#REF!</v>
      </c>
      <c r="IN22" s="33" t="s">
        <v>437</v>
      </c>
      <c r="IO22" s="31">
        <f t="shared" si="14"/>
        <v>34</v>
      </c>
      <c r="IP22" s="25">
        <v>1</v>
      </c>
      <c r="IQ22" s="25">
        <v>1.24</v>
      </c>
      <c r="IR22" s="25">
        <v>0.12</v>
      </c>
      <c r="IS22" s="33" t="e" cm="1">
        <f t="array" ref="IS22">INDEX(#REF!,MATCH(EL22&amp;EM22,#REF!&amp;#REF!,0))</f>
        <v>#REF!</v>
      </c>
      <c r="IT22" s="33" t="s">
        <v>437</v>
      </c>
      <c r="IU22" s="31">
        <f t="shared" si="263"/>
        <v>1</v>
      </c>
      <c r="IV22" s="31">
        <f t="shared" si="264"/>
        <v>0.23</v>
      </c>
      <c r="IW22" s="25">
        <v>1.24</v>
      </c>
      <c r="IX22" s="25">
        <v>0.12</v>
      </c>
      <c r="IY22" s="25">
        <v>1.0999999999999999E-2</v>
      </c>
      <c r="IZ22" s="25">
        <v>1</v>
      </c>
      <c r="JA22" s="31">
        <f t="shared" si="265"/>
        <v>34</v>
      </c>
      <c r="JB22" s="31">
        <f t="shared" si="266"/>
        <v>0.374</v>
      </c>
      <c r="JC22" s="31">
        <f t="shared" si="267"/>
        <v>34.374000000000002</v>
      </c>
      <c r="JD22" s="31">
        <f t="shared" si="268"/>
        <v>-0.12599999999999767</v>
      </c>
      <c r="JE22" s="31" t="str">
        <f t="shared" si="269"/>
        <v>Thêm 01</v>
      </c>
      <c r="JF22" s="27">
        <v>40.880000000000059</v>
      </c>
      <c r="JG22" s="26">
        <f t="shared" si="204"/>
        <v>40.08</v>
      </c>
      <c r="JH22" s="26">
        <f t="shared" si="205"/>
        <v>0.80000000000006111</v>
      </c>
      <c r="JI22" s="26">
        <f t="shared" si="15"/>
        <v>0</v>
      </c>
      <c r="JJ22" s="26">
        <f t="shared" si="16"/>
        <v>0</v>
      </c>
      <c r="JK22" s="26">
        <f t="shared" si="17"/>
        <v>40.080000000000055</v>
      </c>
      <c r="JL22" s="26">
        <f t="shared" si="18"/>
        <v>0</v>
      </c>
      <c r="JM22" s="26">
        <f t="shared" si="19"/>
        <v>0</v>
      </c>
      <c r="JN22" s="26">
        <f t="shared" si="20"/>
        <v>0</v>
      </c>
      <c r="JO22" s="26">
        <f t="shared" si="21"/>
        <v>0</v>
      </c>
      <c r="JP22" s="26">
        <f t="shared" si="22"/>
        <v>40.180000000000057</v>
      </c>
      <c r="JQ22" s="26">
        <f t="shared" si="23"/>
        <v>0</v>
      </c>
      <c r="JR22" s="26">
        <f t="shared" si="24"/>
        <v>0</v>
      </c>
      <c r="JS22" s="26">
        <f t="shared" si="25"/>
        <v>0</v>
      </c>
      <c r="JT22" s="26">
        <f t="shared" si="26"/>
        <v>0</v>
      </c>
      <c r="JU22" s="26">
        <f t="shared" si="27"/>
        <v>0</v>
      </c>
      <c r="JV22" s="26">
        <f t="shared" si="28"/>
        <v>0</v>
      </c>
      <c r="JW22" s="26">
        <f t="shared" si="29"/>
        <v>40.180000000000057</v>
      </c>
      <c r="JX22" s="26">
        <f t="shared" si="30"/>
        <v>40.380000000000059</v>
      </c>
      <c r="JY22" s="26">
        <f t="shared" si="31"/>
        <v>0</v>
      </c>
      <c r="JZ22" s="26">
        <f t="shared" si="32"/>
        <v>0</v>
      </c>
      <c r="KA22" s="26">
        <f t="shared" si="33"/>
        <v>0</v>
      </c>
      <c r="KB22" s="26">
        <f t="shared" si="34"/>
        <v>0</v>
      </c>
      <c r="KC22" s="26">
        <f t="shared" si="35"/>
        <v>40.380000000000059</v>
      </c>
      <c r="KD22" s="26">
        <f t="shared" si="36"/>
        <v>0</v>
      </c>
      <c r="KE22" s="24">
        <v>40.380000000000059</v>
      </c>
      <c r="KF22" s="31">
        <f t="shared" si="37"/>
        <v>1</v>
      </c>
      <c r="KG22" s="31">
        <f t="shared" si="38"/>
        <v>41.38</v>
      </c>
      <c r="KH22" s="31">
        <f t="shared" si="39"/>
        <v>41.38</v>
      </c>
      <c r="KI22" s="31">
        <f t="shared" si="40"/>
        <v>0</v>
      </c>
      <c r="KJ22" s="31">
        <f t="shared" si="41"/>
        <v>41.5</v>
      </c>
      <c r="KK22" s="25">
        <v>41.380000000000059</v>
      </c>
      <c r="KL22" s="31">
        <f t="shared" si="42"/>
        <v>0</v>
      </c>
      <c r="KM22" s="31">
        <f t="shared" si="43"/>
        <v>0</v>
      </c>
      <c r="KN22" s="31">
        <f t="shared" si="44"/>
        <v>41.5</v>
      </c>
      <c r="KO22" s="31">
        <f t="shared" si="45"/>
        <v>0</v>
      </c>
      <c r="KP22" s="31">
        <f t="shared" si="46"/>
        <v>0</v>
      </c>
      <c r="KQ22" s="25">
        <v>0</v>
      </c>
      <c r="KR22" s="31">
        <f t="shared" si="47"/>
        <v>0</v>
      </c>
      <c r="KS22" s="27">
        <v>40.380000000000059</v>
      </c>
      <c r="KT22" s="26">
        <f t="shared" si="48"/>
        <v>39.58</v>
      </c>
      <c r="KU22" s="26">
        <f t="shared" si="206"/>
        <v>0.80000000000006111</v>
      </c>
      <c r="KV22" s="26">
        <f t="shared" si="49"/>
        <v>0</v>
      </c>
      <c r="KW22" s="26">
        <f t="shared" si="50"/>
        <v>0</v>
      </c>
      <c r="KX22" s="26">
        <f t="shared" si="51"/>
        <v>39.580000000000055</v>
      </c>
      <c r="KY22" s="26">
        <f t="shared" si="52"/>
        <v>0</v>
      </c>
      <c r="KZ22" s="26">
        <f t="shared" si="53"/>
        <v>0</v>
      </c>
      <c r="LA22" s="26">
        <f t="shared" si="54"/>
        <v>0</v>
      </c>
      <c r="LB22" s="26">
        <f t="shared" si="55"/>
        <v>0</v>
      </c>
      <c r="LC22" s="26">
        <f t="shared" si="56"/>
        <v>39.680000000000057</v>
      </c>
      <c r="LD22" s="26">
        <f t="shared" si="57"/>
        <v>0</v>
      </c>
      <c r="LE22" s="26">
        <f t="shared" si="58"/>
        <v>0</v>
      </c>
      <c r="LF22" s="26">
        <f t="shared" si="59"/>
        <v>0</v>
      </c>
      <c r="LG22" s="26">
        <f t="shared" si="60"/>
        <v>0</v>
      </c>
      <c r="LH22" s="26">
        <f t="shared" si="61"/>
        <v>0</v>
      </c>
      <c r="LI22" s="26">
        <f t="shared" si="62"/>
        <v>0</v>
      </c>
      <c r="LJ22" s="26">
        <f t="shared" si="63"/>
        <v>39.680000000000057</v>
      </c>
      <c r="LK22" s="26">
        <f t="shared" si="64"/>
        <v>39.880000000000059</v>
      </c>
      <c r="LL22" s="26">
        <f t="shared" si="65"/>
        <v>0</v>
      </c>
      <c r="LM22" s="26">
        <f t="shared" si="66"/>
        <v>0</v>
      </c>
      <c r="LN22" s="26">
        <f t="shared" si="67"/>
        <v>0</v>
      </c>
      <c r="LO22" s="26">
        <f t="shared" si="68"/>
        <v>0</v>
      </c>
      <c r="LP22" s="26">
        <f t="shared" si="69"/>
        <v>39.880000000000059</v>
      </c>
      <c r="LQ22" s="26">
        <f t="shared" si="70"/>
        <v>0</v>
      </c>
      <c r="LR22" s="24">
        <v>39.880000000000059</v>
      </c>
      <c r="LS22" s="31">
        <f t="shared" si="71"/>
        <v>1</v>
      </c>
      <c r="LT22" s="31">
        <f t="shared" si="72"/>
        <v>40.880000000000003</v>
      </c>
      <c r="LU22" s="31">
        <f t="shared" si="73"/>
        <v>40.880000000000003</v>
      </c>
      <c r="LV22" s="31">
        <f t="shared" si="74"/>
        <v>0</v>
      </c>
      <c r="LW22" s="31">
        <f t="shared" si="75"/>
        <v>41</v>
      </c>
      <c r="LX22" s="25">
        <v>40.880000000000059</v>
      </c>
      <c r="LY22" s="31">
        <f t="shared" si="76"/>
        <v>0</v>
      </c>
      <c r="LZ22" s="31">
        <f t="shared" si="77"/>
        <v>0</v>
      </c>
      <c r="MA22" s="31">
        <f t="shared" si="78"/>
        <v>41</v>
      </c>
      <c r="MB22" s="31">
        <f t="shared" si="79"/>
        <v>0</v>
      </c>
      <c r="MC22" s="31">
        <f t="shared" si="80"/>
        <v>0</v>
      </c>
      <c r="MD22" s="25">
        <v>0</v>
      </c>
      <c r="ME22" s="31">
        <f t="shared" si="81"/>
        <v>0</v>
      </c>
      <c r="MF22" s="33" t="s">
        <v>429</v>
      </c>
      <c r="MG22" s="25">
        <v>0.32</v>
      </c>
      <c r="MH22" s="31">
        <f t="shared" si="207"/>
        <v>0.4800000000000611</v>
      </c>
      <c r="MI22" s="31">
        <f t="shared" si="208"/>
        <v>0.80000000000006111</v>
      </c>
      <c r="MJ22" s="25">
        <v>0.32</v>
      </c>
      <c r="MK22" s="31">
        <f t="shared" si="209"/>
        <v>0.4800000000000611</v>
      </c>
      <c r="ML22" s="31">
        <f t="shared" si="210"/>
        <v>0.80000000000006111</v>
      </c>
      <c r="MM22" s="31">
        <f t="shared" si="82"/>
        <v>0</v>
      </c>
      <c r="MN22" s="31">
        <f t="shared" si="83"/>
        <v>0</v>
      </c>
      <c r="MO22" s="31">
        <f t="shared" si="211"/>
        <v>0</v>
      </c>
      <c r="MP22" s="31">
        <f t="shared" si="84"/>
        <v>0</v>
      </c>
      <c r="MQ22" s="31">
        <f t="shared" si="85"/>
        <v>0</v>
      </c>
      <c r="MR22" s="31">
        <f t="shared" si="212"/>
        <v>0</v>
      </c>
      <c r="MS22" s="31">
        <f t="shared" si="86"/>
        <v>0</v>
      </c>
      <c r="MT22" s="31">
        <f t="shared" si="87"/>
        <v>0</v>
      </c>
      <c r="MU22" s="31">
        <f t="shared" si="213"/>
        <v>0</v>
      </c>
      <c r="MV22" s="31">
        <f t="shared" si="88"/>
        <v>0</v>
      </c>
      <c r="MW22" s="31">
        <f t="shared" si="89"/>
        <v>0</v>
      </c>
      <c r="MX22" s="31">
        <f t="shared" si="214"/>
        <v>0</v>
      </c>
      <c r="MY22" s="31">
        <f t="shared" si="90"/>
        <v>0</v>
      </c>
      <c r="MZ22" s="31">
        <f t="shared" si="91"/>
        <v>0</v>
      </c>
      <c r="NA22" s="31">
        <f t="shared" si="215"/>
        <v>0</v>
      </c>
      <c r="NB22" s="31">
        <f t="shared" si="92"/>
        <v>0</v>
      </c>
      <c r="NC22" s="31">
        <f t="shared" si="93"/>
        <v>0</v>
      </c>
      <c r="ND22" s="31">
        <f t="shared" si="216"/>
        <v>0</v>
      </c>
      <c r="NE22" s="31">
        <f t="shared" si="94"/>
        <v>0</v>
      </c>
      <c r="NF22" s="31">
        <f t="shared" si="95"/>
        <v>0</v>
      </c>
      <c r="NG22" s="31">
        <f t="shared" si="217"/>
        <v>0</v>
      </c>
      <c r="NH22" s="31">
        <f t="shared" si="96"/>
        <v>0</v>
      </c>
      <c r="NI22" s="31">
        <f t="shared" si="97"/>
        <v>0</v>
      </c>
      <c r="NJ22" s="31">
        <f t="shared" si="218"/>
        <v>0</v>
      </c>
      <c r="NK22" s="31">
        <f t="shared" si="98"/>
        <v>0.1</v>
      </c>
      <c r="NL22" s="31">
        <f t="shared" si="99"/>
        <v>0.1</v>
      </c>
      <c r="NM22" s="31">
        <f t="shared" si="219"/>
        <v>0.1</v>
      </c>
      <c r="NN22" s="31">
        <f t="shared" si="100"/>
        <v>0</v>
      </c>
      <c r="NO22" s="31">
        <f t="shared" si="101"/>
        <v>0</v>
      </c>
      <c r="NP22" s="31">
        <f t="shared" si="220"/>
        <v>0</v>
      </c>
      <c r="NQ22" s="31">
        <f t="shared" si="102"/>
        <v>0.2</v>
      </c>
      <c r="NR22" s="31">
        <f t="shared" si="103"/>
        <v>0.2</v>
      </c>
      <c r="NS22" s="31">
        <f t="shared" si="221"/>
        <v>0.2</v>
      </c>
      <c r="NT22" s="31">
        <f t="shared" si="104"/>
        <v>0</v>
      </c>
      <c r="NU22" s="31">
        <f t="shared" si="105"/>
        <v>0</v>
      </c>
      <c r="NV22" s="31">
        <f t="shared" si="222"/>
        <v>0</v>
      </c>
      <c r="NW22" s="31">
        <f t="shared" si="106"/>
        <v>0.18000000000006106</v>
      </c>
      <c r="NX22" s="31">
        <f t="shared" si="107"/>
        <v>0.18000000000006106</v>
      </c>
      <c r="NY22" s="31">
        <f t="shared" si="223"/>
        <v>0.18000000000006106</v>
      </c>
      <c r="NZ22" s="31">
        <f t="shared" si="108"/>
        <v>0.32</v>
      </c>
      <c r="OA22" s="31">
        <f t="shared" si="109"/>
        <v>0.32</v>
      </c>
      <c r="OB22" s="31">
        <f t="shared" si="224"/>
        <v>0.32</v>
      </c>
      <c r="OC22" s="31">
        <f t="shared" si="110"/>
        <v>0</v>
      </c>
      <c r="OD22" s="31">
        <f t="shared" si="111"/>
        <v>0</v>
      </c>
      <c r="OE22" s="31">
        <f t="shared" si="225"/>
        <v>0</v>
      </c>
      <c r="OF22" s="31">
        <f t="shared" si="112"/>
        <v>0</v>
      </c>
      <c r="OG22" s="31">
        <f t="shared" si="113"/>
        <v>0</v>
      </c>
      <c r="OH22" s="31">
        <f t="shared" si="226"/>
        <v>0</v>
      </c>
      <c r="OI22" s="31">
        <f t="shared" si="114"/>
        <v>0</v>
      </c>
      <c r="OJ22" s="31">
        <f t="shared" si="115"/>
        <v>0</v>
      </c>
      <c r="OK22" s="31">
        <f t="shared" si="227"/>
        <v>0</v>
      </c>
      <c r="OL22" s="31">
        <f t="shared" si="116"/>
        <v>0</v>
      </c>
      <c r="OM22" s="31">
        <f t="shared" si="117"/>
        <v>0</v>
      </c>
      <c r="ON22" s="31">
        <f t="shared" si="228"/>
        <v>0</v>
      </c>
      <c r="OO22" s="31">
        <f t="shared" si="118"/>
        <v>0</v>
      </c>
      <c r="OP22" s="31">
        <f t="shared" si="119"/>
        <v>0</v>
      </c>
      <c r="OQ22" s="31">
        <f t="shared" si="229"/>
        <v>0</v>
      </c>
      <c r="OR22" s="31">
        <f t="shared" si="120"/>
        <v>0</v>
      </c>
      <c r="OS22" s="31">
        <f t="shared" si="121"/>
        <v>0</v>
      </c>
      <c r="OT22" s="31">
        <f t="shared" si="230"/>
        <v>0</v>
      </c>
      <c r="OU22" s="31">
        <f t="shared" si="122"/>
        <v>0</v>
      </c>
      <c r="OV22" s="31">
        <f t="shared" si="123"/>
        <v>0</v>
      </c>
      <c r="OW22" s="31">
        <f t="shared" si="231"/>
        <v>0</v>
      </c>
      <c r="OX22" s="31">
        <f t="shared" si="124"/>
        <v>0</v>
      </c>
      <c r="OY22" s="31">
        <f t="shared" si="125"/>
        <v>0</v>
      </c>
      <c r="OZ22" s="31">
        <f t="shared" si="232"/>
        <v>0</v>
      </c>
      <c r="PA22" s="31">
        <f t="shared" si="126"/>
        <v>0</v>
      </c>
      <c r="PB22" s="31">
        <f t="shared" si="127"/>
        <v>0</v>
      </c>
      <c r="PC22" s="31">
        <f t="shared" si="233"/>
        <v>0</v>
      </c>
      <c r="PD22" s="31">
        <f t="shared" si="128"/>
        <v>0</v>
      </c>
      <c r="PE22" s="31">
        <f t="shared" si="129"/>
        <v>0</v>
      </c>
      <c r="PF22" s="31">
        <f t="shared" si="234"/>
        <v>0</v>
      </c>
      <c r="PG22" s="27">
        <v>2.6</v>
      </c>
      <c r="PH22" s="27">
        <v>0.5</v>
      </c>
      <c r="PI22" s="27">
        <v>1</v>
      </c>
      <c r="PJ22" s="27">
        <v>1</v>
      </c>
      <c r="PK22" s="27">
        <v>0</v>
      </c>
      <c r="PL22" s="27">
        <v>0</v>
      </c>
      <c r="PM22" s="27">
        <v>0</v>
      </c>
      <c r="PN22" s="27">
        <v>0</v>
      </c>
      <c r="PO22" s="31">
        <f t="shared" si="235"/>
        <v>3.08</v>
      </c>
      <c r="PP22" s="31">
        <f t="shared" si="236"/>
        <v>1.36</v>
      </c>
      <c r="PQ22" s="31">
        <f t="shared" si="237"/>
        <v>3.4</v>
      </c>
      <c r="PR22" s="31">
        <f t="shared" si="238"/>
        <v>1.04</v>
      </c>
      <c r="PS22" s="31">
        <f t="shared" si="239"/>
        <v>3.08</v>
      </c>
      <c r="PT22" s="31">
        <f t="shared" si="240"/>
        <v>1.36</v>
      </c>
      <c r="PU22" s="31">
        <f t="shared" si="241"/>
        <v>3.4</v>
      </c>
      <c r="PV22" s="31">
        <f t="shared" si="242"/>
        <v>1.04</v>
      </c>
      <c r="PW22" s="31">
        <f t="shared" si="130"/>
        <v>0</v>
      </c>
      <c r="PX22" s="31">
        <f t="shared" si="243"/>
        <v>0</v>
      </c>
      <c r="PY22" s="31">
        <f t="shared" si="131"/>
        <v>0</v>
      </c>
      <c r="PZ22" s="31">
        <f t="shared" si="132"/>
        <v>0</v>
      </c>
      <c r="QA22" s="31">
        <f t="shared" si="133"/>
        <v>46.92</v>
      </c>
      <c r="QB22" s="31">
        <f t="shared" si="134"/>
        <v>35.880000000000003</v>
      </c>
      <c r="QC22" s="31">
        <f t="shared" si="135"/>
        <v>82.8</v>
      </c>
      <c r="QD22" s="31">
        <f t="shared" si="136"/>
        <v>0</v>
      </c>
      <c r="QE22" s="31">
        <f t="shared" si="137"/>
        <v>0</v>
      </c>
      <c r="QF22" s="31">
        <f t="shared" si="244"/>
        <v>0</v>
      </c>
      <c r="QG22" s="31">
        <f t="shared" si="245"/>
        <v>46.92</v>
      </c>
      <c r="QH22" s="31">
        <f t="shared" si="246"/>
        <v>35.880000000000003</v>
      </c>
      <c r="QI22" s="31">
        <f t="shared" si="247"/>
        <v>82.8</v>
      </c>
      <c r="QJ22" s="31">
        <f t="shared" si="138"/>
        <v>0</v>
      </c>
      <c r="QK22" s="31">
        <f t="shared" si="139"/>
        <v>0</v>
      </c>
      <c r="QL22" s="31">
        <f t="shared" si="248"/>
        <v>0</v>
      </c>
      <c r="QM22" s="31">
        <f t="shared" si="140"/>
        <v>0</v>
      </c>
      <c r="QN22" s="31">
        <f t="shared" si="141"/>
        <v>0</v>
      </c>
      <c r="QO22" s="31">
        <f t="shared" si="249"/>
        <v>0</v>
      </c>
      <c r="QP22" s="31">
        <f t="shared" si="142"/>
        <v>25.25</v>
      </c>
      <c r="QQ22" s="31">
        <f t="shared" si="143"/>
        <v>15.46</v>
      </c>
      <c r="QR22" s="31">
        <f t="shared" si="250"/>
        <v>40.71</v>
      </c>
      <c r="QS22" s="31">
        <f t="shared" si="144"/>
        <v>0</v>
      </c>
      <c r="QT22" s="31">
        <f t="shared" si="145"/>
        <v>0</v>
      </c>
      <c r="QU22" s="31">
        <f t="shared" si="251"/>
        <v>0</v>
      </c>
      <c r="QV22" s="31">
        <f t="shared" si="146"/>
        <v>0</v>
      </c>
      <c r="QW22" s="31">
        <f t="shared" si="147"/>
        <v>0</v>
      </c>
      <c r="QX22" s="31">
        <f t="shared" si="252"/>
        <v>0</v>
      </c>
      <c r="QY22" s="31">
        <f t="shared" si="148"/>
        <v>0</v>
      </c>
      <c r="QZ22" s="31">
        <f t="shared" si="149"/>
        <v>0</v>
      </c>
      <c r="RA22" s="31">
        <f t="shared" si="253"/>
        <v>0</v>
      </c>
      <c r="RB22" s="31">
        <f t="shared" si="254"/>
        <v>0</v>
      </c>
      <c r="RC22" s="31">
        <f t="shared" si="255"/>
        <v>0</v>
      </c>
      <c r="RD22" s="31">
        <f t="shared" si="256"/>
        <v>25.25</v>
      </c>
      <c r="RE22" s="31">
        <f t="shared" si="256"/>
        <v>15.46</v>
      </c>
      <c r="RF22" s="31">
        <f t="shared" si="257"/>
        <v>40.71</v>
      </c>
      <c r="RG22" s="31">
        <f t="shared" si="258"/>
        <v>21.67</v>
      </c>
      <c r="RH22" s="31">
        <f t="shared" si="258"/>
        <v>20.420000000000002</v>
      </c>
      <c r="RI22" s="31">
        <f t="shared" si="259"/>
        <v>42.09</v>
      </c>
      <c r="RJ22" s="31">
        <f t="shared" si="260"/>
        <v>25.25</v>
      </c>
      <c r="RK22" s="31">
        <f t="shared" si="260"/>
        <v>15.46</v>
      </c>
      <c r="RL22" s="31">
        <f t="shared" si="260"/>
        <v>40.71</v>
      </c>
      <c r="RM22" s="31">
        <f t="shared" si="150"/>
        <v>0</v>
      </c>
      <c r="RN22" s="31">
        <f t="shared" si="151"/>
        <v>0</v>
      </c>
      <c r="RO22" s="31">
        <f t="shared" si="152"/>
        <v>0</v>
      </c>
      <c r="RP22" s="31">
        <f t="shared" si="153"/>
        <v>0</v>
      </c>
      <c r="RQ22" s="31">
        <f t="shared" si="154"/>
        <v>0</v>
      </c>
      <c r="RR22" s="31">
        <f t="shared" si="155"/>
        <v>0</v>
      </c>
      <c r="RS22" s="31">
        <f t="shared" si="156"/>
        <v>0</v>
      </c>
      <c r="RT22" s="31">
        <f t="shared" si="157"/>
        <v>0</v>
      </c>
      <c r="RU22" s="31">
        <f t="shared" si="261"/>
        <v>0</v>
      </c>
      <c r="RV22" s="24"/>
      <c r="RW22" s="24"/>
      <c r="RX22" s="24"/>
      <c r="RY22" s="24"/>
    </row>
    <row r="23" spans="1:493" ht="42.75" x14ac:dyDescent="0.25">
      <c r="A23" s="24">
        <v>20</v>
      </c>
      <c r="B23" s="24" t="s">
        <v>457</v>
      </c>
      <c r="C23" s="24">
        <v>405.09</v>
      </c>
      <c r="D23" s="14" t="e">
        <f>INDEX(#REF!,MATCH(E23,#REF!,0))</f>
        <v>#REF!</v>
      </c>
      <c r="E23" s="24" t="s">
        <v>469</v>
      </c>
      <c r="F23" s="14" t="s">
        <v>422</v>
      </c>
      <c r="G23" s="14" t="s">
        <v>442</v>
      </c>
      <c r="H23" s="14" t="s">
        <v>438</v>
      </c>
      <c r="I23" s="14" t="s">
        <v>425</v>
      </c>
      <c r="J23" s="14" t="s">
        <v>439</v>
      </c>
      <c r="K23" s="14" t="s">
        <v>427</v>
      </c>
      <c r="L23" s="14" t="s">
        <v>427</v>
      </c>
      <c r="M23" s="24">
        <v>2</v>
      </c>
      <c r="N23" s="24">
        <v>2</v>
      </c>
      <c r="O23" s="25">
        <v>2</v>
      </c>
      <c r="P23" s="25">
        <v>2.4</v>
      </c>
      <c r="Q23" s="25">
        <v>0.1</v>
      </c>
      <c r="R23" s="25">
        <v>2</v>
      </c>
      <c r="S23" s="25">
        <v>2.2000000000000002</v>
      </c>
      <c r="T23" s="24">
        <v>0.2</v>
      </c>
      <c r="U23" s="24">
        <v>0</v>
      </c>
      <c r="V23" s="24">
        <v>0</v>
      </c>
      <c r="W23" s="24">
        <v>0</v>
      </c>
      <c r="X23" s="24">
        <v>2</v>
      </c>
      <c r="Y23" s="24">
        <v>1.6</v>
      </c>
      <c r="Z23" s="26">
        <f t="shared" ref="Z23:Z37" si="273">CV23</f>
        <v>0.98</v>
      </c>
      <c r="AA23" s="24">
        <v>0.22</v>
      </c>
      <c r="AB23" s="24">
        <v>2</v>
      </c>
      <c r="AC23" s="24">
        <v>1.56</v>
      </c>
      <c r="AD23" s="24">
        <v>0.2</v>
      </c>
      <c r="AE23" s="24">
        <v>0.22</v>
      </c>
      <c r="AF23" s="24">
        <v>0.5</v>
      </c>
      <c r="AG23" s="25">
        <v>1.56</v>
      </c>
      <c r="AH23" s="25">
        <v>1.56</v>
      </c>
      <c r="AI23" s="26">
        <f t="shared" si="0"/>
        <v>1.28</v>
      </c>
      <c r="AJ23" s="25">
        <v>2</v>
      </c>
      <c r="AK23" s="25">
        <v>2</v>
      </c>
      <c r="AL23" s="26">
        <f t="shared" si="1"/>
        <v>1.2</v>
      </c>
      <c r="AM23" s="24">
        <v>2</v>
      </c>
      <c r="AN23" s="24">
        <v>1.56</v>
      </c>
      <c r="AO23" s="24">
        <v>0.1</v>
      </c>
      <c r="AP23" s="24">
        <v>0.22</v>
      </c>
      <c r="AQ23" s="24">
        <v>2</v>
      </c>
      <c r="AR23" s="24">
        <v>1.8</v>
      </c>
      <c r="AS23" s="24">
        <v>0.12</v>
      </c>
      <c r="AT23" s="24">
        <v>0.1</v>
      </c>
      <c r="AU23" s="24">
        <v>0</v>
      </c>
      <c r="AV23" s="24">
        <v>0</v>
      </c>
      <c r="AW23" s="24">
        <v>0</v>
      </c>
      <c r="AX23" s="24">
        <v>0</v>
      </c>
      <c r="AY23" s="24">
        <v>0</v>
      </c>
      <c r="AZ23" s="24">
        <v>0</v>
      </c>
      <c r="BA23" s="24">
        <v>0</v>
      </c>
      <c r="BB23" s="24">
        <v>0</v>
      </c>
      <c r="BC23" s="24">
        <v>0</v>
      </c>
      <c r="BD23" s="24">
        <v>0</v>
      </c>
      <c r="BE23" s="24">
        <v>0</v>
      </c>
      <c r="BF23" s="24">
        <v>0</v>
      </c>
      <c r="BG23" s="24">
        <v>0</v>
      </c>
      <c r="BH23" s="24">
        <v>0</v>
      </c>
      <c r="BI23" s="24">
        <v>0</v>
      </c>
      <c r="BJ23" s="24">
        <v>0</v>
      </c>
      <c r="BK23" s="24">
        <v>0</v>
      </c>
      <c r="BL23" s="24">
        <v>0</v>
      </c>
      <c r="BM23" s="24">
        <v>0</v>
      </c>
      <c r="BN23" s="24">
        <v>0</v>
      </c>
      <c r="BO23" s="24">
        <v>0</v>
      </c>
      <c r="BP23" s="24">
        <v>0</v>
      </c>
      <c r="BQ23" s="24">
        <v>0</v>
      </c>
      <c r="BR23" s="24">
        <v>0</v>
      </c>
      <c r="BS23" s="24">
        <v>0</v>
      </c>
      <c r="BT23" s="24">
        <v>0</v>
      </c>
      <c r="BU23" s="24">
        <v>0</v>
      </c>
      <c r="BV23" s="24">
        <v>0</v>
      </c>
      <c r="BW23" s="24"/>
      <c r="BX23" s="24"/>
      <c r="BY23" s="24">
        <v>0</v>
      </c>
      <c r="BZ23" s="24">
        <v>0</v>
      </c>
      <c r="CA23" s="14" t="e">
        <f>INDEX(#REF!,MATCH(E23,#REF!,0))</f>
        <v>#REF!</v>
      </c>
      <c r="CB23" s="14" t="s">
        <v>458</v>
      </c>
      <c r="CC23" s="24">
        <v>2.2999999999999998</v>
      </c>
      <c r="CD23" s="24">
        <v>0.12</v>
      </c>
      <c r="CE23" s="24">
        <v>0</v>
      </c>
      <c r="CF23" s="24">
        <v>0</v>
      </c>
      <c r="CG23" s="24">
        <v>0</v>
      </c>
      <c r="CH23" s="24">
        <v>1</v>
      </c>
      <c r="CI23" s="24" t="s">
        <v>429</v>
      </c>
      <c r="CJ23" s="24">
        <v>0.32</v>
      </c>
      <c r="CK23" s="26">
        <f t="shared" si="159"/>
        <v>0.59000000000000008</v>
      </c>
      <c r="CL23" s="26">
        <f t="shared" si="270"/>
        <v>0.91000000000000014</v>
      </c>
      <c r="CM23" s="24">
        <v>36.67</v>
      </c>
      <c r="CN23" s="27">
        <v>59.87</v>
      </c>
      <c r="CO23" s="24">
        <v>59.08</v>
      </c>
      <c r="CP23" s="28">
        <f t="shared" si="161"/>
        <v>59.08</v>
      </c>
      <c r="CQ23" s="28">
        <f t="shared" si="162"/>
        <v>58.17</v>
      </c>
      <c r="CR23" s="28">
        <f t="shared" si="163"/>
        <v>0.91</v>
      </c>
      <c r="CS23" s="28">
        <f t="shared" si="164"/>
        <v>58.269999999999996</v>
      </c>
      <c r="CT23" s="28">
        <f t="shared" si="2"/>
        <v>58.47</v>
      </c>
      <c r="CU23" s="29">
        <v>58.47</v>
      </c>
      <c r="CV23" s="28">
        <f t="shared" si="165"/>
        <v>0.98</v>
      </c>
      <c r="CW23" s="28">
        <f t="shared" si="3"/>
        <v>58.97</v>
      </c>
      <c r="CX23" s="28">
        <f t="shared" si="166"/>
        <v>59.17</v>
      </c>
      <c r="CY23" s="28">
        <f t="shared" si="4"/>
        <v>59.65</v>
      </c>
      <c r="CZ23" s="28">
        <f t="shared" si="167"/>
        <v>59.75</v>
      </c>
      <c r="DA23" s="30">
        <v>59.87</v>
      </c>
      <c r="DB23" s="26">
        <f t="shared" si="168"/>
        <v>1.7</v>
      </c>
      <c r="DC23" s="26">
        <f t="shared" si="169"/>
        <v>0.79</v>
      </c>
      <c r="DD23" s="26">
        <f t="shared" si="170"/>
        <v>0.90999999999999992</v>
      </c>
      <c r="DE23" s="26">
        <f t="shared" si="5"/>
        <v>0.1</v>
      </c>
      <c r="DF23" s="26">
        <f t="shared" si="171"/>
        <v>0.2</v>
      </c>
      <c r="DG23" s="26">
        <f t="shared" si="6"/>
        <v>0.28999999999999998</v>
      </c>
      <c r="DH23" s="26">
        <f t="shared" si="7"/>
        <v>0</v>
      </c>
      <c r="DI23" s="26">
        <f t="shared" si="8"/>
        <v>0</v>
      </c>
      <c r="DJ23" s="26">
        <f t="shared" si="9"/>
        <v>0.32</v>
      </c>
      <c r="DK23" s="26">
        <f t="shared" si="172"/>
        <v>0.59000000000000008</v>
      </c>
      <c r="DL23" s="26">
        <f t="shared" si="173"/>
        <v>0.32</v>
      </c>
      <c r="DM23" s="26">
        <f t="shared" si="174"/>
        <v>0</v>
      </c>
      <c r="DN23" s="26">
        <f t="shared" si="175"/>
        <v>0</v>
      </c>
      <c r="DO23" s="24">
        <v>3</v>
      </c>
      <c r="DP23" s="24">
        <v>0.5</v>
      </c>
      <c r="DQ23" s="24">
        <v>1</v>
      </c>
      <c r="DR23" s="24">
        <v>1</v>
      </c>
      <c r="DS23" s="31">
        <f t="shared" si="176"/>
        <v>3.59</v>
      </c>
      <c r="DT23" s="31">
        <f t="shared" si="177"/>
        <v>3.91</v>
      </c>
      <c r="DU23" s="31">
        <f t="shared" si="178"/>
        <v>1.94</v>
      </c>
      <c r="DV23" s="31">
        <f t="shared" si="179"/>
        <v>1.2</v>
      </c>
      <c r="DW23" s="31">
        <f t="shared" si="180"/>
        <v>3.14</v>
      </c>
      <c r="DX23" s="31">
        <f t="shared" si="181"/>
        <v>3.88</v>
      </c>
      <c r="DY23" s="31">
        <f t="shared" si="182"/>
        <v>2.4</v>
      </c>
      <c r="DZ23" s="31">
        <f t="shared" si="183"/>
        <v>6.28</v>
      </c>
      <c r="EA23" s="31">
        <f t="shared" si="184"/>
        <v>2.52</v>
      </c>
      <c r="EB23" s="31">
        <f t="shared" si="185"/>
        <v>1.28</v>
      </c>
      <c r="EC23" s="31">
        <f t="shared" si="186"/>
        <v>3.8</v>
      </c>
      <c r="ED23" s="31">
        <f t="shared" si="187"/>
        <v>1.36</v>
      </c>
      <c r="EE23" s="31">
        <f t="shared" si="187"/>
        <v>1.1200000000000001</v>
      </c>
      <c r="EF23" s="31">
        <f t="shared" si="188"/>
        <v>2.48</v>
      </c>
      <c r="EG23" s="31">
        <f t="shared" si="189"/>
        <v>2.52</v>
      </c>
      <c r="EH23" s="31">
        <f t="shared" si="189"/>
        <v>1.28</v>
      </c>
      <c r="EI23" s="31">
        <f t="shared" si="190"/>
        <v>3.8</v>
      </c>
      <c r="EJ23" s="24"/>
      <c r="EK23" s="24"/>
      <c r="EL23" s="24">
        <v>405.78999999999996</v>
      </c>
      <c r="EM23" s="24">
        <v>440.29</v>
      </c>
      <c r="EN23" s="24" t="s">
        <v>469</v>
      </c>
      <c r="EO23" s="24" t="s">
        <v>470</v>
      </c>
      <c r="EP23" s="14" t="s">
        <v>431</v>
      </c>
      <c r="EQ23" s="14" t="s">
        <v>453</v>
      </c>
      <c r="ER23" s="14" t="e">
        <f>IF(OR(EP23="Cống tròn",EP23="Cống hộp",EP23="Ống nhựa"),INDEX(#REF!,MATCH(E23,#REF!,0)),IF(OR(EP23="Rãnh xây",EP23="Rãnh bê tông"),INDEX(#REF!,MATCH(E23,#REF!,0)),EP23&amp;" "&amp;" ,"&amp;EQ23))</f>
        <v>#REF!</v>
      </c>
      <c r="ES23" s="25">
        <v>0</v>
      </c>
      <c r="ET23" s="25">
        <v>0</v>
      </c>
      <c r="EU23" s="25">
        <v>0</v>
      </c>
      <c r="EV23" s="24">
        <v>34.500000000000057</v>
      </c>
      <c r="EW23" s="31">
        <f t="shared" si="191"/>
        <v>0</v>
      </c>
      <c r="EX23" s="31">
        <f t="shared" si="192"/>
        <v>0</v>
      </c>
      <c r="EY23" s="31">
        <f t="shared" si="10"/>
        <v>0</v>
      </c>
      <c r="EZ23" s="31">
        <f t="shared" si="193"/>
        <v>0</v>
      </c>
      <c r="FA23" s="31">
        <f t="shared" si="194"/>
        <v>0</v>
      </c>
      <c r="FB23" s="32" t="str">
        <f t="shared" si="195"/>
        <v>Đủ</v>
      </c>
      <c r="FC23" s="31">
        <f t="shared" si="196"/>
        <v>0</v>
      </c>
      <c r="FD23" s="33" t="str" cm="1">
        <f t="array" ref="FD23">IF(EP23="Cống tròn",INDEX(#REF!,MATCH(E23,#REF!,0)),IF(EP23="Cống hộp",INDEX(#REF!,MATCH(E23,#REF!,0)),IF(EP23="Rãnh thang",INDEX(#REF!,MATCH(EL23&amp;EM23,#REF!&amp;#REF!,0)),FE23&amp;" "&amp;FF23)))</f>
        <v>Móng bê tông Không cốt thép</v>
      </c>
      <c r="FE23" s="14" t="s">
        <v>439</v>
      </c>
      <c r="FF23" s="14" t="s">
        <v>434</v>
      </c>
      <c r="FG23" s="14" t="e">
        <f>INDEX(#REF!,MATCH(E23,#REF!,0))</f>
        <v>#REF!</v>
      </c>
      <c r="FH23" s="14"/>
      <c r="FI23" s="24">
        <v>0</v>
      </c>
      <c r="FJ23" s="24">
        <v>0</v>
      </c>
      <c r="FK23" s="24">
        <v>0</v>
      </c>
      <c r="FL23" s="25">
        <v>0</v>
      </c>
      <c r="FM23" s="25">
        <v>0</v>
      </c>
      <c r="FN23" s="31">
        <f t="shared" si="197"/>
        <v>0</v>
      </c>
      <c r="FO23" s="31">
        <f t="shared" si="198"/>
        <v>0</v>
      </c>
      <c r="FP23" s="25">
        <v>0</v>
      </c>
      <c r="FQ23" s="25">
        <v>0</v>
      </c>
      <c r="FR23" s="25">
        <v>0</v>
      </c>
      <c r="FS23" s="31">
        <f t="shared" si="199"/>
        <v>0</v>
      </c>
      <c r="FT23" s="25">
        <v>0</v>
      </c>
      <c r="FU23" s="25">
        <v>0</v>
      </c>
      <c r="FV23" s="25">
        <v>0</v>
      </c>
      <c r="FW23" s="25">
        <v>0</v>
      </c>
      <c r="FX23" s="25">
        <v>0</v>
      </c>
      <c r="FY23" s="31">
        <f t="shared" si="200"/>
        <v>0</v>
      </c>
      <c r="FZ23" s="33" t="s">
        <v>435</v>
      </c>
      <c r="GA23" s="33" t="s">
        <v>444</v>
      </c>
      <c r="GB23" s="33" t="s">
        <v>446</v>
      </c>
      <c r="GC23" s="33" t="s">
        <v>446</v>
      </c>
      <c r="GD23" s="25">
        <v>0.1</v>
      </c>
      <c r="GE23" s="25">
        <v>1.6</v>
      </c>
      <c r="GF23" s="25">
        <v>0.2</v>
      </c>
      <c r="GG23" s="25">
        <v>1.6</v>
      </c>
      <c r="GH23" s="25">
        <v>0</v>
      </c>
      <c r="GI23" s="25">
        <v>0</v>
      </c>
      <c r="GJ23" s="25">
        <v>0.2</v>
      </c>
      <c r="GK23" s="25">
        <v>2</v>
      </c>
      <c r="GL23" s="25">
        <v>1</v>
      </c>
      <c r="GM23" s="25">
        <v>0</v>
      </c>
      <c r="GN23" s="31">
        <f t="shared" si="11"/>
        <v>1</v>
      </c>
      <c r="GO23" s="31">
        <f t="shared" si="201"/>
        <v>1</v>
      </c>
      <c r="GP23" s="25">
        <v>0</v>
      </c>
      <c r="GQ23" s="25">
        <v>0</v>
      </c>
      <c r="GR23" s="25">
        <v>0.12</v>
      </c>
      <c r="GS23" s="25">
        <v>0.1</v>
      </c>
      <c r="GT23" s="33" t="e">
        <f>INDEX(#REF!,MATCH(E23,#REF!,0))</f>
        <v>#REF!</v>
      </c>
      <c r="GU23" s="33"/>
      <c r="GV23" s="25">
        <v>0</v>
      </c>
      <c r="GW23" s="25">
        <v>0</v>
      </c>
      <c r="GX23" s="25">
        <v>0</v>
      </c>
      <c r="GY23" s="25">
        <v>0</v>
      </c>
      <c r="GZ23" s="31">
        <f t="shared" si="12"/>
        <v>0</v>
      </c>
      <c r="HA23" s="31">
        <f t="shared" si="13"/>
        <v>0</v>
      </c>
      <c r="HB23" s="104">
        <f t="shared" si="202"/>
        <v>1.42</v>
      </c>
      <c r="HC23" s="25">
        <v>0</v>
      </c>
      <c r="HD23" s="25">
        <v>0</v>
      </c>
      <c r="HE23" s="25">
        <v>0</v>
      </c>
      <c r="HF23" s="31">
        <f t="shared" si="203"/>
        <v>0</v>
      </c>
      <c r="HG23" s="25">
        <v>0</v>
      </c>
      <c r="HH23" s="25">
        <v>0</v>
      </c>
      <c r="HI23" s="33"/>
      <c r="HJ23" s="33"/>
      <c r="HK23" s="33"/>
      <c r="HL23" s="33"/>
      <c r="HM23" s="33" t="e" cm="1">
        <f t="array" ref="HM23">INDEX(#REF!,MATCH(EL23&amp;EM23,#REF!&amp;#REF!,0))</f>
        <v>#REF!</v>
      </c>
      <c r="HN23" s="25">
        <v>0</v>
      </c>
      <c r="HO23" s="25">
        <v>0</v>
      </c>
      <c r="HP23" s="25">
        <v>0</v>
      </c>
      <c r="HQ23" s="25">
        <v>0</v>
      </c>
      <c r="HR23" s="25">
        <v>0</v>
      </c>
      <c r="HS23" s="25">
        <v>0</v>
      </c>
      <c r="HT23" s="25">
        <v>0</v>
      </c>
      <c r="HU23" s="25">
        <v>0</v>
      </c>
      <c r="HV23" s="25">
        <v>0</v>
      </c>
      <c r="HW23" s="25">
        <v>0</v>
      </c>
      <c r="HX23" s="33" t="e" cm="1">
        <f t="array" ref="HX23">INDEX(#REF!,MATCH(EL23&amp;EM23,#REF!&amp;#REF!,0))</f>
        <v>#REF!</v>
      </c>
      <c r="HY23" s="25">
        <v>0</v>
      </c>
      <c r="HZ23" s="25">
        <v>0</v>
      </c>
      <c r="IA23" s="25">
        <v>0</v>
      </c>
      <c r="IB23" s="33" t="e" cm="1">
        <f t="array" ref="IB23">INDEX(#REF!,MATCH(EL23&amp;EM23,#REF!&amp;#REF!,0))</f>
        <v>#REF!</v>
      </c>
      <c r="IC23" s="25">
        <v>0</v>
      </c>
      <c r="ID23" s="25">
        <v>0</v>
      </c>
      <c r="IE23" s="25">
        <v>0</v>
      </c>
      <c r="IF23" s="25">
        <v>0</v>
      </c>
      <c r="IG23" s="25">
        <v>0</v>
      </c>
      <c r="IH23" s="25">
        <v>0</v>
      </c>
      <c r="II23" s="33" t="e" cm="1">
        <f t="array" ref="II23">INDEX(#REF!,MATCH(EL23&amp;EM23,#REF!&amp;#REF!,0))</f>
        <v>#REF!</v>
      </c>
      <c r="IJ23" s="25">
        <v>0</v>
      </c>
      <c r="IK23" s="25">
        <v>0</v>
      </c>
      <c r="IL23" s="25">
        <v>0</v>
      </c>
      <c r="IM23" s="33" t="e" cm="1">
        <f t="array" ref="IM23">INDEX(#REF!,MATCH(EL23&amp;EM23,#REF!&amp;#REF!,0))</f>
        <v>#REF!</v>
      </c>
      <c r="IN23" s="33" t="s">
        <v>437</v>
      </c>
      <c r="IO23" s="31">
        <f t="shared" si="14"/>
        <v>34</v>
      </c>
      <c r="IP23" s="25">
        <v>1</v>
      </c>
      <c r="IQ23" s="25">
        <v>1.24</v>
      </c>
      <c r="IR23" s="25">
        <v>0.12</v>
      </c>
      <c r="IS23" s="33" t="e" cm="1">
        <f t="array" ref="IS23">INDEX(#REF!,MATCH(EL23&amp;EM23,#REF!&amp;#REF!,0))</f>
        <v>#REF!</v>
      </c>
      <c r="IT23" s="33" t="s">
        <v>437</v>
      </c>
      <c r="IU23" s="31">
        <f t="shared" si="263"/>
        <v>1</v>
      </c>
      <c r="IV23" s="31">
        <f t="shared" si="264"/>
        <v>0.23</v>
      </c>
      <c r="IW23" s="25">
        <v>1.24</v>
      </c>
      <c r="IX23" s="25">
        <v>0.12</v>
      </c>
      <c r="IY23" s="25">
        <v>1.0999999999999999E-2</v>
      </c>
      <c r="IZ23" s="25">
        <v>1</v>
      </c>
      <c r="JA23" s="31">
        <f t="shared" si="265"/>
        <v>34</v>
      </c>
      <c r="JB23" s="31">
        <f t="shared" si="266"/>
        <v>0.374</v>
      </c>
      <c r="JC23" s="31">
        <f t="shared" si="267"/>
        <v>34.374000000000002</v>
      </c>
      <c r="JD23" s="31">
        <f t="shared" si="268"/>
        <v>-0.12600000000005451</v>
      </c>
      <c r="JE23" s="31" t="str">
        <f t="shared" si="269"/>
        <v>Thêm 01</v>
      </c>
      <c r="JF23" s="27">
        <v>40.900000000000063</v>
      </c>
      <c r="JG23" s="26">
        <f t="shared" si="204"/>
        <v>40.1</v>
      </c>
      <c r="JH23" s="26">
        <f t="shared" si="205"/>
        <v>0.80000000000006111</v>
      </c>
      <c r="JI23" s="26">
        <f t="shared" si="15"/>
        <v>0</v>
      </c>
      <c r="JJ23" s="26">
        <f t="shared" si="16"/>
        <v>0</v>
      </c>
      <c r="JK23" s="26">
        <f t="shared" si="17"/>
        <v>40.100000000000058</v>
      </c>
      <c r="JL23" s="26">
        <f t="shared" si="18"/>
        <v>0</v>
      </c>
      <c r="JM23" s="26">
        <f t="shared" si="19"/>
        <v>0</v>
      </c>
      <c r="JN23" s="26">
        <f t="shared" si="20"/>
        <v>0</v>
      </c>
      <c r="JO23" s="26">
        <f t="shared" si="21"/>
        <v>0</v>
      </c>
      <c r="JP23" s="26">
        <f t="shared" si="22"/>
        <v>40.20000000000006</v>
      </c>
      <c r="JQ23" s="26">
        <f t="shared" si="23"/>
        <v>0</v>
      </c>
      <c r="JR23" s="26">
        <f t="shared" si="24"/>
        <v>0</v>
      </c>
      <c r="JS23" s="26">
        <f t="shared" si="25"/>
        <v>0</v>
      </c>
      <c r="JT23" s="26">
        <f t="shared" si="26"/>
        <v>0</v>
      </c>
      <c r="JU23" s="26">
        <f t="shared" si="27"/>
        <v>0</v>
      </c>
      <c r="JV23" s="26">
        <f t="shared" si="28"/>
        <v>0</v>
      </c>
      <c r="JW23" s="26">
        <f t="shared" si="29"/>
        <v>40.20000000000006</v>
      </c>
      <c r="JX23" s="26">
        <f t="shared" si="30"/>
        <v>40.400000000000063</v>
      </c>
      <c r="JY23" s="26">
        <f t="shared" si="31"/>
        <v>0</v>
      </c>
      <c r="JZ23" s="26">
        <f t="shared" si="32"/>
        <v>0</v>
      </c>
      <c r="KA23" s="26">
        <f t="shared" si="33"/>
        <v>0</v>
      </c>
      <c r="KB23" s="26">
        <f t="shared" si="34"/>
        <v>0</v>
      </c>
      <c r="KC23" s="26">
        <f t="shared" si="35"/>
        <v>40.400000000000063</v>
      </c>
      <c r="KD23" s="26">
        <f t="shared" si="36"/>
        <v>0</v>
      </c>
      <c r="KE23" s="24">
        <v>40.400000000000063</v>
      </c>
      <c r="KF23" s="31">
        <f t="shared" si="37"/>
        <v>1</v>
      </c>
      <c r="KG23" s="31">
        <f t="shared" si="38"/>
        <v>41.4</v>
      </c>
      <c r="KH23" s="31">
        <f t="shared" si="39"/>
        <v>41.4</v>
      </c>
      <c r="KI23" s="31">
        <f t="shared" si="40"/>
        <v>0</v>
      </c>
      <c r="KJ23" s="31">
        <f t="shared" si="41"/>
        <v>41.52</v>
      </c>
      <c r="KK23" s="25">
        <v>41.400000000000063</v>
      </c>
      <c r="KL23" s="31">
        <f t="shared" si="42"/>
        <v>0</v>
      </c>
      <c r="KM23" s="31">
        <f t="shared" si="43"/>
        <v>0</v>
      </c>
      <c r="KN23" s="31">
        <f t="shared" si="44"/>
        <v>41.52</v>
      </c>
      <c r="KO23" s="31">
        <f t="shared" si="45"/>
        <v>0</v>
      </c>
      <c r="KP23" s="31">
        <f t="shared" si="46"/>
        <v>0</v>
      </c>
      <c r="KQ23" s="25">
        <v>0</v>
      </c>
      <c r="KR23" s="31">
        <f t="shared" si="47"/>
        <v>0</v>
      </c>
      <c r="KS23" s="27">
        <v>40.400000000000063</v>
      </c>
      <c r="KT23" s="26">
        <f t="shared" si="48"/>
        <v>39.6</v>
      </c>
      <c r="KU23" s="26">
        <f t="shared" si="206"/>
        <v>0.80000000000006111</v>
      </c>
      <c r="KV23" s="26">
        <f t="shared" si="49"/>
        <v>0</v>
      </c>
      <c r="KW23" s="26">
        <f t="shared" si="50"/>
        <v>0</v>
      </c>
      <c r="KX23" s="26">
        <f t="shared" si="51"/>
        <v>39.600000000000058</v>
      </c>
      <c r="KY23" s="26">
        <f t="shared" si="52"/>
        <v>0</v>
      </c>
      <c r="KZ23" s="26">
        <f t="shared" si="53"/>
        <v>0</v>
      </c>
      <c r="LA23" s="26">
        <f t="shared" si="54"/>
        <v>0</v>
      </c>
      <c r="LB23" s="26">
        <f t="shared" si="55"/>
        <v>0</v>
      </c>
      <c r="LC23" s="26">
        <f t="shared" si="56"/>
        <v>39.70000000000006</v>
      </c>
      <c r="LD23" s="26">
        <f t="shared" si="57"/>
        <v>0</v>
      </c>
      <c r="LE23" s="26">
        <f t="shared" si="58"/>
        <v>0</v>
      </c>
      <c r="LF23" s="26">
        <f t="shared" si="59"/>
        <v>0</v>
      </c>
      <c r="LG23" s="26">
        <f t="shared" si="60"/>
        <v>0</v>
      </c>
      <c r="LH23" s="26">
        <f t="shared" si="61"/>
        <v>0</v>
      </c>
      <c r="LI23" s="26">
        <f t="shared" si="62"/>
        <v>0</v>
      </c>
      <c r="LJ23" s="26">
        <f t="shared" si="63"/>
        <v>39.70000000000006</v>
      </c>
      <c r="LK23" s="26">
        <f t="shared" si="64"/>
        <v>39.900000000000063</v>
      </c>
      <c r="LL23" s="26">
        <f t="shared" si="65"/>
        <v>0</v>
      </c>
      <c r="LM23" s="26">
        <f t="shared" si="66"/>
        <v>0</v>
      </c>
      <c r="LN23" s="26">
        <f t="shared" si="67"/>
        <v>0</v>
      </c>
      <c r="LO23" s="26">
        <f t="shared" si="68"/>
        <v>0</v>
      </c>
      <c r="LP23" s="26">
        <f t="shared" si="69"/>
        <v>39.900000000000063</v>
      </c>
      <c r="LQ23" s="26">
        <f t="shared" si="70"/>
        <v>0</v>
      </c>
      <c r="LR23" s="24">
        <v>39.900000000000063</v>
      </c>
      <c r="LS23" s="31">
        <f t="shared" si="71"/>
        <v>1</v>
      </c>
      <c r="LT23" s="31">
        <f t="shared" si="72"/>
        <v>40.9</v>
      </c>
      <c r="LU23" s="31">
        <f t="shared" si="73"/>
        <v>40.9</v>
      </c>
      <c r="LV23" s="31">
        <f t="shared" si="74"/>
        <v>0</v>
      </c>
      <c r="LW23" s="31">
        <f t="shared" si="75"/>
        <v>41.02</v>
      </c>
      <c r="LX23" s="25">
        <v>40.900000000000063</v>
      </c>
      <c r="LY23" s="31">
        <f t="shared" si="76"/>
        <v>0</v>
      </c>
      <c r="LZ23" s="31">
        <f t="shared" si="77"/>
        <v>0</v>
      </c>
      <c r="MA23" s="31">
        <f t="shared" si="78"/>
        <v>41.02</v>
      </c>
      <c r="MB23" s="31">
        <f t="shared" si="79"/>
        <v>0</v>
      </c>
      <c r="MC23" s="31">
        <f t="shared" si="80"/>
        <v>0</v>
      </c>
      <c r="MD23" s="25">
        <v>0</v>
      </c>
      <c r="ME23" s="31">
        <f t="shared" si="81"/>
        <v>0</v>
      </c>
      <c r="MF23" s="33" t="s">
        <v>429</v>
      </c>
      <c r="MG23" s="25">
        <v>0.32</v>
      </c>
      <c r="MH23" s="31">
        <f t="shared" si="207"/>
        <v>0.4800000000000611</v>
      </c>
      <c r="MI23" s="31">
        <f t="shared" si="208"/>
        <v>0.80000000000006111</v>
      </c>
      <c r="MJ23" s="25">
        <v>0.32</v>
      </c>
      <c r="MK23" s="31">
        <f t="shared" si="209"/>
        <v>0.4800000000000611</v>
      </c>
      <c r="ML23" s="31">
        <f t="shared" si="210"/>
        <v>0.80000000000006111</v>
      </c>
      <c r="MM23" s="31">
        <f t="shared" si="82"/>
        <v>0</v>
      </c>
      <c r="MN23" s="31">
        <f t="shared" si="83"/>
        <v>0</v>
      </c>
      <c r="MO23" s="31">
        <f t="shared" si="211"/>
        <v>0</v>
      </c>
      <c r="MP23" s="31">
        <f t="shared" si="84"/>
        <v>0</v>
      </c>
      <c r="MQ23" s="31">
        <f t="shared" si="85"/>
        <v>0</v>
      </c>
      <c r="MR23" s="31">
        <f t="shared" si="212"/>
        <v>0</v>
      </c>
      <c r="MS23" s="31">
        <f t="shared" si="86"/>
        <v>0</v>
      </c>
      <c r="MT23" s="31">
        <f t="shared" si="87"/>
        <v>0</v>
      </c>
      <c r="MU23" s="31">
        <f t="shared" si="213"/>
        <v>0</v>
      </c>
      <c r="MV23" s="31">
        <f t="shared" si="88"/>
        <v>0</v>
      </c>
      <c r="MW23" s="31">
        <f t="shared" si="89"/>
        <v>0</v>
      </c>
      <c r="MX23" s="31">
        <f t="shared" si="214"/>
        <v>0</v>
      </c>
      <c r="MY23" s="31">
        <f t="shared" si="90"/>
        <v>0</v>
      </c>
      <c r="MZ23" s="31">
        <f t="shared" si="91"/>
        <v>0</v>
      </c>
      <c r="NA23" s="31">
        <f t="shared" si="215"/>
        <v>0</v>
      </c>
      <c r="NB23" s="31">
        <f t="shared" si="92"/>
        <v>0</v>
      </c>
      <c r="NC23" s="31">
        <f t="shared" si="93"/>
        <v>0</v>
      </c>
      <c r="ND23" s="31">
        <f t="shared" si="216"/>
        <v>0</v>
      </c>
      <c r="NE23" s="31">
        <f t="shared" si="94"/>
        <v>0</v>
      </c>
      <c r="NF23" s="31">
        <f t="shared" si="95"/>
        <v>0</v>
      </c>
      <c r="NG23" s="31">
        <f t="shared" si="217"/>
        <v>0</v>
      </c>
      <c r="NH23" s="31">
        <f t="shared" si="96"/>
        <v>0</v>
      </c>
      <c r="NI23" s="31">
        <f t="shared" si="97"/>
        <v>0</v>
      </c>
      <c r="NJ23" s="31">
        <f t="shared" si="218"/>
        <v>0</v>
      </c>
      <c r="NK23" s="31">
        <f t="shared" si="98"/>
        <v>0.1</v>
      </c>
      <c r="NL23" s="31">
        <f t="shared" si="99"/>
        <v>0.1</v>
      </c>
      <c r="NM23" s="31">
        <f t="shared" si="219"/>
        <v>0.1</v>
      </c>
      <c r="NN23" s="31">
        <f t="shared" si="100"/>
        <v>0</v>
      </c>
      <c r="NO23" s="31">
        <f t="shared" si="101"/>
        <v>0</v>
      </c>
      <c r="NP23" s="31">
        <f t="shared" si="220"/>
        <v>0</v>
      </c>
      <c r="NQ23" s="31">
        <f t="shared" si="102"/>
        <v>0.2</v>
      </c>
      <c r="NR23" s="31">
        <f t="shared" si="103"/>
        <v>0.2</v>
      </c>
      <c r="NS23" s="31">
        <f t="shared" si="221"/>
        <v>0.2</v>
      </c>
      <c r="NT23" s="31">
        <f t="shared" si="104"/>
        <v>0</v>
      </c>
      <c r="NU23" s="31">
        <f t="shared" si="105"/>
        <v>0</v>
      </c>
      <c r="NV23" s="31">
        <f t="shared" si="222"/>
        <v>0</v>
      </c>
      <c r="NW23" s="31">
        <f t="shared" si="106"/>
        <v>0.18000000000006106</v>
      </c>
      <c r="NX23" s="31">
        <f t="shared" si="107"/>
        <v>0.18000000000006106</v>
      </c>
      <c r="NY23" s="31">
        <f t="shared" si="223"/>
        <v>0.18000000000006106</v>
      </c>
      <c r="NZ23" s="31">
        <f t="shared" si="108"/>
        <v>0.32</v>
      </c>
      <c r="OA23" s="31">
        <f t="shared" si="109"/>
        <v>0.32</v>
      </c>
      <c r="OB23" s="31">
        <f t="shared" si="224"/>
        <v>0.32</v>
      </c>
      <c r="OC23" s="31">
        <f t="shared" si="110"/>
        <v>0</v>
      </c>
      <c r="OD23" s="31">
        <f t="shared" si="111"/>
        <v>0</v>
      </c>
      <c r="OE23" s="31">
        <f t="shared" si="225"/>
        <v>0</v>
      </c>
      <c r="OF23" s="31">
        <f t="shared" si="112"/>
        <v>0</v>
      </c>
      <c r="OG23" s="31">
        <f t="shared" si="113"/>
        <v>0</v>
      </c>
      <c r="OH23" s="31">
        <f t="shared" si="226"/>
        <v>0</v>
      </c>
      <c r="OI23" s="31">
        <f t="shared" si="114"/>
        <v>0</v>
      </c>
      <c r="OJ23" s="31">
        <f t="shared" si="115"/>
        <v>0</v>
      </c>
      <c r="OK23" s="31">
        <f t="shared" si="227"/>
        <v>0</v>
      </c>
      <c r="OL23" s="31">
        <f t="shared" si="116"/>
        <v>0</v>
      </c>
      <c r="OM23" s="31">
        <f t="shared" si="117"/>
        <v>0</v>
      </c>
      <c r="ON23" s="31">
        <f t="shared" si="228"/>
        <v>0</v>
      </c>
      <c r="OO23" s="31">
        <f t="shared" si="118"/>
        <v>0</v>
      </c>
      <c r="OP23" s="31">
        <f t="shared" si="119"/>
        <v>0</v>
      </c>
      <c r="OQ23" s="31">
        <f t="shared" si="229"/>
        <v>0</v>
      </c>
      <c r="OR23" s="31">
        <f t="shared" si="120"/>
        <v>0</v>
      </c>
      <c r="OS23" s="31">
        <f t="shared" si="121"/>
        <v>0</v>
      </c>
      <c r="OT23" s="31">
        <f t="shared" si="230"/>
        <v>0</v>
      </c>
      <c r="OU23" s="31">
        <f t="shared" si="122"/>
        <v>0</v>
      </c>
      <c r="OV23" s="31">
        <f t="shared" si="123"/>
        <v>0</v>
      </c>
      <c r="OW23" s="31">
        <f t="shared" si="231"/>
        <v>0</v>
      </c>
      <c r="OX23" s="31">
        <f t="shared" si="124"/>
        <v>0</v>
      </c>
      <c r="OY23" s="31">
        <f t="shared" si="125"/>
        <v>0</v>
      </c>
      <c r="OZ23" s="31">
        <f t="shared" si="232"/>
        <v>0</v>
      </c>
      <c r="PA23" s="31">
        <f t="shared" si="126"/>
        <v>0</v>
      </c>
      <c r="PB23" s="31">
        <f t="shared" si="127"/>
        <v>0</v>
      </c>
      <c r="PC23" s="31">
        <f t="shared" si="233"/>
        <v>0</v>
      </c>
      <c r="PD23" s="31">
        <f t="shared" si="128"/>
        <v>0</v>
      </c>
      <c r="PE23" s="31">
        <f t="shared" si="129"/>
        <v>0</v>
      </c>
      <c r="PF23" s="31">
        <f t="shared" si="234"/>
        <v>0</v>
      </c>
      <c r="PG23" s="27">
        <v>2.6</v>
      </c>
      <c r="PH23" s="27">
        <v>0.5</v>
      </c>
      <c r="PI23" s="27">
        <v>1</v>
      </c>
      <c r="PJ23" s="27">
        <v>1</v>
      </c>
      <c r="PK23" s="27">
        <v>0</v>
      </c>
      <c r="PL23" s="27">
        <v>0</v>
      </c>
      <c r="PM23" s="27">
        <v>0</v>
      </c>
      <c r="PN23" s="27">
        <v>0</v>
      </c>
      <c r="PO23" s="31">
        <f t="shared" si="235"/>
        <v>3.08</v>
      </c>
      <c r="PP23" s="31">
        <f t="shared" si="236"/>
        <v>1.36</v>
      </c>
      <c r="PQ23" s="31">
        <f t="shared" si="237"/>
        <v>3.4</v>
      </c>
      <c r="PR23" s="31">
        <f t="shared" si="238"/>
        <v>1.04</v>
      </c>
      <c r="PS23" s="31">
        <f t="shared" si="239"/>
        <v>3.08</v>
      </c>
      <c r="PT23" s="31">
        <f t="shared" si="240"/>
        <v>1.36</v>
      </c>
      <c r="PU23" s="31">
        <f t="shared" si="241"/>
        <v>3.4</v>
      </c>
      <c r="PV23" s="31">
        <f t="shared" si="242"/>
        <v>1.04</v>
      </c>
      <c r="PW23" s="31">
        <f t="shared" si="130"/>
        <v>0</v>
      </c>
      <c r="PX23" s="31">
        <f t="shared" si="243"/>
        <v>0</v>
      </c>
      <c r="PY23" s="31">
        <f t="shared" si="131"/>
        <v>0</v>
      </c>
      <c r="PZ23" s="31">
        <f t="shared" si="132"/>
        <v>0</v>
      </c>
      <c r="QA23" s="31">
        <f t="shared" si="133"/>
        <v>46.92</v>
      </c>
      <c r="QB23" s="31">
        <f t="shared" si="134"/>
        <v>35.880000000000003</v>
      </c>
      <c r="QC23" s="31">
        <f t="shared" si="135"/>
        <v>82.8</v>
      </c>
      <c r="QD23" s="31">
        <f t="shared" si="136"/>
        <v>0</v>
      </c>
      <c r="QE23" s="31">
        <f t="shared" si="137"/>
        <v>0</v>
      </c>
      <c r="QF23" s="31">
        <f t="shared" si="244"/>
        <v>0</v>
      </c>
      <c r="QG23" s="31">
        <f t="shared" si="245"/>
        <v>46.92</v>
      </c>
      <c r="QH23" s="31">
        <f t="shared" si="246"/>
        <v>35.880000000000003</v>
      </c>
      <c r="QI23" s="31">
        <f t="shared" si="247"/>
        <v>82.8</v>
      </c>
      <c r="QJ23" s="31">
        <f t="shared" si="138"/>
        <v>0</v>
      </c>
      <c r="QK23" s="31">
        <f t="shared" si="139"/>
        <v>0</v>
      </c>
      <c r="QL23" s="31">
        <f t="shared" si="248"/>
        <v>0</v>
      </c>
      <c r="QM23" s="31">
        <f t="shared" si="140"/>
        <v>0</v>
      </c>
      <c r="QN23" s="31">
        <f t="shared" si="141"/>
        <v>0</v>
      </c>
      <c r="QO23" s="31">
        <f t="shared" si="249"/>
        <v>0</v>
      </c>
      <c r="QP23" s="31">
        <f t="shared" si="142"/>
        <v>25.25</v>
      </c>
      <c r="QQ23" s="31">
        <f t="shared" si="143"/>
        <v>15.46</v>
      </c>
      <c r="QR23" s="31">
        <f t="shared" si="250"/>
        <v>40.71</v>
      </c>
      <c r="QS23" s="31">
        <f t="shared" si="144"/>
        <v>0</v>
      </c>
      <c r="QT23" s="31">
        <f t="shared" si="145"/>
        <v>0</v>
      </c>
      <c r="QU23" s="31">
        <f t="shared" si="251"/>
        <v>0</v>
      </c>
      <c r="QV23" s="31">
        <f t="shared" si="146"/>
        <v>0</v>
      </c>
      <c r="QW23" s="31">
        <f t="shared" si="147"/>
        <v>0</v>
      </c>
      <c r="QX23" s="31">
        <f t="shared" si="252"/>
        <v>0</v>
      </c>
      <c r="QY23" s="31">
        <f t="shared" si="148"/>
        <v>0</v>
      </c>
      <c r="QZ23" s="31">
        <f t="shared" si="149"/>
        <v>0</v>
      </c>
      <c r="RA23" s="31">
        <f t="shared" si="253"/>
        <v>0</v>
      </c>
      <c r="RB23" s="31">
        <f t="shared" si="254"/>
        <v>0</v>
      </c>
      <c r="RC23" s="31">
        <f t="shared" si="255"/>
        <v>0</v>
      </c>
      <c r="RD23" s="31">
        <f t="shared" si="256"/>
        <v>25.25</v>
      </c>
      <c r="RE23" s="31">
        <f t="shared" si="256"/>
        <v>15.46</v>
      </c>
      <c r="RF23" s="31">
        <f t="shared" si="257"/>
        <v>40.71</v>
      </c>
      <c r="RG23" s="31">
        <f t="shared" si="258"/>
        <v>21.67</v>
      </c>
      <c r="RH23" s="31">
        <f t="shared" si="258"/>
        <v>20.420000000000002</v>
      </c>
      <c r="RI23" s="31">
        <f t="shared" si="259"/>
        <v>42.09</v>
      </c>
      <c r="RJ23" s="31">
        <f t="shared" si="260"/>
        <v>25.25</v>
      </c>
      <c r="RK23" s="31">
        <f t="shared" si="260"/>
        <v>15.46</v>
      </c>
      <c r="RL23" s="31">
        <f t="shared" si="260"/>
        <v>40.71</v>
      </c>
      <c r="RM23" s="31">
        <f t="shared" si="150"/>
        <v>0</v>
      </c>
      <c r="RN23" s="31">
        <f t="shared" si="151"/>
        <v>0</v>
      </c>
      <c r="RO23" s="31">
        <f t="shared" si="152"/>
        <v>0</v>
      </c>
      <c r="RP23" s="31">
        <f t="shared" si="153"/>
        <v>0</v>
      </c>
      <c r="RQ23" s="31">
        <f t="shared" si="154"/>
        <v>0</v>
      </c>
      <c r="RR23" s="31">
        <f t="shared" si="155"/>
        <v>0</v>
      </c>
      <c r="RS23" s="31">
        <f t="shared" si="156"/>
        <v>0</v>
      </c>
      <c r="RT23" s="31">
        <f t="shared" si="157"/>
        <v>0</v>
      </c>
      <c r="RU23" s="31">
        <f t="shared" si="261"/>
        <v>0</v>
      </c>
      <c r="RV23" s="24"/>
      <c r="RW23" s="24"/>
      <c r="RX23" s="24"/>
      <c r="RY23" s="24"/>
    </row>
    <row r="24" spans="1:493" ht="42.75" x14ac:dyDescent="0.25">
      <c r="A24" s="24">
        <v>21</v>
      </c>
      <c r="B24" s="24" t="s">
        <v>457</v>
      </c>
      <c r="C24" s="24">
        <v>440.99</v>
      </c>
      <c r="D24" s="14" t="e">
        <f>INDEX(#REF!,MATCH(E24,#REF!,0))</f>
        <v>#REF!</v>
      </c>
      <c r="E24" s="24" t="s">
        <v>470</v>
      </c>
      <c r="F24" s="14" t="s">
        <v>422</v>
      </c>
      <c r="G24" s="14" t="s">
        <v>444</v>
      </c>
      <c r="H24" s="14" t="s">
        <v>438</v>
      </c>
      <c r="I24" s="14" t="s">
        <v>425</v>
      </c>
      <c r="J24" s="14" t="s">
        <v>439</v>
      </c>
      <c r="K24" s="14" t="s">
        <v>427</v>
      </c>
      <c r="L24" s="14" t="s">
        <v>427</v>
      </c>
      <c r="M24" s="24">
        <v>2</v>
      </c>
      <c r="N24" s="24">
        <v>2</v>
      </c>
      <c r="O24" s="25">
        <v>2</v>
      </c>
      <c r="P24" s="25">
        <v>2.4</v>
      </c>
      <c r="Q24" s="25">
        <v>0.1</v>
      </c>
      <c r="R24" s="25">
        <v>2</v>
      </c>
      <c r="S24" s="25">
        <v>2.2000000000000002</v>
      </c>
      <c r="T24" s="24">
        <v>0.2</v>
      </c>
      <c r="U24" s="24">
        <v>0</v>
      </c>
      <c r="V24" s="24">
        <v>0</v>
      </c>
      <c r="W24" s="24">
        <v>0</v>
      </c>
      <c r="X24" s="24">
        <v>2</v>
      </c>
      <c r="Y24" s="24">
        <v>1.54</v>
      </c>
      <c r="Z24" s="26">
        <f t="shared" si="273"/>
        <v>0.98</v>
      </c>
      <c r="AA24" s="24">
        <v>0.22</v>
      </c>
      <c r="AB24" s="24">
        <v>2</v>
      </c>
      <c r="AC24" s="24">
        <v>1.56</v>
      </c>
      <c r="AD24" s="24">
        <v>0.2</v>
      </c>
      <c r="AE24" s="24">
        <v>0.22</v>
      </c>
      <c r="AF24" s="24">
        <v>0.5</v>
      </c>
      <c r="AG24" s="25">
        <v>1.56</v>
      </c>
      <c r="AH24" s="25">
        <v>1.56</v>
      </c>
      <c r="AI24" s="26">
        <f t="shared" si="0"/>
        <v>1.28</v>
      </c>
      <c r="AJ24" s="25">
        <v>2</v>
      </c>
      <c r="AK24" s="25">
        <v>2</v>
      </c>
      <c r="AL24" s="26">
        <f t="shared" si="1"/>
        <v>1.2</v>
      </c>
      <c r="AM24" s="24">
        <v>2</v>
      </c>
      <c r="AN24" s="24">
        <v>1.56</v>
      </c>
      <c r="AO24" s="24">
        <v>0.1</v>
      </c>
      <c r="AP24" s="24">
        <v>0.22</v>
      </c>
      <c r="AQ24" s="24">
        <v>2</v>
      </c>
      <c r="AR24" s="24">
        <v>1.8</v>
      </c>
      <c r="AS24" s="24">
        <v>0.12</v>
      </c>
      <c r="AT24" s="24">
        <v>0.1</v>
      </c>
      <c r="AU24" s="24">
        <v>0</v>
      </c>
      <c r="AV24" s="24">
        <v>0</v>
      </c>
      <c r="AW24" s="24">
        <v>0</v>
      </c>
      <c r="AX24" s="24">
        <v>0</v>
      </c>
      <c r="AY24" s="24">
        <v>0</v>
      </c>
      <c r="AZ24" s="24">
        <v>0</v>
      </c>
      <c r="BA24" s="24">
        <v>0</v>
      </c>
      <c r="BB24" s="24">
        <v>0</v>
      </c>
      <c r="BC24" s="24">
        <v>0</v>
      </c>
      <c r="BD24" s="24">
        <v>0</v>
      </c>
      <c r="BE24" s="24">
        <v>0</v>
      </c>
      <c r="BF24" s="24">
        <v>0</v>
      </c>
      <c r="BG24" s="24">
        <v>0</v>
      </c>
      <c r="BH24" s="24">
        <v>0</v>
      </c>
      <c r="BI24" s="24">
        <v>0</v>
      </c>
      <c r="BJ24" s="24">
        <v>0</v>
      </c>
      <c r="BK24" s="24">
        <v>0</v>
      </c>
      <c r="BL24" s="24">
        <v>0</v>
      </c>
      <c r="BM24" s="24">
        <v>0</v>
      </c>
      <c r="BN24" s="24">
        <v>0</v>
      </c>
      <c r="BO24" s="24">
        <v>0</v>
      </c>
      <c r="BP24" s="24">
        <v>0</v>
      </c>
      <c r="BQ24" s="24">
        <v>0</v>
      </c>
      <c r="BR24" s="24">
        <v>0</v>
      </c>
      <c r="BS24" s="24">
        <v>0</v>
      </c>
      <c r="BT24" s="24">
        <v>0</v>
      </c>
      <c r="BU24" s="24">
        <v>0</v>
      </c>
      <c r="BV24" s="24">
        <v>0</v>
      </c>
      <c r="BW24" s="24"/>
      <c r="BX24" s="24"/>
      <c r="BY24" s="24">
        <v>0</v>
      </c>
      <c r="BZ24" s="24">
        <v>0</v>
      </c>
      <c r="CA24" s="14" t="e">
        <f>INDEX(#REF!,MATCH(E24,#REF!,0))</f>
        <v>#REF!</v>
      </c>
      <c r="CB24" s="14" t="s">
        <v>471</v>
      </c>
      <c r="CC24" s="24">
        <v>0</v>
      </c>
      <c r="CD24" s="24">
        <v>0</v>
      </c>
      <c r="CE24" s="24">
        <v>2.2999999999999998</v>
      </c>
      <c r="CF24" s="24">
        <v>2.0999999999999996</v>
      </c>
      <c r="CG24" s="24">
        <v>0.12</v>
      </c>
      <c r="CH24" s="24">
        <v>2</v>
      </c>
      <c r="CI24" s="24" t="s">
        <v>429</v>
      </c>
      <c r="CJ24" s="24">
        <v>0.32</v>
      </c>
      <c r="CK24" s="26">
        <f t="shared" si="159"/>
        <v>0.59000000000000008</v>
      </c>
      <c r="CL24" s="26">
        <f t="shared" si="270"/>
        <v>0.91000000000000014</v>
      </c>
      <c r="CM24" s="24">
        <v>36.67</v>
      </c>
      <c r="CN24" s="27">
        <v>60.87</v>
      </c>
      <c r="CO24" s="24">
        <v>60.08</v>
      </c>
      <c r="CP24" s="28">
        <f t="shared" si="161"/>
        <v>60.08</v>
      </c>
      <c r="CQ24" s="28">
        <f t="shared" si="162"/>
        <v>59.17</v>
      </c>
      <c r="CR24" s="28">
        <f t="shared" si="163"/>
        <v>0.91</v>
      </c>
      <c r="CS24" s="28">
        <f t="shared" si="164"/>
        <v>59.269999999999996</v>
      </c>
      <c r="CT24" s="28">
        <f t="shared" si="2"/>
        <v>59.47</v>
      </c>
      <c r="CU24" s="29">
        <v>59.47</v>
      </c>
      <c r="CV24" s="28">
        <f t="shared" si="165"/>
        <v>0.98</v>
      </c>
      <c r="CW24" s="28">
        <f t="shared" si="3"/>
        <v>59.97</v>
      </c>
      <c r="CX24" s="28">
        <f t="shared" si="166"/>
        <v>60.17</v>
      </c>
      <c r="CY24" s="28">
        <f t="shared" si="4"/>
        <v>60.65</v>
      </c>
      <c r="CZ24" s="28">
        <f t="shared" si="167"/>
        <v>60.75</v>
      </c>
      <c r="DA24" s="30">
        <v>60.87</v>
      </c>
      <c r="DB24" s="26">
        <f t="shared" si="168"/>
        <v>1.7</v>
      </c>
      <c r="DC24" s="26">
        <f t="shared" si="169"/>
        <v>0.79</v>
      </c>
      <c r="DD24" s="26">
        <f t="shared" si="170"/>
        <v>0.90999999999999992</v>
      </c>
      <c r="DE24" s="26">
        <f t="shared" si="5"/>
        <v>0.1</v>
      </c>
      <c r="DF24" s="26">
        <f t="shared" si="171"/>
        <v>0.2</v>
      </c>
      <c r="DG24" s="26">
        <f t="shared" si="6"/>
        <v>0.28999999999999998</v>
      </c>
      <c r="DH24" s="26">
        <f t="shared" si="7"/>
        <v>0</v>
      </c>
      <c r="DI24" s="26">
        <f t="shared" si="8"/>
        <v>0</v>
      </c>
      <c r="DJ24" s="26">
        <f t="shared" si="9"/>
        <v>0.32</v>
      </c>
      <c r="DK24" s="26">
        <f t="shared" si="172"/>
        <v>0.59000000000000008</v>
      </c>
      <c r="DL24" s="26">
        <f t="shared" si="173"/>
        <v>0.32</v>
      </c>
      <c r="DM24" s="26">
        <f t="shared" si="174"/>
        <v>0</v>
      </c>
      <c r="DN24" s="26">
        <f t="shared" si="175"/>
        <v>0</v>
      </c>
      <c r="DO24" s="24">
        <v>3</v>
      </c>
      <c r="DP24" s="24">
        <v>0.5</v>
      </c>
      <c r="DQ24" s="24">
        <v>1</v>
      </c>
      <c r="DR24" s="24">
        <v>1</v>
      </c>
      <c r="DS24" s="31">
        <f t="shared" si="176"/>
        <v>3.59</v>
      </c>
      <c r="DT24" s="31">
        <f t="shared" si="177"/>
        <v>3.91</v>
      </c>
      <c r="DU24" s="31">
        <f t="shared" si="178"/>
        <v>1.94</v>
      </c>
      <c r="DV24" s="31">
        <f t="shared" si="179"/>
        <v>1.2</v>
      </c>
      <c r="DW24" s="31">
        <f t="shared" si="180"/>
        <v>3.14</v>
      </c>
      <c r="DX24" s="31">
        <f t="shared" si="181"/>
        <v>3.88</v>
      </c>
      <c r="DY24" s="31">
        <f t="shared" si="182"/>
        <v>2.4</v>
      </c>
      <c r="DZ24" s="31">
        <f t="shared" si="183"/>
        <v>6.28</v>
      </c>
      <c r="EA24" s="31">
        <f t="shared" si="184"/>
        <v>2.52</v>
      </c>
      <c r="EB24" s="31">
        <f t="shared" si="185"/>
        <v>1.28</v>
      </c>
      <c r="EC24" s="31">
        <f t="shared" si="186"/>
        <v>3.8</v>
      </c>
      <c r="ED24" s="31">
        <f t="shared" si="187"/>
        <v>1.36</v>
      </c>
      <c r="EE24" s="31">
        <f t="shared" si="187"/>
        <v>1.1200000000000001</v>
      </c>
      <c r="EF24" s="31">
        <f t="shared" si="188"/>
        <v>2.48</v>
      </c>
      <c r="EG24" s="31">
        <f t="shared" si="189"/>
        <v>2.52</v>
      </c>
      <c r="EH24" s="31">
        <f t="shared" si="189"/>
        <v>1.28</v>
      </c>
      <c r="EI24" s="31">
        <f t="shared" si="190"/>
        <v>3.8</v>
      </c>
      <c r="EJ24" s="24"/>
      <c r="EK24" s="24"/>
      <c r="EL24" s="24">
        <v>441.69</v>
      </c>
      <c r="EM24" s="24">
        <v>476.19</v>
      </c>
      <c r="EN24" s="24" t="s">
        <v>470</v>
      </c>
      <c r="EO24" s="24" t="s">
        <v>472</v>
      </c>
      <c r="EP24" s="14" t="s">
        <v>431</v>
      </c>
      <c r="EQ24" s="14" t="s">
        <v>453</v>
      </c>
      <c r="ER24" s="14" t="e">
        <f>IF(OR(EP24="Cống tròn",EP24="Cống hộp",EP24="Ống nhựa"),INDEX(#REF!,MATCH(E24,#REF!,0)),IF(OR(EP24="Rãnh xây",EP24="Rãnh bê tông"),INDEX(#REF!,MATCH(E24,#REF!,0)),EP24&amp;" "&amp;" ,"&amp;EQ24))</f>
        <v>#REF!</v>
      </c>
      <c r="ES24" s="25">
        <v>0</v>
      </c>
      <c r="ET24" s="25">
        <v>0</v>
      </c>
      <c r="EU24" s="25">
        <v>0</v>
      </c>
      <c r="EV24" s="24">
        <v>34.5</v>
      </c>
      <c r="EW24" s="31">
        <f t="shared" si="191"/>
        <v>0</v>
      </c>
      <c r="EX24" s="31">
        <f t="shared" si="192"/>
        <v>0</v>
      </c>
      <c r="EY24" s="31">
        <f t="shared" si="10"/>
        <v>0</v>
      </c>
      <c r="EZ24" s="31">
        <f t="shared" si="193"/>
        <v>0</v>
      </c>
      <c r="FA24" s="31">
        <f t="shared" si="194"/>
        <v>0</v>
      </c>
      <c r="FB24" s="32" t="str">
        <f t="shared" si="195"/>
        <v>Đủ</v>
      </c>
      <c r="FC24" s="31">
        <f t="shared" si="196"/>
        <v>0</v>
      </c>
      <c r="FD24" s="33" t="str" cm="1">
        <f t="array" ref="FD24">IF(EP24="Cống tròn",INDEX(#REF!,MATCH(E24,#REF!,0)),IF(EP24="Cống hộp",INDEX(#REF!,MATCH(E24,#REF!,0)),IF(EP24="Rãnh thang",INDEX(#REF!,MATCH(EL24&amp;EM24,#REF!&amp;#REF!,0)),FE24&amp;" "&amp;FF24)))</f>
        <v>Móng bê tông Không cốt thép</v>
      </c>
      <c r="FE24" s="14" t="s">
        <v>439</v>
      </c>
      <c r="FF24" s="14" t="s">
        <v>434</v>
      </c>
      <c r="FG24" s="14" t="e">
        <f>INDEX(#REF!,MATCH(E24,#REF!,0))</f>
        <v>#REF!</v>
      </c>
      <c r="FH24" s="14"/>
      <c r="FI24" s="24">
        <v>0</v>
      </c>
      <c r="FJ24" s="24">
        <v>0</v>
      </c>
      <c r="FK24" s="24">
        <v>0</v>
      </c>
      <c r="FL24" s="25">
        <v>0</v>
      </c>
      <c r="FM24" s="25">
        <v>0</v>
      </c>
      <c r="FN24" s="31">
        <f t="shared" si="197"/>
        <v>0</v>
      </c>
      <c r="FO24" s="31">
        <f t="shared" si="198"/>
        <v>0</v>
      </c>
      <c r="FP24" s="25">
        <v>0</v>
      </c>
      <c r="FQ24" s="25">
        <v>0</v>
      </c>
      <c r="FR24" s="25">
        <v>0</v>
      </c>
      <c r="FS24" s="31">
        <f t="shared" si="199"/>
        <v>0</v>
      </c>
      <c r="FT24" s="25">
        <v>0</v>
      </c>
      <c r="FU24" s="25">
        <v>0</v>
      </c>
      <c r="FV24" s="25">
        <v>0</v>
      </c>
      <c r="FW24" s="25">
        <v>0</v>
      </c>
      <c r="FX24" s="25">
        <v>0</v>
      </c>
      <c r="FY24" s="31">
        <f t="shared" si="200"/>
        <v>0</v>
      </c>
      <c r="FZ24" s="33" t="s">
        <v>435</v>
      </c>
      <c r="GA24" s="33" t="s">
        <v>442</v>
      </c>
      <c r="GB24" s="33" t="s">
        <v>446</v>
      </c>
      <c r="GC24" s="33" t="s">
        <v>446</v>
      </c>
      <c r="GD24" s="25">
        <v>0.1</v>
      </c>
      <c r="GE24" s="25">
        <v>1.6</v>
      </c>
      <c r="GF24" s="25">
        <v>0.2</v>
      </c>
      <c r="GG24" s="25">
        <v>1.6</v>
      </c>
      <c r="GH24" s="25">
        <v>0</v>
      </c>
      <c r="GI24" s="25">
        <v>0</v>
      </c>
      <c r="GJ24" s="25">
        <v>0.2</v>
      </c>
      <c r="GK24" s="25">
        <v>2</v>
      </c>
      <c r="GL24" s="25">
        <v>1</v>
      </c>
      <c r="GM24" s="25">
        <v>0</v>
      </c>
      <c r="GN24" s="31">
        <f t="shared" si="11"/>
        <v>1</v>
      </c>
      <c r="GO24" s="31">
        <f t="shared" si="201"/>
        <v>1</v>
      </c>
      <c r="GP24" s="25">
        <v>0</v>
      </c>
      <c r="GQ24" s="25">
        <v>0</v>
      </c>
      <c r="GR24" s="25">
        <v>0.12</v>
      </c>
      <c r="GS24" s="25">
        <v>0.1</v>
      </c>
      <c r="GT24" s="33" t="e">
        <f>INDEX(#REF!,MATCH(E24,#REF!,0))</f>
        <v>#REF!</v>
      </c>
      <c r="GU24" s="33"/>
      <c r="GV24" s="25">
        <v>0</v>
      </c>
      <c r="GW24" s="25">
        <v>0</v>
      </c>
      <c r="GX24" s="25">
        <v>0</v>
      </c>
      <c r="GY24" s="25">
        <v>0</v>
      </c>
      <c r="GZ24" s="31">
        <f t="shared" si="12"/>
        <v>0</v>
      </c>
      <c r="HA24" s="31">
        <f t="shared" si="13"/>
        <v>0</v>
      </c>
      <c r="HB24" s="104">
        <f t="shared" si="202"/>
        <v>1.42</v>
      </c>
      <c r="HC24" s="25">
        <v>0</v>
      </c>
      <c r="HD24" s="25">
        <v>0</v>
      </c>
      <c r="HE24" s="25">
        <v>0</v>
      </c>
      <c r="HF24" s="31">
        <f t="shared" si="203"/>
        <v>0</v>
      </c>
      <c r="HG24" s="25">
        <v>0</v>
      </c>
      <c r="HH24" s="25">
        <v>0</v>
      </c>
      <c r="HI24" s="33"/>
      <c r="HJ24" s="33"/>
      <c r="HK24" s="33"/>
      <c r="HL24" s="33"/>
      <c r="HM24" s="33" t="e" cm="1">
        <f t="array" ref="HM24">INDEX(#REF!,MATCH(EL24&amp;EM24,#REF!&amp;#REF!,0))</f>
        <v>#REF!</v>
      </c>
      <c r="HN24" s="25">
        <v>0</v>
      </c>
      <c r="HO24" s="25">
        <v>0</v>
      </c>
      <c r="HP24" s="25">
        <v>0</v>
      </c>
      <c r="HQ24" s="25">
        <v>0</v>
      </c>
      <c r="HR24" s="25">
        <v>0</v>
      </c>
      <c r="HS24" s="25">
        <v>0</v>
      </c>
      <c r="HT24" s="25">
        <v>0</v>
      </c>
      <c r="HU24" s="25">
        <v>0</v>
      </c>
      <c r="HV24" s="25">
        <v>0</v>
      </c>
      <c r="HW24" s="25">
        <v>0</v>
      </c>
      <c r="HX24" s="33" t="e" cm="1">
        <f t="array" ref="HX24">INDEX(#REF!,MATCH(EL24&amp;EM24,#REF!&amp;#REF!,0))</f>
        <v>#REF!</v>
      </c>
      <c r="HY24" s="25">
        <v>0</v>
      </c>
      <c r="HZ24" s="25">
        <v>0</v>
      </c>
      <c r="IA24" s="25">
        <v>0</v>
      </c>
      <c r="IB24" s="33" t="e" cm="1">
        <f t="array" ref="IB24">INDEX(#REF!,MATCH(EL24&amp;EM24,#REF!&amp;#REF!,0))</f>
        <v>#REF!</v>
      </c>
      <c r="IC24" s="25">
        <v>0</v>
      </c>
      <c r="ID24" s="25">
        <v>0</v>
      </c>
      <c r="IE24" s="25">
        <v>0</v>
      </c>
      <c r="IF24" s="25">
        <v>0</v>
      </c>
      <c r="IG24" s="25">
        <v>0</v>
      </c>
      <c r="IH24" s="25">
        <v>0</v>
      </c>
      <c r="II24" s="33" t="e" cm="1">
        <f t="array" ref="II24">INDEX(#REF!,MATCH(EL24&amp;EM24,#REF!&amp;#REF!,0))</f>
        <v>#REF!</v>
      </c>
      <c r="IJ24" s="25">
        <v>0</v>
      </c>
      <c r="IK24" s="25">
        <v>0</v>
      </c>
      <c r="IL24" s="25">
        <v>0</v>
      </c>
      <c r="IM24" s="33" t="e" cm="1">
        <f t="array" ref="IM24">INDEX(#REF!,MATCH(EL24&amp;EM24,#REF!&amp;#REF!,0))</f>
        <v>#REF!</v>
      </c>
      <c r="IN24" s="33" t="s">
        <v>437</v>
      </c>
      <c r="IO24" s="31">
        <f t="shared" si="14"/>
        <v>34</v>
      </c>
      <c r="IP24" s="25">
        <v>1</v>
      </c>
      <c r="IQ24" s="25">
        <v>1.24</v>
      </c>
      <c r="IR24" s="25">
        <v>0.12</v>
      </c>
      <c r="IS24" s="33" t="e" cm="1">
        <f t="array" ref="IS24">INDEX(#REF!,MATCH(EL24&amp;EM24,#REF!&amp;#REF!,0))</f>
        <v>#REF!</v>
      </c>
      <c r="IT24" s="33" t="s">
        <v>437</v>
      </c>
      <c r="IU24" s="31">
        <f t="shared" si="263"/>
        <v>1</v>
      </c>
      <c r="IV24" s="31">
        <f t="shared" si="264"/>
        <v>0.23</v>
      </c>
      <c r="IW24" s="25">
        <v>1.24</v>
      </c>
      <c r="IX24" s="25">
        <v>0.12</v>
      </c>
      <c r="IY24" s="25">
        <v>1.0999999999999999E-2</v>
      </c>
      <c r="IZ24" s="25">
        <v>1</v>
      </c>
      <c r="JA24" s="31">
        <f t="shared" si="265"/>
        <v>34</v>
      </c>
      <c r="JB24" s="31">
        <f t="shared" si="266"/>
        <v>0.374</v>
      </c>
      <c r="JC24" s="31">
        <f t="shared" si="267"/>
        <v>34.374000000000002</v>
      </c>
      <c r="JD24" s="31">
        <f t="shared" si="268"/>
        <v>-0.12599999999999767</v>
      </c>
      <c r="JE24" s="31" t="str">
        <f t="shared" si="269"/>
        <v>Thêm 01</v>
      </c>
      <c r="JF24" s="27">
        <v>40.920000000000066</v>
      </c>
      <c r="JG24" s="26">
        <f t="shared" si="204"/>
        <v>40.119999999999997</v>
      </c>
      <c r="JH24" s="26">
        <f t="shared" si="205"/>
        <v>0.80000000000006821</v>
      </c>
      <c r="JI24" s="26">
        <f t="shared" si="15"/>
        <v>0</v>
      </c>
      <c r="JJ24" s="26">
        <f t="shared" si="16"/>
        <v>0</v>
      </c>
      <c r="JK24" s="26">
        <f t="shared" si="17"/>
        <v>40.120000000000061</v>
      </c>
      <c r="JL24" s="26">
        <f t="shared" si="18"/>
        <v>0</v>
      </c>
      <c r="JM24" s="26">
        <f t="shared" si="19"/>
        <v>0</v>
      </c>
      <c r="JN24" s="26">
        <f t="shared" si="20"/>
        <v>0</v>
      </c>
      <c r="JO24" s="26">
        <f t="shared" si="21"/>
        <v>0</v>
      </c>
      <c r="JP24" s="26">
        <f t="shared" si="22"/>
        <v>40.220000000000063</v>
      </c>
      <c r="JQ24" s="26">
        <f t="shared" si="23"/>
        <v>0</v>
      </c>
      <c r="JR24" s="26">
        <f t="shared" si="24"/>
        <v>0</v>
      </c>
      <c r="JS24" s="26">
        <f t="shared" si="25"/>
        <v>0</v>
      </c>
      <c r="JT24" s="26">
        <f t="shared" si="26"/>
        <v>0</v>
      </c>
      <c r="JU24" s="26">
        <f t="shared" si="27"/>
        <v>0</v>
      </c>
      <c r="JV24" s="26">
        <f t="shared" si="28"/>
        <v>0</v>
      </c>
      <c r="JW24" s="26">
        <f t="shared" si="29"/>
        <v>40.220000000000063</v>
      </c>
      <c r="JX24" s="26">
        <f t="shared" si="30"/>
        <v>40.420000000000066</v>
      </c>
      <c r="JY24" s="26">
        <f t="shared" si="31"/>
        <v>0</v>
      </c>
      <c r="JZ24" s="26">
        <f t="shared" si="32"/>
        <v>0</v>
      </c>
      <c r="KA24" s="26">
        <f t="shared" si="33"/>
        <v>0</v>
      </c>
      <c r="KB24" s="26">
        <f t="shared" si="34"/>
        <v>0</v>
      </c>
      <c r="KC24" s="26">
        <f t="shared" si="35"/>
        <v>40.420000000000066</v>
      </c>
      <c r="KD24" s="26">
        <f t="shared" si="36"/>
        <v>0</v>
      </c>
      <c r="KE24" s="24">
        <v>40.420000000000066</v>
      </c>
      <c r="KF24" s="31">
        <f t="shared" si="37"/>
        <v>1</v>
      </c>
      <c r="KG24" s="31">
        <f t="shared" si="38"/>
        <v>41.42</v>
      </c>
      <c r="KH24" s="31">
        <f t="shared" si="39"/>
        <v>41.42</v>
      </c>
      <c r="KI24" s="31">
        <f t="shared" si="40"/>
        <v>0</v>
      </c>
      <c r="KJ24" s="31">
        <f t="shared" si="41"/>
        <v>41.54</v>
      </c>
      <c r="KK24" s="25">
        <v>41.420000000000066</v>
      </c>
      <c r="KL24" s="31">
        <f t="shared" si="42"/>
        <v>0</v>
      </c>
      <c r="KM24" s="31">
        <f t="shared" si="43"/>
        <v>0</v>
      </c>
      <c r="KN24" s="31">
        <f t="shared" si="44"/>
        <v>41.54</v>
      </c>
      <c r="KO24" s="31">
        <f t="shared" si="45"/>
        <v>0</v>
      </c>
      <c r="KP24" s="31">
        <f t="shared" si="46"/>
        <v>0</v>
      </c>
      <c r="KQ24" s="25">
        <v>0</v>
      </c>
      <c r="KR24" s="31">
        <f t="shared" si="47"/>
        <v>0</v>
      </c>
      <c r="KS24" s="27">
        <v>40.420000000000066</v>
      </c>
      <c r="KT24" s="26">
        <f t="shared" si="48"/>
        <v>39.619999999999997</v>
      </c>
      <c r="KU24" s="26">
        <f t="shared" si="206"/>
        <v>0.80000000000006821</v>
      </c>
      <c r="KV24" s="26">
        <f t="shared" si="49"/>
        <v>0</v>
      </c>
      <c r="KW24" s="26">
        <f t="shared" si="50"/>
        <v>0</v>
      </c>
      <c r="KX24" s="26">
        <f t="shared" si="51"/>
        <v>39.620000000000061</v>
      </c>
      <c r="KY24" s="26">
        <f t="shared" si="52"/>
        <v>0</v>
      </c>
      <c r="KZ24" s="26">
        <f t="shared" si="53"/>
        <v>0</v>
      </c>
      <c r="LA24" s="26">
        <f t="shared" si="54"/>
        <v>0</v>
      </c>
      <c r="LB24" s="26">
        <f t="shared" si="55"/>
        <v>0</v>
      </c>
      <c r="LC24" s="26">
        <f t="shared" si="56"/>
        <v>39.720000000000063</v>
      </c>
      <c r="LD24" s="26">
        <f t="shared" si="57"/>
        <v>0</v>
      </c>
      <c r="LE24" s="26">
        <f t="shared" si="58"/>
        <v>0</v>
      </c>
      <c r="LF24" s="26">
        <f t="shared" si="59"/>
        <v>0</v>
      </c>
      <c r="LG24" s="26">
        <f t="shared" si="60"/>
        <v>0</v>
      </c>
      <c r="LH24" s="26">
        <f t="shared" si="61"/>
        <v>0</v>
      </c>
      <c r="LI24" s="26">
        <f t="shared" si="62"/>
        <v>0</v>
      </c>
      <c r="LJ24" s="26">
        <f t="shared" si="63"/>
        <v>39.720000000000063</v>
      </c>
      <c r="LK24" s="26">
        <f t="shared" si="64"/>
        <v>39.920000000000066</v>
      </c>
      <c r="LL24" s="26">
        <f t="shared" si="65"/>
        <v>0</v>
      </c>
      <c r="LM24" s="26">
        <f t="shared" si="66"/>
        <v>0</v>
      </c>
      <c r="LN24" s="26">
        <f t="shared" si="67"/>
        <v>0</v>
      </c>
      <c r="LO24" s="26">
        <f t="shared" si="68"/>
        <v>0</v>
      </c>
      <c r="LP24" s="26">
        <f t="shared" si="69"/>
        <v>39.920000000000066</v>
      </c>
      <c r="LQ24" s="26">
        <f t="shared" si="70"/>
        <v>0</v>
      </c>
      <c r="LR24" s="24">
        <v>39.920000000000066</v>
      </c>
      <c r="LS24" s="31">
        <f t="shared" si="71"/>
        <v>1</v>
      </c>
      <c r="LT24" s="31">
        <f t="shared" si="72"/>
        <v>40.92</v>
      </c>
      <c r="LU24" s="31">
        <f t="shared" si="73"/>
        <v>40.92</v>
      </c>
      <c r="LV24" s="31">
        <f t="shared" si="74"/>
        <v>0</v>
      </c>
      <c r="LW24" s="31">
        <f t="shared" si="75"/>
        <v>41.04</v>
      </c>
      <c r="LX24" s="25">
        <v>40.920000000000066</v>
      </c>
      <c r="LY24" s="31">
        <f t="shared" si="76"/>
        <v>0</v>
      </c>
      <c r="LZ24" s="31">
        <f t="shared" si="77"/>
        <v>0</v>
      </c>
      <c r="MA24" s="31">
        <f t="shared" si="78"/>
        <v>41.04</v>
      </c>
      <c r="MB24" s="31">
        <f t="shared" si="79"/>
        <v>0</v>
      </c>
      <c r="MC24" s="31">
        <f t="shared" si="80"/>
        <v>0</v>
      </c>
      <c r="MD24" s="25">
        <v>0</v>
      </c>
      <c r="ME24" s="31">
        <f t="shared" si="81"/>
        <v>0</v>
      </c>
      <c r="MF24" s="33" t="s">
        <v>429</v>
      </c>
      <c r="MG24" s="25">
        <v>0.32</v>
      </c>
      <c r="MH24" s="31">
        <f t="shared" si="207"/>
        <v>0.48000000000006821</v>
      </c>
      <c r="MI24" s="31">
        <f t="shared" si="208"/>
        <v>0.80000000000006821</v>
      </c>
      <c r="MJ24" s="25">
        <v>0.32</v>
      </c>
      <c r="MK24" s="31">
        <f t="shared" si="209"/>
        <v>0.48000000000006821</v>
      </c>
      <c r="ML24" s="31">
        <f t="shared" si="210"/>
        <v>0.80000000000006821</v>
      </c>
      <c r="MM24" s="31">
        <f t="shared" si="82"/>
        <v>0</v>
      </c>
      <c r="MN24" s="31">
        <f t="shared" si="83"/>
        <v>0</v>
      </c>
      <c r="MO24" s="31">
        <f t="shared" si="211"/>
        <v>0</v>
      </c>
      <c r="MP24" s="31">
        <f t="shared" si="84"/>
        <v>0</v>
      </c>
      <c r="MQ24" s="31">
        <f t="shared" si="85"/>
        <v>0</v>
      </c>
      <c r="MR24" s="31">
        <f t="shared" si="212"/>
        <v>0</v>
      </c>
      <c r="MS24" s="31">
        <f t="shared" si="86"/>
        <v>0</v>
      </c>
      <c r="MT24" s="31">
        <f t="shared" si="87"/>
        <v>0</v>
      </c>
      <c r="MU24" s="31">
        <f t="shared" si="213"/>
        <v>0</v>
      </c>
      <c r="MV24" s="31">
        <f t="shared" si="88"/>
        <v>0</v>
      </c>
      <c r="MW24" s="31">
        <f t="shared" si="89"/>
        <v>0</v>
      </c>
      <c r="MX24" s="31">
        <f t="shared" si="214"/>
        <v>0</v>
      </c>
      <c r="MY24" s="31">
        <f t="shared" si="90"/>
        <v>0</v>
      </c>
      <c r="MZ24" s="31">
        <f t="shared" si="91"/>
        <v>0</v>
      </c>
      <c r="NA24" s="31">
        <f t="shared" si="215"/>
        <v>0</v>
      </c>
      <c r="NB24" s="31">
        <f t="shared" si="92"/>
        <v>0</v>
      </c>
      <c r="NC24" s="31">
        <f t="shared" si="93"/>
        <v>0</v>
      </c>
      <c r="ND24" s="31">
        <f t="shared" si="216"/>
        <v>0</v>
      </c>
      <c r="NE24" s="31">
        <f t="shared" si="94"/>
        <v>0</v>
      </c>
      <c r="NF24" s="31">
        <f t="shared" si="95"/>
        <v>0</v>
      </c>
      <c r="NG24" s="31">
        <f t="shared" si="217"/>
        <v>0</v>
      </c>
      <c r="NH24" s="31">
        <f t="shared" si="96"/>
        <v>0</v>
      </c>
      <c r="NI24" s="31">
        <f t="shared" si="97"/>
        <v>0</v>
      </c>
      <c r="NJ24" s="31">
        <f t="shared" si="218"/>
        <v>0</v>
      </c>
      <c r="NK24" s="31">
        <f t="shared" si="98"/>
        <v>0.1</v>
      </c>
      <c r="NL24" s="31">
        <f t="shared" si="99"/>
        <v>0.1</v>
      </c>
      <c r="NM24" s="31">
        <f t="shared" si="219"/>
        <v>0.1</v>
      </c>
      <c r="NN24" s="31">
        <f t="shared" si="100"/>
        <v>0</v>
      </c>
      <c r="NO24" s="31">
        <f t="shared" si="101"/>
        <v>0</v>
      </c>
      <c r="NP24" s="31">
        <f t="shared" si="220"/>
        <v>0</v>
      </c>
      <c r="NQ24" s="31">
        <f t="shared" si="102"/>
        <v>0.2</v>
      </c>
      <c r="NR24" s="31">
        <f t="shared" si="103"/>
        <v>0.2</v>
      </c>
      <c r="NS24" s="31">
        <f t="shared" si="221"/>
        <v>0.2</v>
      </c>
      <c r="NT24" s="31">
        <f t="shared" si="104"/>
        <v>0</v>
      </c>
      <c r="NU24" s="31">
        <f t="shared" si="105"/>
        <v>0</v>
      </c>
      <c r="NV24" s="31">
        <f t="shared" si="222"/>
        <v>0</v>
      </c>
      <c r="NW24" s="31">
        <f t="shared" si="106"/>
        <v>0.18000000000006816</v>
      </c>
      <c r="NX24" s="31">
        <f t="shared" si="107"/>
        <v>0.18000000000006816</v>
      </c>
      <c r="NY24" s="31">
        <f t="shared" si="223"/>
        <v>0.18000000000006816</v>
      </c>
      <c r="NZ24" s="31">
        <f t="shared" si="108"/>
        <v>0.32</v>
      </c>
      <c r="OA24" s="31">
        <f t="shared" si="109"/>
        <v>0.32</v>
      </c>
      <c r="OB24" s="31">
        <f t="shared" si="224"/>
        <v>0.32</v>
      </c>
      <c r="OC24" s="31">
        <f t="shared" si="110"/>
        <v>0</v>
      </c>
      <c r="OD24" s="31">
        <f t="shared" si="111"/>
        <v>0</v>
      </c>
      <c r="OE24" s="31">
        <f t="shared" si="225"/>
        <v>0</v>
      </c>
      <c r="OF24" s="31">
        <f t="shared" si="112"/>
        <v>0</v>
      </c>
      <c r="OG24" s="31">
        <f t="shared" si="113"/>
        <v>0</v>
      </c>
      <c r="OH24" s="31">
        <f t="shared" si="226"/>
        <v>0</v>
      </c>
      <c r="OI24" s="31">
        <f t="shared" si="114"/>
        <v>0</v>
      </c>
      <c r="OJ24" s="31">
        <f t="shared" si="115"/>
        <v>0</v>
      </c>
      <c r="OK24" s="31">
        <f t="shared" si="227"/>
        <v>0</v>
      </c>
      <c r="OL24" s="31">
        <f t="shared" si="116"/>
        <v>0</v>
      </c>
      <c r="OM24" s="31">
        <f t="shared" si="117"/>
        <v>0</v>
      </c>
      <c r="ON24" s="31">
        <f t="shared" si="228"/>
        <v>0</v>
      </c>
      <c r="OO24" s="31">
        <f t="shared" si="118"/>
        <v>0</v>
      </c>
      <c r="OP24" s="31">
        <f t="shared" si="119"/>
        <v>0</v>
      </c>
      <c r="OQ24" s="31">
        <f t="shared" si="229"/>
        <v>0</v>
      </c>
      <c r="OR24" s="31">
        <f t="shared" si="120"/>
        <v>0</v>
      </c>
      <c r="OS24" s="31">
        <f t="shared" si="121"/>
        <v>0</v>
      </c>
      <c r="OT24" s="31">
        <f t="shared" si="230"/>
        <v>0</v>
      </c>
      <c r="OU24" s="31">
        <f t="shared" si="122"/>
        <v>0</v>
      </c>
      <c r="OV24" s="31">
        <f t="shared" si="123"/>
        <v>0</v>
      </c>
      <c r="OW24" s="31">
        <f t="shared" si="231"/>
        <v>0</v>
      </c>
      <c r="OX24" s="31">
        <f t="shared" si="124"/>
        <v>0</v>
      </c>
      <c r="OY24" s="31">
        <f t="shared" si="125"/>
        <v>0</v>
      </c>
      <c r="OZ24" s="31">
        <f t="shared" si="232"/>
        <v>0</v>
      </c>
      <c r="PA24" s="31">
        <f t="shared" si="126"/>
        <v>0</v>
      </c>
      <c r="PB24" s="31">
        <f t="shared" si="127"/>
        <v>0</v>
      </c>
      <c r="PC24" s="31">
        <f t="shared" si="233"/>
        <v>0</v>
      </c>
      <c r="PD24" s="31">
        <f t="shared" si="128"/>
        <v>0</v>
      </c>
      <c r="PE24" s="31">
        <f t="shared" si="129"/>
        <v>0</v>
      </c>
      <c r="PF24" s="31">
        <f t="shared" si="234"/>
        <v>0</v>
      </c>
      <c r="PG24" s="27">
        <v>2.6</v>
      </c>
      <c r="PH24" s="27">
        <v>0.5</v>
      </c>
      <c r="PI24" s="27">
        <v>1</v>
      </c>
      <c r="PJ24" s="27">
        <v>1</v>
      </c>
      <c r="PK24" s="27">
        <v>0</v>
      </c>
      <c r="PL24" s="27">
        <v>0</v>
      </c>
      <c r="PM24" s="27">
        <v>0</v>
      </c>
      <c r="PN24" s="27">
        <v>0</v>
      </c>
      <c r="PO24" s="31">
        <f t="shared" si="235"/>
        <v>3.08</v>
      </c>
      <c r="PP24" s="31">
        <f t="shared" si="236"/>
        <v>1.36</v>
      </c>
      <c r="PQ24" s="31">
        <f t="shared" si="237"/>
        <v>3.4</v>
      </c>
      <c r="PR24" s="31">
        <f t="shared" si="238"/>
        <v>1.04</v>
      </c>
      <c r="PS24" s="31">
        <f t="shared" si="239"/>
        <v>3.08</v>
      </c>
      <c r="PT24" s="31">
        <f t="shared" si="240"/>
        <v>1.36</v>
      </c>
      <c r="PU24" s="31">
        <f t="shared" si="241"/>
        <v>3.4</v>
      </c>
      <c r="PV24" s="31">
        <f t="shared" si="242"/>
        <v>1.04</v>
      </c>
      <c r="PW24" s="31">
        <f t="shared" si="130"/>
        <v>0</v>
      </c>
      <c r="PX24" s="31">
        <f t="shared" si="243"/>
        <v>0</v>
      </c>
      <c r="PY24" s="31">
        <f t="shared" si="131"/>
        <v>0</v>
      </c>
      <c r="PZ24" s="31">
        <f t="shared" si="132"/>
        <v>0</v>
      </c>
      <c r="QA24" s="31">
        <f t="shared" si="133"/>
        <v>46.92</v>
      </c>
      <c r="QB24" s="31">
        <f t="shared" si="134"/>
        <v>35.880000000000003</v>
      </c>
      <c r="QC24" s="31">
        <f t="shared" si="135"/>
        <v>82.8</v>
      </c>
      <c r="QD24" s="31">
        <f t="shared" si="136"/>
        <v>0</v>
      </c>
      <c r="QE24" s="31">
        <f t="shared" si="137"/>
        <v>0</v>
      </c>
      <c r="QF24" s="31">
        <f t="shared" si="244"/>
        <v>0</v>
      </c>
      <c r="QG24" s="31">
        <f t="shared" si="245"/>
        <v>46.92</v>
      </c>
      <c r="QH24" s="31">
        <f t="shared" si="246"/>
        <v>35.880000000000003</v>
      </c>
      <c r="QI24" s="31">
        <f t="shared" si="247"/>
        <v>82.8</v>
      </c>
      <c r="QJ24" s="31">
        <f t="shared" si="138"/>
        <v>0</v>
      </c>
      <c r="QK24" s="31">
        <f t="shared" si="139"/>
        <v>0</v>
      </c>
      <c r="QL24" s="31">
        <f t="shared" si="248"/>
        <v>0</v>
      </c>
      <c r="QM24" s="31">
        <f t="shared" si="140"/>
        <v>0</v>
      </c>
      <c r="QN24" s="31">
        <f t="shared" si="141"/>
        <v>0</v>
      </c>
      <c r="QO24" s="31">
        <f t="shared" si="249"/>
        <v>0</v>
      </c>
      <c r="QP24" s="31">
        <f t="shared" si="142"/>
        <v>25.25</v>
      </c>
      <c r="QQ24" s="31">
        <f t="shared" si="143"/>
        <v>15.46</v>
      </c>
      <c r="QR24" s="31">
        <f t="shared" si="250"/>
        <v>40.71</v>
      </c>
      <c r="QS24" s="31">
        <f t="shared" si="144"/>
        <v>0</v>
      </c>
      <c r="QT24" s="31">
        <f t="shared" si="145"/>
        <v>0</v>
      </c>
      <c r="QU24" s="31">
        <f t="shared" si="251"/>
        <v>0</v>
      </c>
      <c r="QV24" s="31">
        <f t="shared" si="146"/>
        <v>0</v>
      </c>
      <c r="QW24" s="31">
        <f t="shared" si="147"/>
        <v>0</v>
      </c>
      <c r="QX24" s="31">
        <f t="shared" si="252"/>
        <v>0</v>
      </c>
      <c r="QY24" s="31">
        <f t="shared" si="148"/>
        <v>0</v>
      </c>
      <c r="QZ24" s="31">
        <f t="shared" si="149"/>
        <v>0</v>
      </c>
      <c r="RA24" s="31">
        <f t="shared" si="253"/>
        <v>0</v>
      </c>
      <c r="RB24" s="31">
        <f t="shared" si="254"/>
        <v>0</v>
      </c>
      <c r="RC24" s="31">
        <f t="shared" si="255"/>
        <v>0</v>
      </c>
      <c r="RD24" s="31">
        <f t="shared" si="256"/>
        <v>25.25</v>
      </c>
      <c r="RE24" s="31">
        <f t="shared" si="256"/>
        <v>15.46</v>
      </c>
      <c r="RF24" s="31">
        <f t="shared" si="257"/>
        <v>40.71</v>
      </c>
      <c r="RG24" s="31">
        <f t="shared" si="258"/>
        <v>21.67</v>
      </c>
      <c r="RH24" s="31">
        <f t="shared" si="258"/>
        <v>20.420000000000002</v>
      </c>
      <c r="RI24" s="31">
        <f t="shared" si="259"/>
        <v>42.09</v>
      </c>
      <c r="RJ24" s="31">
        <f t="shared" si="260"/>
        <v>25.25</v>
      </c>
      <c r="RK24" s="31">
        <f t="shared" si="260"/>
        <v>15.46</v>
      </c>
      <c r="RL24" s="31">
        <f t="shared" si="260"/>
        <v>40.71</v>
      </c>
      <c r="RM24" s="31">
        <f t="shared" si="150"/>
        <v>0</v>
      </c>
      <c r="RN24" s="31">
        <f t="shared" si="151"/>
        <v>0</v>
      </c>
      <c r="RO24" s="31">
        <f t="shared" si="152"/>
        <v>0</v>
      </c>
      <c r="RP24" s="31">
        <f t="shared" si="153"/>
        <v>0</v>
      </c>
      <c r="RQ24" s="31">
        <f t="shared" si="154"/>
        <v>0</v>
      </c>
      <c r="RR24" s="31">
        <f t="shared" si="155"/>
        <v>0</v>
      </c>
      <c r="RS24" s="31">
        <f t="shared" si="156"/>
        <v>0</v>
      </c>
      <c r="RT24" s="31">
        <f t="shared" si="157"/>
        <v>0</v>
      </c>
      <c r="RU24" s="31">
        <f t="shared" si="261"/>
        <v>0</v>
      </c>
      <c r="RV24" s="24"/>
      <c r="RW24" s="24"/>
      <c r="RX24" s="24"/>
      <c r="RY24" s="24"/>
    </row>
    <row r="25" spans="1:493" ht="42.75" x14ac:dyDescent="0.25">
      <c r="A25" s="24">
        <v>22</v>
      </c>
      <c r="B25" s="24" t="s">
        <v>457</v>
      </c>
      <c r="C25" s="24">
        <v>476.89</v>
      </c>
      <c r="D25" s="14" t="e">
        <f>INDEX(#REF!,MATCH(E25,#REF!,0))</f>
        <v>#REF!</v>
      </c>
      <c r="E25" s="24" t="s">
        <v>472</v>
      </c>
      <c r="F25" s="14" t="s">
        <v>422</v>
      </c>
      <c r="G25" s="14" t="s">
        <v>436</v>
      </c>
      <c r="H25" s="14" t="s">
        <v>435</v>
      </c>
      <c r="I25" s="14" t="s">
        <v>425</v>
      </c>
      <c r="J25" s="14" t="s">
        <v>439</v>
      </c>
      <c r="K25" s="14" t="s">
        <v>446</v>
      </c>
      <c r="L25" s="14" t="s">
        <v>446</v>
      </c>
      <c r="M25" s="24">
        <v>2</v>
      </c>
      <c r="N25" s="24">
        <v>2</v>
      </c>
      <c r="O25" s="25">
        <v>2</v>
      </c>
      <c r="P25" s="25">
        <v>2.4</v>
      </c>
      <c r="Q25" s="25">
        <v>0.1</v>
      </c>
      <c r="R25" s="25">
        <v>2</v>
      </c>
      <c r="S25" s="25">
        <v>2.2000000000000002</v>
      </c>
      <c r="T25" s="24">
        <v>0.2</v>
      </c>
      <c r="U25" s="24">
        <v>0</v>
      </c>
      <c r="V25" s="24">
        <v>0</v>
      </c>
      <c r="W25" s="24">
        <v>0</v>
      </c>
      <c r="X25" s="24">
        <v>2</v>
      </c>
      <c r="Y25" s="24">
        <v>1.54</v>
      </c>
      <c r="Z25" s="26">
        <f t="shared" si="273"/>
        <v>1.28</v>
      </c>
      <c r="AA25" s="24">
        <v>0.2</v>
      </c>
      <c r="AB25" s="24">
        <v>0</v>
      </c>
      <c r="AC25" s="24">
        <v>0</v>
      </c>
      <c r="AD25" s="24">
        <v>0</v>
      </c>
      <c r="AE25" s="24">
        <v>0</v>
      </c>
      <c r="AF25" s="24">
        <v>0</v>
      </c>
      <c r="AG25" s="25">
        <v>1.54</v>
      </c>
      <c r="AH25" s="25">
        <v>1.54</v>
      </c>
      <c r="AI25" s="26">
        <f t="shared" si="0"/>
        <v>0.12</v>
      </c>
      <c r="AJ25" s="25">
        <v>2</v>
      </c>
      <c r="AK25" s="25">
        <v>2</v>
      </c>
      <c r="AL25" s="26">
        <f t="shared" si="1"/>
        <v>0.22</v>
      </c>
      <c r="AM25" s="24">
        <v>0</v>
      </c>
      <c r="AN25" s="24">
        <v>0</v>
      </c>
      <c r="AO25" s="24">
        <v>0</v>
      </c>
      <c r="AP25" s="24">
        <v>0</v>
      </c>
      <c r="AQ25" s="24">
        <v>2</v>
      </c>
      <c r="AR25" s="24">
        <v>1.8</v>
      </c>
      <c r="AS25" s="24">
        <v>0.12</v>
      </c>
      <c r="AT25" s="24">
        <v>0.1</v>
      </c>
      <c r="AU25" s="24">
        <v>0</v>
      </c>
      <c r="AV25" s="24">
        <v>0</v>
      </c>
      <c r="AW25" s="24">
        <v>0</v>
      </c>
      <c r="AX25" s="24">
        <v>0</v>
      </c>
      <c r="AY25" s="24">
        <v>0</v>
      </c>
      <c r="AZ25" s="24">
        <v>0</v>
      </c>
      <c r="BA25" s="24">
        <v>0</v>
      </c>
      <c r="BB25" s="24">
        <v>0</v>
      </c>
      <c r="BC25" s="24">
        <v>0</v>
      </c>
      <c r="BD25" s="24">
        <v>0</v>
      </c>
      <c r="BE25" s="24">
        <v>0</v>
      </c>
      <c r="BF25" s="24">
        <v>0</v>
      </c>
      <c r="BG25" s="24">
        <v>0</v>
      </c>
      <c r="BH25" s="24">
        <v>0</v>
      </c>
      <c r="BI25" s="24">
        <v>0</v>
      </c>
      <c r="BJ25" s="24">
        <v>0</v>
      </c>
      <c r="BK25" s="24">
        <v>0</v>
      </c>
      <c r="BL25" s="24">
        <v>0</v>
      </c>
      <c r="BM25" s="24">
        <v>0</v>
      </c>
      <c r="BN25" s="24">
        <v>0</v>
      </c>
      <c r="BO25" s="24">
        <v>0</v>
      </c>
      <c r="BP25" s="24">
        <v>0</v>
      </c>
      <c r="BQ25" s="24">
        <v>0</v>
      </c>
      <c r="BR25" s="24">
        <v>0</v>
      </c>
      <c r="BS25" s="24">
        <v>0</v>
      </c>
      <c r="BT25" s="24">
        <v>0</v>
      </c>
      <c r="BU25" s="24">
        <v>0</v>
      </c>
      <c r="BV25" s="24">
        <v>0</v>
      </c>
      <c r="BW25" s="24"/>
      <c r="BX25" s="24"/>
      <c r="BY25" s="24">
        <v>0</v>
      </c>
      <c r="BZ25" s="24">
        <v>0</v>
      </c>
      <c r="CA25" s="14" t="e">
        <f>INDEX(#REF!,MATCH(E25,#REF!,0))</f>
        <v>#REF!</v>
      </c>
      <c r="CB25" s="14" t="s">
        <v>471</v>
      </c>
      <c r="CC25" s="24">
        <v>0</v>
      </c>
      <c r="CD25" s="24">
        <v>0</v>
      </c>
      <c r="CE25" s="24">
        <v>2.2999999999999998</v>
      </c>
      <c r="CF25" s="24">
        <v>2.0999999999999996</v>
      </c>
      <c r="CG25" s="24">
        <v>0.12</v>
      </c>
      <c r="CH25" s="24">
        <v>2</v>
      </c>
      <c r="CI25" s="24" t="s">
        <v>429</v>
      </c>
      <c r="CJ25" s="24">
        <v>0.32</v>
      </c>
      <c r="CK25" s="26">
        <f t="shared" si="159"/>
        <v>0.59000000000000008</v>
      </c>
      <c r="CL25" s="26">
        <f t="shared" si="270"/>
        <v>0.91000000000000014</v>
      </c>
      <c r="CM25" s="24">
        <v>36.67</v>
      </c>
      <c r="CN25" s="27">
        <v>61.87</v>
      </c>
      <c r="CO25" s="24">
        <v>61.08</v>
      </c>
      <c r="CP25" s="28">
        <f t="shared" si="161"/>
        <v>61.08</v>
      </c>
      <c r="CQ25" s="28">
        <f t="shared" si="162"/>
        <v>60.17</v>
      </c>
      <c r="CR25" s="28">
        <f t="shared" si="163"/>
        <v>0.91</v>
      </c>
      <c r="CS25" s="28">
        <f t="shared" si="164"/>
        <v>60.269999999999996</v>
      </c>
      <c r="CT25" s="28">
        <f t="shared" si="2"/>
        <v>60.47</v>
      </c>
      <c r="CU25" s="29">
        <v>60.47</v>
      </c>
      <c r="CV25" s="28">
        <f t="shared" si="165"/>
        <v>1.28</v>
      </c>
      <c r="CW25" s="28">
        <f t="shared" si="3"/>
        <v>0</v>
      </c>
      <c r="CX25" s="28">
        <f t="shared" si="166"/>
        <v>0</v>
      </c>
      <c r="CY25" s="28">
        <f t="shared" si="4"/>
        <v>61.75</v>
      </c>
      <c r="CZ25" s="28">
        <f t="shared" si="167"/>
        <v>61.75</v>
      </c>
      <c r="DA25" s="30">
        <v>61.87</v>
      </c>
      <c r="DB25" s="26">
        <f t="shared" si="168"/>
        <v>1.7</v>
      </c>
      <c r="DC25" s="26">
        <f t="shared" si="169"/>
        <v>0.79</v>
      </c>
      <c r="DD25" s="26">
        <f t="shared" si="170"/>
        <v>0.90999999999999992</v>
      </c>
      <c r="DE25" s="26">
        <f t="shared" si="5"/>
        <v>0.1</v>
      </c>
      <c r="DF25" s="26">
        <f t="shared" si="171"/>
        <v>0.2</v>
      </c>
      <c r="DG25" s="26">
        <f t="shared" si="6"/>
        <v>0.28999999999999998</v>
      </c>
      <c r="DH25" s="26">
        <f t="shared" si="7"/>
        <v>0</v>
      </c>
      <c r="DI25" s="26">
        <f t="shared" si="8"/>
        <v>0</v>
      </c>
      <c r="DJ25" s="26">
        <f t="shared" si="9"/>
        <v>0.32</v>
      </c>
      <c r="DK25" s="26">
        <f t="shared" si="172"/>
        <v>0.59000000000000008</v>
      </c>
      <c r="DL25" s="26">
        <f t="shared" si="173"/>
        <v>0.32</v>
      </c>
      <c r="DM25" s="26">
        <f t="shared" si="174"/>
        <v>0</v>
      </c>
      <c r="DN25" s="26">
        <f t="shared" si="175"/>
        <v>0</v>
      </c>
      <c r="DO25" s="24">
        <v>3</v>
      </c>
      <c r="DP25" s="24">
        <v>0.5</v>
      </c>
      <c r="DQ25" s="24">
        <v>1</v>
      </c>
      <c r="DR25" s="24">
        <v>1</v>
      </c>
      <c r="DS25" s="31">
        <f t="shared" si="176"/>
        <v>3.59</v>
      </c>
      <c r="DT25" s="31">
        <f t="shared" si="177"/>
        <v>3.91</v>
      </c>
      <c r="DU25" s="31">
        <f t="shared" si="178"/>
        <v>1.94</v>
      </c>
      <c r="DV25" s="31">
        <f t="shared" si="179"/>
        <v>1.2</v>
      </c>
      <c r="DW25" s="31">
        <f t="shared" si="180"/>
        <v>3.14</v>
      </c>
      <c r="DX25" s="31">
        <f t="shared" si="181"/>
        <v>3.88</v>
      </c>
      <c r="DY25" s="31">
        <f t="shared" si="182"/>
        <v>2.4</v>
      </c>
      <c r="DZ25" s="31">
        <f t="shared" si="183"/>
        <v>6.28</v>
      </c>
      <c r="EA25" s="31">
        <f t="shared" si="184"/>
        <v>2.52</v>
      </c>
      <c r="EB25" s="31">
        <f t="shared" si="185"/>
        <v>1.28</v>
      </c>
      <c r="EC25" s="31">
        <f t="shared" si="186"/>
        <v>3.8</v>
      </c>
      <c r="ED25" s="31">
        <f t="shared" si="187"/>
        <v>1.36</v>
      </c>
      <c r="EE25" s="31">
        <f t="shared" si="187"/>
        <v>1.1200000000000001</v>
      </c>
      <c r="EF25" s="31">
        <f t="shared" si="188"/>
        <v>2.48</v>
      </c>
      <c r="EG25" s="31">
        <f t="shared" si="189"/>
        <v>2.52</v>
      </c>
      <c r="EH25" s="31">
        <f t="shared" si="189"/>
        <v>1.28</v>
      </c>
      <c r="EI25" s="31">
        <f t="shared" si="190"/>
        <v>3.8</v>
      </c>
      <c r="EJ25" s="24"/>
      <c r="EK25" s="24"/>
      <c r="EL25" s="24">
        <v>477.59</v>
      </c>
      <c r="EM25" s="24">
        <v>512.08999999999992</v>
      </c>
      <c r="EN25" s="24" t="s">
        <v>472</v>
      </c>
      <c r="EO25" s="24" t="s">
        <v>473</v>
      </c>
      <c r="EP25" s="14" t="s">
        <v>431</v>
      </c>
      <c r="EQ25" s="14" t="s">
        <v>453</v>
      </c>
      <c r="ER25" s="14" t="e">
        <f>IF(OR(EP25="Cống tròn",EP25="Cống hộp",EP25="Ống nhựa"),INDEX(#REF!,MATCH(E25,#REF!,0)),IF(OR(EP25="Rãnh xây",EP25="Rãnh bê tông"),INDEX(#REF!,MATCH(E25,#REF!,0)),EP25&amp;" "&amp;" ,"&amp;EQ25))</f>
        <v>#REF!</v>
      </c>
      <c r="ES25" s="25">
        <v>0</v>
      </c>
      <c r="ET25" s="25">
        <v>0</v>
      </c>
      <c r="EU25" s="25">
        <v>0</v>
      </c>
      <c r="EV25" s="24">
        <v>34.499999999999943</v>
      </c>
      <c r="EW25" s="31">
        <f t="shared" si="191"/>
        <v>0</v>
      </c>
      <c r="EX25" s="31">
        <f t="shared" si="192"/>
        <v>0</v>
      </c>
      <c r="EY25" s="31">
        <f t="shared" si="10"/>
        <v>0</v>
      </c>
      <c r="EZ25" s="31">
        <f t="shared" si="193"/>
        <v>0</v>
      </c>
      <c r="FA25" s="31">
        <f t="shared" si="194"/>
        <v>0</v>
      </c>
      <c r="FB25" s="32" t="str">
        <f t="shared" si="195"/>
        <v>Đủ</v>
      </c>
      <c r="FC25" s="31">
        <f t="shared" si="196"/>
        <v>0</v>
      </c>
      <c r="FD25" s="33" t="str" cm="1">
        <f t="array" ref="FD25">IF(EP25="Cống tròn",INDEX(#REF!,MATCH(E25,#REF!,0)),IF(EP25="Cống hộp",INDEX(#REF!,MATCH(E25,#REF!,0)),IF(EP25="Rãnh thang",INDEX(#REF!,MATCH(EL25&amp;EM25,#REF!&amp;#REF!,0)),FE25&amp;" "&amp;FF25)))</f>
        <v>Móng bê tông Không cốt thép</v>
      </c>
      <c r="FE25" s="14" t="s">
        <v>439</v>
      </c>
      <c r="FF25" s="14" t="s">
        <v>434</v>
      </c>
      <c r="FG25" s="14" t="e">
        <f>INDEX(#REF!,MATCH(E25,#REF!,0))</f>
        <v>#REF!</v>
      </c>
      <c r="FH25" s="14"/>
      <c r="FI25" s="24">
        <v>0</v>
      </c>
      <c r="FJ25" s="24">
        <v>0</v>
      </c>
      <c r="FK25" s="24">
        <v>0</v>
      </c>
      <c r="FL25" s="25">
        <v>0</v>
      </c>
      <c r="FM25" s="25">
        <v>0</v>
      </c>
      <c r="FN25" s="31">
        <f t="shared" si="197"/>
        <v>0</v>
      </c>
      <c r="FO25" s="31">
        <f t="shared" si="198"/>
        <v>0</v>
      </c>
      <c r="FP25" s="25">
        <v>0</v>
      </c>
      <c r="FQ25" s="25">
        <v>0</v>
      </c>
      <c r="FR25" s="25">
        <v>0</v>
      </c>
      <c r="FS25" s="31">
        <f t="shared" si="199"/>
        <v>0</v>
      </c>
      <c r="FT25" s="25">
        <v>0</v>
      </c>
      <c r="FU25" s="25">
        <v>0</v>
      </c>
      <c r="FV25" s="25">
        <v>0</v>
      </c>
      <c r="FW25" s="25">
        <v>0</v>
      </c>
      <c r="FX25" s="25">
        <v>0</v>
      </c>
      <c r="FY25" s="31">
        <f t="shared" si="200"/>
        <v>0</v>
      </c>
      <c r="FZ25" s="33" t="s">
        <v>435</v>
      </c>
      <c r="GA25" s="33" t="s">
        <v>444</v>
      </c>
      <c r="GB25" s="33" t="s">
        <v>446</v>
      </c>
      <c r="GC25" s="33" t="s">
        <v>446</v>
      </c>
      <c r="GD25" s="25">
        <v>0.1</v>
      </c>
      <c r="GE25" s="25">
        <v>1.6</v>
      </c>
      <c r="GF25" s="25">
        <v>0.2</v>
      </c>
      <c r="GG25" s="25">
        <v>1.6</v>
      </c>
      <c r="GH25" s="25">
        <v>0</v>
      </c>
      <c r="GI25" s="25">
        <v>0</v>
      </c>
      <c r="GJ25" s="25">
        <v>0.2</v>
      </c>
      <c r="GK25" s="25">
        <v>2</v>
      </c>
      <c r="GL25" s="25">
        <v>1</v>
      </c>
      <c r="GM25" s="25">
        <v>0</v>
      </c>
      <c r="GN25" s="31">
        <f t="shared" si="11"/>
        <v>1</v>
      </c>
      <c r="GO25" s="31">
        <f t="shared" si="201"/>
        <v>1</v>
      </c>
      <c r="GP25" s="25">
        <v>0</v>
      </c>
      <c r="GQ25" s="25">
        <v>0</v>
      </c>
      <c r="GR25" s="25">
        <v>0.12</v>
      </c>
      <c r="GS25" s="25">
        <v>0.1</v>
      </c>
      <c r="GT25" s="33" t="e">
        <f>INDEX(#REF!,MATCH(E25,#REF!,0))</f>
        <v>#REF!</v>
      </c>
      <c r="GU25" s="33"/>
      <c r="GV25" s="25">
        <v>0</v>
      </c>
      <c r="GW25" s="25">
        <v>0</v>
      </c>
      <c r="GX25" s="25">
        <v>0</v>
      </c>
      <c r="GY25" s="25">
        <v>0</v>
      </c>
      <c r="GZ25" s="31">
        <f t="shared" si="12"/>
        <v>0</v>
      </c>
      <c r="HA25" s="31">
        <f t="shared" si="13"/>
        <v>0</v>
      </c>
      <c r="HB25" s="104">
        <f t="shared" si="202"/>
        <v>1.42</v>
      </c>
      <c r="HC25" s="25">
        <v>0</v>
      </c>
      <c r="HD25" s="25">
        <v>0</v>
      </c>
      <c r="HE25" s="25">
        <v>0</v>
      </c>
      <c r="HF25" s="31">
        <f t="shared" si="203"/>
        <v>0</v>
      </c>
      <c r="HG25" s="25">
        <v>0</v>
      </c>
      <c r="HH25" s="25">
        <v>0</v>
      </c>
      <c r="HI25" s="33"/>
      <c r="HJ25" s="33"/>
      <c r="HK25" s="33"/>
      <c r="HL25" s="33"/>
      <c r="HM25" s="33" t="e" cm="1">
        <f t="array" ref="HM25">INDEX(#REF!,MATCH(EL25&amp;EM25,#REF!&amp;#REF!,0))</f>
        <v>#REF!</v>
      </c>
      <c r="HN25" s="25">
        <v>0</v>
      </c>
      <c r="HO25" s="25">
        <v>0</v>
      </c>
      <c r="HP25" s="25">
        <v>0</v>
      </c>
      <c r="HQ25" s="25">
        <v>0</v>
      </c>
      <c r="HR25" s="25">
        <v>0</v>
      </c>
      <c r="HS25" s="25">
        <v>0</v>
      </c>
      <c r="HT25" s="25">
        <v>0</v>
      </c>
      <c r="HU25" s="25">
        <v>0</v>
      </c>
      <c r="HV25" s="25">
        <v>0</v>
      </c>
      <c r="HW25" s="25">
        <v>0</v>
      </c>
      <c r="HX25" s="33" t="e" cm="1">
        <f t="array" ref="HX25">INDEX(#REF!,MATCH(EL25&amp;EM25,#REF!&amp;#REF!,0))</f>
        <v>#REF!</v>
      </c>
      <c r="HY25" s="25">
        <v>0</v>
      </c>
      <c r="HZ25" s="25">
        <v>0</v>
      </c>
      <c r="IA25" s="25">
        <v>0</v>
      </c>
      <c r="IB25" s="33" t="e" cm="1">
        <f t="array" ref="IB25">INDEX(#REF!,MATCH(EL25&amp;EM25,#REF!&amp;#REF!,0))</f>
        <v>#REF!</v>
      </c>
      <c r="IC25" s="25">
        <v>0</v>
      </c>
      <c r="ID25" s="25">
        <v>0</v>
      </c>
      <c r="IE25" s="25">
        <v>0</v>
      </c>
      <c r="IF25" s="25">
        <v>0</v>
      </c>
      <c r="IG25" s="25">
        <v>0</v>
      </c>
      <c r="IH25" s="25">
        <v>0</v>
      </c>
      <c r="II25" s="33" t="e" cm="1">
        <f t="array" ref="II25">INDEX(#REF!,MATCH(EL25&amp;EM25,#REF!&amp;#REF!,0))</f>
        <v>#REF!</v>
      </c>
      <c r="IJ25" s="25">
        <v>0</v>
      </c>
      <c r="IK25" s="25">
        <v>0</v>
      </c>
      <c r="IL25" s="25">
        <v>0</v>
      </c>
      <c r="IM25" s="33" t="e" cm="1">
        <f t="array" ref="IM25">INDEX(#REF!,MATCH(EL25&amp;EM25,#REF!&amp;#REF!,0))</f>
        <v>#REF!</v>
      </c>
      <c r="IN25" s="33" t="s">
        <v>437</v>
      </c>
      <c r="IO25" s="31">
        <f t="shared" si="14"/>
        <v>34</v>
      </c>
      <c r="IP25" s="25">
        <v>1</v>
      </c>
      <c r="IQ25" s="25">
        <v>1.24</v>
      </c>
      <c r="IR25" s="25">
        <v>0.12</v>
      </c>
      <c r="IS25" s="33" t="e" cm="1">
        <f t="array" ref="IS25">INDEX(#REF!,MATCH(EL25&amp;EM25,#REF!&amp;#REF!,0))</f>
        <v>#REF!</v>
      </c>
      <c r="IT25" s="33" t="s">
        <v>437</v>
      </c>
      <c r="IU25" s="31">
        <f t="shared" si="263"/>
        <v>1</v>
      </c>
      <c r="IV25" s="31">
        <f t="shared" si="264"/>
        <v>0.23</v>
      </c>
      <c r="IW25" s="25">
        <v>1.24</v>
      </c>
      <c r="IX25" s="25">
        <v>0.12</v>
      </c>
      <c r="IY25" s="25">
        <v>1.0999999999999999E-2</v>
      </c>
      <c r="IZ25" s="25">
        <v>1</v>
      </c>
      <c r="JA25" s="31">
        <f t="shared" si="265"/>
        <v>34</v>
      </c>
      <c r="JB25" s="31">
        <f t="shared" si="266"/>
        <v>0.374</v>
      </c>
      <c r="JC25" s="31">
        <f t="shared" si="267"/>
        <v>34.374000000000002</v>
      </c>
      <c r="JD25" s="31">
        <f t="shared" si="268"/>
        <v>-0.12599999999994083</v>
      </c>
      <c r="JE25" s="31" t="str">
        <f t="shared" si="269"/>
        <v>Thêm 01</v>
      </c>
      <c r="JF25" s="27">
        <v>40.940000000000069</v>
      </c>
      <c r="JG25" s="26">
        <f t="shared" si="204"/>
        <v>40.14</v>
      </c>
      <c r="JH25" s="26">
        <f t="shared" si="205"/>
        <v>0.80000000000006821</v>
      </c>
      <c r="JI25" s="26">
        <f t="shared" si="15"/>
        <v>0</v>
      </c>
      <c r="JJ25" s="26">
        <f t="shared" si="16"/>
        <v>0</v>
      </c>
      <c r="JK25" s="26">
        <f t="shared" si="17"/>
        <v>40.140000000000065</v>
      </c>
      <c r="JL25" s="26">
        <f t="shared" si="18"/>
        <v>0</v>
      </c>
      <c r="JM25" s="26">
        <f t="shared" si="19"/>
        <v>0</v>
      </c>
      <c r="JN25" s="26">
        <f t="shared" si="20"/>
        <v>0</v>
      </c>
      <c r="JO25" s="26">
        <f t="shared" si="21"/>
        <v>0</v>
      </c>
      <c r="JP25" s="26">
        <f t="shared" si="22"/>
        <v>40.240000000000066</v>
      </c>
      <c r="JQ25" s="26">
        <f t="shared" si="23"/>
        <v>0</v>
      </c>
      <c r="JR25" s="26">
        <f t="shared" si="24"/>
        <v>0</v>
      </c>
      <c r="JS25" s="26">
        <f t="shared" si="25"/>
        <v>0</v>
      </c>
      <c r="JT25" s="26">
        <f t="shared" si="26"/>
        <v>0</v>
      </c>
      <c r="JU25" s="26">
        <f t="shared" si="27"/>
        <v>0</v>
      </c>
      <c r="JV25" s="26">
        <f t="shared" si="28"/>
        <v>0</v>
      </c>
      <c r="JW25" s="26">
        <f t="shared" si="29"/>
        <v>40.240000000000066</v>
      </c>
      <c r="JX25" s="26">
        <f t="shared" si="30"/>
        <v>40.440000000000069</v>
      </c>
      <c r="JY25" s="26">
        <f t="shared" si="31"/>
        <v>0</v>
      </c>
      <c r="JZ25" s="26">
        <f t="shared" si="32"/>
        <v>0</v>
      </c>
      <c r="KA25" s="26">
        <f t="shared" si="33"/>
        <v>0</v>
      </c>
      <c r="KB25" s="26">
        <f t="shared" si="34"/>
        <v>0</v>
      </c>
      <c r="KC25" s="26">
        <f t="shared" si="35"/>
        <v>40.440000000000069</v>
      </c>
      <c r="KD25" s="26">
        <f t="shared" si="36"/>
        <v>0</v>
      </c>
      <c r="KE25" s="24">
        <v>40.440000000000069</v>
      </c>
      <c r="KF25" s="31">
        <f t="shared" si="37"/>
        <v>1</v>
      </c>
      <c r="KG25" s="31">
        <f t="shared" si="38"/>
        <v>41.44</v>
      </c>
      <c r="KH25" s="31">
        <f t="shared" si="39"/>
        <v>41.44</v>
      </c>
      <c r="KI25" s="31">
        <f t="shared" si="40"/>
        <v>0</v>
      </c>
      <c r="KJ25" s="31">
        <f t="shared" si="41"/>
        <v>41.56</v>
      </c>
      <c r="KK25" s="25">
        <v>41.440000000000069</v>
      </c>
      <c r="KL25" s="31">
        <f t="shared" si="42"/>
        <v>0</v>
      </c>
      <c r="KM25" s="31">
        <f t="shared" si="43"/>
        <v>0</v>
      </c>
      <c r="KN25" s="31">
        <f t="shared" si="44"/>
        <v>41.56</v>
      </c>
      <c r="KO25" s="31">
        <f t="shared" si="45"/>
        <v>0</v>
      </c>
      <c r="KP25" s="31">
        <f t="shared" si="46"/>
        <v>0</v>
      </c>
      <c r="KQ25" s="25">
        <v>0</v>
      </c>
      <c r="KR25" s="31">
        <f t="shared" si="47"/>
        <v>0</v>
      </c>
      <c r="KS25" s="27">
        <v>40.440000000000069</v>
      </c>
      <c r="KT25" s="26">
        <f t="shared" si="48"/>
        <v>39.64</v>
      </c>
      <c r="KU25" s="26">
        <f t="shared" si="206"/>
        <v>0.80000000000006821</v>
      </c>
      <c r="KV25" s="26">
        <f t="shared" si="49"/>
        <v>0</v>
      </c>
      <c r="KW25" s="26">
        <f t="shared" si="50"/>
        <v>0</v>
      </c>
      <c r="KX25" s="26">
        <f t="shared" si="51"/>
        <v>39.640000000000065</v>
      </c>
      <c r="KY25" s="26">
        <f t="shared" si="52"/>
        <v>0</v>
      </c>
      <c r="KZ25" s="26">
        <f t="shared" si="53"/>
        <v>0</v>
      </c>
      <c r="LA25" s="26">
        <f t="shared" si="54"/>
        <v>0</v>
      </c>
      <c r="LB25" s="26">
        <f t="shared" si="55"/>
        <v>0</v>
      </c>
      <c r="LC25" s="26">
        <f t="shared" si="56"/>
        <v>39.740000000000066</v>
      </c>
      <c r="LD25" s="26">
        <f t="shared" si="57"/>
        <v>0</v>
      </c>
      <c r="LE25" s="26">
        <f t="shared" si="58"/>
        <v>0</v>
      </c>
      <c r="LF25" s="26">
        <f t="shared" si="59"/>
        <v>0</v>
      </c>
      <c r="LG25" s="26">
        <f t="shared" si="60"/>
        <v>0</v>
      </c>
      <c r="LH25" s="26">
        <f t="shared" si="61"/>
        <v>0</v>
      </c>
      <c r="LI25" s="26">
        <f t="shared" si="62"/>
        <v>0</v>
      </c>
      <c r="LJ25" s="26">
        <f t="shared" si="63"/>
        <v>39.740000000000066</v>
      </c>
      <c r="LK25" s="26">
        <f t="shared" si="64"/>
        <v>39.940000000000069</v>
      </c>
      <c r="LL25" s="26">
        <f t="shared" si="65"/>
        <v>0</v>
      </c>
      <c r="LM25" s="26">
        <f t="shared" si="66"/>
        <v>0</v>
      </c>
      <c r="LN25" s="26">
        <f t="shared" si="67"/>
        <v>0</v>
      </c>
      <c r="LO25" s="26">
        <f t="shared" si="68"/>
        <v>0</v>
      </c>
      <c r="LP25" s="26">
        <f t="shared" si="69"/>
        <v>39.940000000000069</v>
      </c>
      <c r="LQ25" s="26">
        <f t="shared" si="70"/>
        <v>0</v>
      </c>
      <c r="LR25" s="24">
        <v>39.940000000000069</v>
      </c>
      <c r="LS25" s="31">
        <f t="shared" si="71"/>
        <v>1</v>
      </c>
      <c r="LT25" s="31">
        <f t="shared" si="72"/>
        <v>40.94</v>
      </c>
      <c r="LU25" s="31">
        <f t="shared" si="73"/>
        <v>40.94</v>
      </c>
      <c r="LV25" s="31">
        <f t="shared" si="74"/>
        <v>0</v>
      </c>
      <c r="LW25" s="31">
        <f t="shared" si="75"/>
        <v>41.06</v>
      </c>
      <c r="LX25" s="25">
        <v>40.940000000000069</v>
      </c>
      <c r="LY25" s="31">
        <f t="shared" si="76"/>
        <v>0</v>
      </c>
      <c r="LZ25" s="31">
        <f t="shared" si="77"/>
        <v>0</v>
      </c>
      <c r="MA25" s="31">
        <f t="shared" si="78"/>
        <v>41.06</v>
      </c>
      <c r="MB25" s="31">
        <f t="shared" si="79"/>
        <v>0</v>
      </c>
      <c r="MC25" s="31">
        <f t="shared" si="80"/>
        <v>0</v>
      </c>
      <c r="MD25" s="25">
        <v>0</v>
      </c>
      <c r="ME25" s="31">
        <f t="shared" si="81"/>
        <v>0</v>
      </c>
      <c r="MF25" s="33" t="s">
        <v>114</v>
      </c>
      <c r="MG25" s="25">
        <v>0</v>
      </c>
      <c r="MH25" s="31">
        <f t="shared" si="207"/>
        <v>0.80000000000006821</v>
      </c>
      <c r="MI25" s="31">
        <f t="shared" si="208"/>
        <v>0.80000000000006821</v>
      </c>
      <c r="MJ25" s="25">
        <v>0</v>
      </c>
      <c r="MK25" s="31">
        <f t="shared" si="209"/>
        <v>0.80000000000006821</v>
      </c>
      <c r="ML25" s="31">
        <f t="shared" si="210"/>
        <v>0.80000000000006821</v>
      </c>
      <c r="MM25" s="31">
        <f t="shared" si="82"/>
        <v>0</v>
      </c>
      <c r="MN25" s="31">
        <f t="shared" si="83"/>
        <v>0</v>
      </c>
      <c r="MO25" s="31">
        <f t="shared" si="211"/>
        <v>0</v>
      </c>
      <c r="MP25" s="31">
        <f t="shared" si="84"/>
        <v>0</v>
      </c>
      <c r="MQ25" s="31">
        <f t="shared" si="85"/>
        <v>0</v>
      </c>
      <c r="MR25" s="31">
        <f t="shared" si="212"/>
        <v>0</v>
      </c>
      <c r="MS25" s="31">
        <f t="shared" si="86"/>
        <v>0</v>
      </c>
      <c r="MT25" s="31">
        <f t="shared" si="87"/>
        <v>0</v>
      </c>
      <c r="MU25" s="31">
        <f t="shared" si="213"/>
        <v>0</v>
      </c>
      <c r="MV25" s="31">
        <f t="shared" si="88"/>
        <v>0</v>
      </c>
      <c r="MW25" s="31">
        <f t="shared" si="89"/>
        <v>0</v>
      </c>
      <c r="MX25" s="31">
        <f t="shared" si="214"/>
        <v>0</v>
      </c>
      <c r="MY25" s="31">
        <f t="shared" si="90"/>
        <v>0</v>
      </c>
      <c r="MZ25" s="31">
        <f t="shared" si="91"/>
        <v>0</v>
      </c>
      <c r="NA25" s="31">
        <f t="shared" si="215"/>
        <v>0</v>
      </c>
      <c r="NB25" s="31">
        <f t="shared" si="92"/>
        <v>0</v>
      </c>
      <c r="NC25" s="31">
        <f t="shared" si="93"/>
        <v>0</v>
      </c>
      <c r="ND25" s="31">
        <f t="shared" si="216"/>
        <v>0</v>
      </c>
      <c r="NE25" s="31">
        <f t="shared" si="94"/>
        <v>0</v>
      </c>
      <c r="NF25" s="31">
        <f t="shared" si="95"/>
        <v>0</v>
      </c>
      <c r="NG25" s="31">
        <f t="shared" si="217"/>
        <v>0</v>
      </c>
      <c r="NH25" s="31">
        <f t="shared" si="96"/>
        <v>0</v>
      </c>
      <c r="NI25" s="31">
        <f t="shared" si="97"/>
        <v>0</v>
      </c>
      <c r="NJ25" s="31">
        <f t="shared" si="218"/>
        <v>0</v>
      </c>
      <c r="NK25" s="31">
        <f t="shared" si="98"/>
        <v>0.1</v>
      </c>
      <c r="NL25" s="31">
        <f t="shared" si="99"/>
        <v>0.1</v>
      </c>
      <c r="NM25" s="31">
        <f t="shared" si="219"/>
        <v>0.1</v>
      </c>
      <c r="NN25" s="31">
        <f t="shared" si="100"/>
        <v>0</v>
      </c>
      <c r="NO25" s="31">
        <f t="shared" si="101"/>
        <v>0</v>
      </c>
      <c r="NP25" s="31">
        <f t="shared" si="220"/>
        <v>0</v>
      </c>
      <c r="NQ25" s="31">
        <f t="shared" si="102"/>
        <v>0.2</v>
      </c>
      <c r="NR25" s="31">
        <f t="shared" si="103"/>
        <v>0.2</v>
      </c>
      <c r="NS25" s="31">
        <f t="shared" si="221"/>
        <v>0.2</v>
      </c>
      <c r="NT25" s="31">
        <f t="shared" si="104"/>
        <v>0</v>
      </c>
      <c r="NU25" s="31">
        <f t="shared" si="105"/>
        <v>0</v>
      </c>
      <c r="NV25" s="31">
        <f t="shared" si="222"/>
        <v>0</v>
      </c>
      <c r="NW25" s="31">
        <f t="shared" si="106"/>
        <v>0.50000000000006817</v>
      </c>
      <c r="NX25" s="31">
        <f t="shared" si="107"/>
        <v>0.50000000000006817</v>
      </c>
      <c r="NY25" s="31">
        <f t="shared" si="223"/>
        <v>0.50000000000006817</v>
      </c>
      <c r="NZ25" s="31">
        <f t="shared" si="108"/>
        <v>0</v>
      </c>
      <c r="OA25" s="31">
        <f t="shared" si="109"/>
        <v>0</v>
      </c>
      <c r="OB25" s="31">
        <f t="shared" si="224"/>
        <v>0</v>
      </c>
      <c r="OC25" s="31">
        <f t="shared" si="110"/>
        <v>0</v>
      </c>
      <c r="OD25" s="31">
        <f t="shared" si="111"/>
        <v>0</v>
      </c>
      <c r="OE25" s="31">
        <f t="shared" si="225"/>
        <v>0</v>
      </c>
      <c r="OF25" s="31">
        <f t="shared" si="112"/>
        <v>0</v>
      </c>
      <c r="OG25" s="31">
        <f t="shared" si="113"/>
        <v>0</v>
      </c>
      <c r="OH25" s="31">
        <f t="shared" si="226"/>
        <v>0</v>
      </c>
      <c r="OI25" s="31">
        <f t="shared" si="114"/>
        <v>0</v>
      </c>
      <c r="OJ25" s="31">
        <f t="shared" si="115"/>
        <v>0</v>
      </c>
      <c r="OK25" s="31">
        <f t="shared" si="227"/>
        <v>0</v>
      </c>
      <c r="OL25" s="31">
        <f t="shared" si="116"/>
        <v>0</v>
      </c>
      <c r="OM25" s="31">
        <f t="shared" si="117"/>
        <v>0</v>
      </c>
      <c r="ON25" s="31">
        <f t="shared" si="228"/>
        <v>0</v>
      </c>
      <c r="OO25" s="31">
        <f t="shared" si="118"/>
        <v>0</v>
      </c>
      <c r="OP25" s="31">
        <f t="shared" si="119"/>
        <v>0</v>
      </c>
      <c r="OQ25" s="31">
        <f t="shared" si="229"/>
        <v>0</v>
      </c>
      <c r="OR25" s="31">
        <f t="shared" si="120"/>
        <v>0</v>
      </c>
      <c r="OS25" s="31">
        <f t="shared" si="121"/>
        <v>0</v>
      </c>
      <c r="OT25" s="31">
        <f t="shared" si="230"/>
        <v>0</v>
      </c>
      <c r="OU25" s="31">
        <f t="shared" si="122"/>
        <v>0</v>
      </c>
      <c r="OV25" s="31">
        <f t="shared" si="123"/>
        <v>0</v>
      </c>
      <c r="OW25" s="31">
        <f t="shared" si="231"/>
        <v>0</v>
      </c>
      <c r="OX25" s="31">
        <f t="shared" si="124"/>
        <v>0</v>
      </c>
      <c r="OY25" s="31">
        <f t="shared" si="125"/>
        <v>0</v>
      </c>
      <c r="OZ25" s="31">
        <f t="shared" si="232"/>
        <v>0</v>
      </c>
      <c r="PA25" s="31">
        <f t="shared" si="126"/>
        <v>0</v>
      </c>
      <c r="PB25" s="31">
        <f t="shared" si="127"/>
        <v>0</v>
      </c>
      <c r="PC25" s="31">
        <f t="shared" si="233"/>
        <v>0</v>
      </c>
      <c r="PD25" s="31">
        <f t="shared" si="128"/>
        <v>0</v>
      </c>
      <c r="PE25" s="31">
        <f t="shared" si="129"/>
        <v>0</v>
      </c>
      <c r="PF25" s="31">
        <f t="shared" si="234"/>
        <v>0</v>
      </c>
      <c r="PG25" s="27">
        <v>2.6</v>
      </c>
      <c r="PH25" s="27">
        <v>0.5</v>
      </c>
      <c r="PI25" s="27">
        <v>1</v>
      </c>
      <c r="PJ25" s="27">
        <v>1</v>
      </c>
      <c r="PK25" s="27">
        <v>0</v>
      </c>
      <c r="PL25" s="27">
        <v>0</v>
      </c>
      <c r="PM25" s="27">
        <v>0</v>
      </c>
      <c r="PN25" s="27">
        <v>0</v>
      </c>
      <c r="PO25" s="31">
        <f t="shared" si="235"/>
        <v>3.4</v>
      </c>
      <c r="PP25" s="31">
        <f t="shared" si="236"/>
        <v>2.4</v>
      </c>
      <c r="PQ25" s="31">
        <f t="shared" si="237"/>
        <v>0</v>
      </c>
      <c r="PR25" s="31">
        <f t="shared" si="238"/>
        <v>0</v>
      </c>
      <c r="PS25" s="31">
        <f t="shared" si="239"/>
        <v>3.4</v>
      </c>
      <c r="PT25" s="31">
        <f t="shared" si="240"/>
        <v>2.4</v>
      </c>
      <c r="PU25" s="31">
        <f t="shared" si="241"/>
        <v>0</v>
      </c>
      <c r="PV25" s="31">
        <f t="shared" si="242"/>
        <v>0</v>
      </c>
      <c r="PW25" s="31">
        <f t="shared" si="130"/>
        <v>0</v>
      </c>
      <c r="PX25" s="31">
        <f t="shared" si="243"/>
        <v>0</v>
      </c>
      <c r="PY25" s="31">
        <f t="shared" si="131"/>
        <v>0</v>
      </c>
      <c r="PZ25" s="31">
        <f t="shared" si="132"/>
        <v>0</v>
      </c>
      <c r="QA25" s="31">
        <f t="shared" si="133"/>
        <v>82.8</v>
      </c>
      <c r="QB25" s="31">
        <f t="shared" si="134"/>
        <v>0</v>
      </c>
      <c r="QC25" s="31">
        <f t="shared" si="135"/>
        <v>82.8</v>
      </c>
      <c r="QD25" s="31">
        <f t="shared" si="136"/>
        <v>0</v>
      </c>
      <c r="QE25" s="31">
        <f t="shared" si="137"/>
        <v>0</v>
      </c>
      <c r="QF25" s="31">
        <f t="shared" si="244"/>
        <v>0</v>
      </c>
      <c r="QG25" s="31">
        <f t="shared" si="245"/>
        <v>82.8</v>
      </c>
      <c r="QH25" s="31">
        <f t="shared" si="246"/>
        <v>0</v>
      </c>
      <c r="QI25" s="31">
        <f t="shared" si="247"/>
        <v>82.8</v>
      </c>
      <c r="QJ25" s="31">
        <f t="shared" si="138"/>
        <v>0</v>
      </c>
      <c r="QK25" s="31">
        <f t="shared" si="139"/>
        <v>0</v>
      </c>
      <c r="QL25" s="31">
        <f t="shared" si="248"/>
        <v>0</v>
      </c>
      <c r="QM25" s="31">
        <f t="shared" si="140"/>
        <v>0</v>
      </c>
      <c r="QN25" s="31">
        <f t="shared" si="141"/>
        <v>0</v>
      </c>
      <c r="QO25" s="31">
        <f t="shared" si="249"/>
        <v>0</v>
      </c>
      <c r="QP25" s="31">
        <f t="shared" si="142"/>
        <v>40.71</v>
      </c>
      <c r="QQ25" s="31">
        <f t="shared" si="143"/>
        <v>0</v>
      </c>
      <c r="QR25" s="31">
        <f t="shared" si="250"/>
        <v>40.71</v>
      </c>
      <c r="QS25" s="31">
        <f t="shared" si="144"/>
        <v>0</v>
      </c>
      <c r="QT25" s="31">
        <f t="shared" si="145"/>
        <v>0</v>
      </c>
      <c r="QU25" s="31">
        <f t="shared" si="251"/>
        <v>0</v>
      </c>
      <c r="QV25" s="31">
        <f t="shared" si="146"/>
        <v>0</v>
      </c>
      <c r="QW25" s="31">
        <f t="shared" si="147"/>
        <v>0</v>
      </c>
      <c r="QX25" s="31">
        <f t="shared" si="252"/>
        <v>0</v>
      </c>
      <c r="QY25" s="31">
        <f t="shared" si="148"/>
        <v>0</v>
      </c>
      <c r="QZ25" s="31">
        <f t="shared" si="149"/>
        <v>0</v>
      </c>
      <c r="RA25" s="31">
        <f t="shared" si="253"/>
        <v>0</v>
      </c>
      <c r="RB25" s="31">
        <f t="shared" si="254"/>
        <v>0</v>
      </c>
      <c r="RC25" s="31">
        <f t="shared" si="255"/>
        <v>0</v>
      </c>
      <c r="RD25" s="31">
        <f t="shared" si="256"/>
        <v>40.71</v>
      </c>
      <c r="RE25" s="31">
        <f t="shared" si="256"/>
        <v>0</v>
      </c>
      <c r="RF25" s="31">
        <f t="shared" si="257"/>
        <v>40.71</v>
      </c>
      <c r="RG25" s="31">
        <f t="shared" si="258"/>
        <v>42.09</v>
      </c>
      <c r="RH25" s="31">
        <f t="shared" si="258"/>
        <v>0</v>
      </c>
      <c r="RI25" s="31">
        <f t="shared" si="259"/>
        <v>42.09</v>
      </c>
      <c r="RJ25" s="31">
        <f t="shared" si="260"/>
        <v>40.71</v>
      </c>
      <c r="RK25" s="31">
        <f t="shared" si="260"/>
        <v>0</v>
      </c>
      <c r="RL25" s="31">
        <f t="shared" si="260"/>
        <v>40.71</v>
      </c>
      <c r="RM25" s="31">
        <f t="shared" si="150"/>
        <v>0</v>
      </c>
      <c r="RN25" s="31">
        <f t="shared" si="151"/>
        <v>0</v>
      </c>
      <c r="RO25" s="31">
        <f t="shared" si="152"/>
        <v>0</v>
      </c>
      <c r="RP25" s="31">
        <f t="shared" si="153"/>
        <v>0</v>
      </c>
      <c r="RQ25" s="31">
        <f t="shared" si="154"/>
        <v>0</v>
      </c>
      <c r="RR25" s="31">
        <f t="shared" si="155"/>
        <v>0</v>
      </c>
      <c r="RS25" s="31">
        <f t="shared" si="156"/>
        <v>0</v>
      </c>
      <c r="RT25" s="31">
        <f t="shared" si="157"/>
        <v>0</v>
      </c>
      <c r="RU25" s="31">
        <f t="shared" si="261"/>
        <v>0</v>
      </c>
      <c r="RV25" s="24"/>
      <c r="RW25" s="24"/>
      <c r="RX25" s="24"/>
      <c r="RY25" s="24"/>
    </row>
    <row r="26" spans="1:493" ht="28.5" x14ac:dyDescent="0.25">
      <c r="A26" s="24">
        <v>23</v>
      </c>
      <c r="B26" s="24" t="s">
        <v>457</v>
      </c>
      <c r="C26" s="24">
        <v>512.79</v>
      </c>
      <c r="D26" s="14" t="e">
        <f>INDEX(#REF!,MATCH(E26,#REF!,0))</f>
        <v>#REF!</v>
      </c>
      <c r="E26" s="24" t="s">
        <v>473</v>
      </c>
      <c r="F26" s="14" t="s">
        <v>422</v>
      </c>
      <c r="G26" s="14" t="s">
        <v>442</v>
      </c>
      <c r="H26" s="14" t="s">
        <v>435</v>
      </c>
      <c r="I26" s="14" t="s">
        <v>425</v>
      </c>
      <c r="J26" s="14" t="s">
        <v>439</v>
      </c>
      <c r="K26" s="14" t="s">
        <v>446</v>
      </c>
      <c r="L26" s="14" t="s">
        <v>446</v>
      </c>
      <c r="M26" s="24">
        <v>2</v>
      </c>
      <c r="N26" s="24">
        <v>2</v>
      </c>
      <c r="O26" s="25">
        <v>2</v>
      </c>
      <c r="P26" s="25">
        <v>2.4</v>
      </c>
      <c r="Q26" s="25">
        <v>0.1</v>
      </c>
      <c r="R26" s="25">
        <v>2</v>
      </c>
      <c r="S26" s="25">
        <v>2.2000000000000002</v>
      </c>
      <c r="T26" s="24">
        <v>0.2</v>
      </c>
      <c r="U26" s="24">
        <v>0</v>
      </c>
      <c r="V26" s="24">
        <v>0</v>
      </c>
      <c r="W26" s="24">
        <v>0</v>
      </c>
      <c r="X26" s="24">
        <v>2</v>
      </c>
      <c r="Y26" s="24">
        <v>1.54</v>
      </c>
      <c r="Z26" s="26">
        <f t="shared" si="273"/>
        <v>1.28</v>
      </c>
      <c r="AA26" s="24">
        <v>0.2</v>
      </c>
      <c r="AB26" s="24">
        <v>0</v>
      </c>
      <c r="AC26" s="24">
        <v>0</v>
      </c>
      <c r="AD26" s="24">
        <v>0</v>
      </c>
      <c r="AE26" s="24">
        <v>0</v>
      </c>
      <c r="AF26" s="24">
        <v>0</v>
      </c>
      <c r="AG26" s="25">
        <v>0</v>
      </c>
      <c r="AH26" s="25">
        <v>0</v>
      </c>
      <c r="AI26" s="26">
        <f t="shared" si="0"/>
        <v>0</v>
      </c>
      <c r="AJ26" s="25">
        <v>0</v>
      </c>
      <c r="AK26" s="25">
        <v>0</v>
      </c>
      <c r="AL26" s="26">
        <f t="shared" si="1"/>
        <v>0</v>
      </c>
      <c r="AM26" s="24">
        <v>0</v>
      </c>
      <c r="AN26" s="24">
        <v>0</v>
      </c>
      <c r="AO26" s="24">
        <v>0</v>
      </c>
      <c r="AP26" s="24">
        <v>0</v>
      </c>
      <c r="AQ26" s="24">
        <v>2</v>
      </c>
      <c r="AR26" s="24">
        <v>1.8</v>
      </c>
      <c r="AS26" s="24">
        <v>0.12</v>
      </c>
      <c r="AT26" s="24">
        <v>0.1</v>
      </c>
      <c r="AU26" s="24">
        <v>0</v>
      </c>
      <c r="AV26" s="24">
        <v>0</v>
      </c>
      <c r="AW26" s="24">
        <v>0</v>
      </c>
      <c r="AX26" s="24">
        <v>0</v>
      </c>
      <c r="AY26" s="24">
        <v>0</v>
      </c>
      <c r="AZ26" s="24">
        <v>0</v>
      </c>
      <c r="BA26" s="24">
        <v>0</v>
      </c>
      <c r="BB26" s="24">
        <v>0</v>
      </c>
      <c r="BC26" s="24">
        <v>0</v>
      </c>
      <c r="BD26" s="24">
        <v>0</v>
      </c>
      <c r="BE26" s="24">
        <v>0</v>
      </c>
      <c r="BF26" s="24">
        <v>0</v>
      </c>
      <c r="BG26" s="24">
        <v>0</v>
      </c>
      <c r="BH26" s="24">
        <v>0</v>
      </c>
      <c r="BI26" s="24">
        <v>0</v>
      </c>
      <c r="BJ26" s="24">
        <v>0</v>
      </c>
      <c r="BK26" s="24">
        <v>0</v>
      </c>
      <c r="BL26" s="24">
        <v>0</v>
      </c>
      <c r="BM26" s="24">
        <v>0</v>
      </c>
      <c r="BN26" s="24">
        <v>0</v>
      </c>
      <c r="BO26" s="24">
        <v>0</v>
      </c>
      <c r="BP26" s="24">
        <v>0</v>
      </c>
      <c r="BQ26" s="24">
        <v>0</v>
      </c>
      <c r="BR26" s="24">
        <v>0</v>
      </c>
      <c r="BS26" s="24">
        <v>0</v>
      </c>
      <c r="BT26" s="24">
        <v>0</v>
      </c>
      <c r="BU26" s="24">
        <v>0</v>
      </c>
      <c r="BV26" s="24">
        <v>0</v>
      </c>
      <c r="BW26" s="24"/>
      <c r="BX26" s="24"/>
      <c r="BY26" s="24">
        <v>0</v>
      </c>
      <c r="BZ26" s="24">
        <v>0</v>
      </c>
      <c r="CA26" s="14" t="e">
        <f>INDEX(#REF!,MATCH(E26,#REF!,0))</f>
        <v>#REF!</v>
      </c>
      <c r="CB26" s="14" t="s">
        <v>471</v>
      </c>
      <c r="CC26" s="24">
        <v>0</v>
      </c>
      <c r="CD26" s="24">
        <v>0</v>
      </c>
      <c r="CE26" s="24">
        <v>2.2999999999999998</v>
      </c>
      <c r="CF26" s="24">
        <v>2.0999999999999996</v>
      </c>
      <c r="CG26" s="24">
        <v>0.12</v>
      </c>
      <c r="CH26" s="24">
        <v>2</v>
      </c>
      <c r="CI26" s="24" t="s">
        <v>115</v>
      </c>
      <c r="CJ26" s="24">
        <v>2.11</v>
      </c>
      <c r="CK26" s="26">
        <f t="shared" si="159"/>
        <v>0</v>
      </c>
      <c r="CL26" s="26">
        <f t="shared" si="270"/>
        <v>2.11</v>
      </c>
      <c r="CM26" s="24">
        <v>36.67</v>
      </c>
      <c r="CN26" s="27">
        <v>62.87</v>
      </c>
      <c r="CO26" s="24">
        <v>62.08</v>
      </c>
      <c r="CP26" s="28">
        <f t="shared" si="161"/>
        <v>62.08</v>
      </c>
      <c r="CQ26" s="28">
        <f t="shared" si="162"/>
        <v>61.17</v>
      </c>
      <c r="CR26" s="28">
        <f t="shared" si="163"/>
        <v>0.91</v>
      </c>
      <c r="CS26" s="28">
        <f t="shared" si="164"/>
        <v>61.269999999999996</v>
      </c>
      <c r="CT26" s="28">
        <f t="shared" si="2"/>
        <v>61.47</v>
      </c>
      <c r="CU26" s="29">
        <v>61.47</v>
      </c>
      <c r="CV26" s="28">
        <f t="shared" si="165"/>
        <v>1.28</v>
      </c>
      <c r="CW26" s="28">
        <f t="shared" si="3"/>
        <v>0</v>
      </c>
      <c r="CX26" s="28">
        <f t="shared" si="166"/>
        <v>0</v>
      </c>
      <c r="CY26" s="28">
        <f t="shared" si="4"/>
        <v>62.75</v>
      </c>
      <c r="CZ26" s="28">
        <f t="shared" si="167"/>
        <v>62.75</v>
      </c>
      <c r="DA26" s="30">
        <v>62.87</v>
      </c>
      <c r="DB26" s="26">
        <f t="shared" si="168"/>
        <v>1.7</v>
      </c>
      <c r="DC26" s="26">
        <f t="shared" si="169"/>
        <v>0.79</v>
      </c>
      <c r="DD26" s="26">
        <f t="shared" si="170"/>
        <v>0.90999999999999992</v>
      </c>
      <c r="DE26" s="26">
        <f t="shared" si="5"/>
        <v>0</v>
      </c>
      <c r="DF26" s="26">
        <f t="shared" si="171"/>
        <v>0</v>
      </c>
      <c r="DG26" s="26">
        <f t="shared" si="6"/>
        <v>0</v>
      </c>
      <c r="DH26" s="26">
        <f t="shared" si="7"/>
        <v>0.1</v>
      </c>
      <c r="DI26" s="26">
        <f t="shared" si="8"/>
        <v>0.2</v>
      </c>
      <c r="DJ26" s="26">
        <f t="shared" si="9"/>
        <v>1.4</v>
      </c>
      <c r="DK26" s="26">
        <f t="shared" si="172"/>
        <v>0</v>
      </c>
      <c r="DL26" s="26">
        <f t="shared" si="173"/>
        <v>1.7</v>
      </c>
      <c r="DM26" s="26">
        <f t="shared" si="174"/>
        <v>0</v>
      </c>
      <c r="DN26" s="26">
        <f t="shared" si="175"/>
        <v>0.40999999999999992</v>
      </c>
      <c r="DO26" s="24">
        <v>3</v>
      </c>
      <c r="DP26" s="24">
        <v>0.5</v>
      </c>
      <c r="DQ26" s="24">
        <v>1</v>
      </c>
      <c r="DR26" s="24">
        <v>1</v>
      </c>
      <c r="DS26" s="31">
        <f t="shared" si="176"/>
        <v>0</v>
      </c>
      <c r="DT26" s="31">
        <f t="shared" si="177"/>
        <v>5.1100000000000003</v>
      </c>
      <c r="DU26" s="31">
        <f t="shared" si="178"/>
        <v>0</v>
      </c>
      <c r="DV26" s="31">
        <f t="shared" si="179"/>
        <v>8.56</v>
      </c>
      <c r="DW26" s="31">
        <f t="shared" si="180"/>
        <v>8.56</v>
      </c>
      <c r="DX26" s="31">
        <f t="shared" si="181"/>
        <v>0</v>
      </c>
      <c r="DY26" s="31">
        <f t="shared" si="182"/>
        <v>17.12</v>
      </c>
      <c r="DZ26" s="31">
        <f t="shared" si="183"/>
        <v>17.12</v>
      </c>
      <c r="EA26" s="31">
        <f t="shared" si="184"/>
        <v>0</v>
      </c>
      <c r="EB26" s="31">
        <f t="shared" si="185"/>
        <v>6.96</v>
      </c>
      <c r="EC26" s="31">
        <f t="shared" si="186"/>
        <v>6.96</v>
      </c>
      <c r="ED26" s="31">
        <f t="shared" si="187"/>
        <v>0</v>
      </c>
      <c r="EE26" s="31">
        <f t="shared" si="187"/>
        <v>10.16</v>
      </c>
      <c r="EF26" s="31">
        <f t="shared" si="188"/>
        <v>10.16</v>
      </c>
      <c r="EG26" s="31">
        <f t="shared" si="189"/>
        <v>0</v>
      </c>
      <c r="EH26" s="31">
        <f t="shared" si="189"/>
        <v>6.96</v>
      </c>
      <c r="EI26" s="31">
        <f t="shared" si="190"/>
        <v>6.96</v>
      </c>
      <c r="EJ26" s="24"/>
      <c r="EK26" s="24"/>
      <c r="EL26" s="24">
        <v>513.49</v>
      </c>
      <c r="EM26" s="24">
        <v>547.99</v>
      </c>
      <c r="EN26" s="24" t="s">
        <v>473</v>
      </c>
      <c r="EO26" s="24" t="s">
        <v>474</v>
      </c>
      <c r="EP26" s="14" t="s">
        <v>431</v>
      </c>
      <c r="EQ26" s="14" t="s">
        <v>453</v>
      </c>
      <c r="ER26" s="14" t="e">
        <f>IF(OR(EP26="Cống tròn",EP26="Cống hộp",EP26="Ống nhựa"),INDEX(#REF!,MATCH(E26,#REF!,0)),IF(OR(EP26="Rãnh xây",EP26="Rãnh bê tông"),INDEX(#REF!,MATCH(E26,#REF!,0)),EP26&amp;" "&amp;" ,"&amp;EQ26))</f>
        <v>#REF!</v>
      </c>
      <c r="ES26" s="25">
        <v>0</v>
      </c>
      <c r="ET26" s="25">
        <v>0</v>
      </c>
      <c r="EU26" s="25">
        <v>0</v>
      </c>
      <c r="EV26" s="24">
        <v>34.5</v>
      </c>
      <c r="EW26" s="31">
        <f t="shared" si="191"/>
        <v>0</v>
      </c>
      <c r="EX26" s="31">
        <f t="shared" si="192"/>
        <v>0</v>
      </c>
      <c r="EY26" s="31">
        <f t="shared" si="10"/>
        <v>0</v>
      </c>
      <c r="EZ26" s="31">
        <f t="shared" si="193"/>
        <v>0</v>
      </c>
      <c r="FA26" s="31">
        <f t="shared" si="194"/>
        <v>0</v>
      </c>
      <c r="FB26" s="32" t="str">
        <f t="shared" si="195"/>
        <v>Đủ</v>
      </c>
      <c r="FC26" s="31">
        <f t="shared" si="196"/>
        <v>0</v>
      </c>
      <c r="FD26" s="33" t="str" cm="1">
        <f t="array" ref="FD26">IF(EP26="Cống tròn",INDEX(#REF!,MATCH(E26,#REF!,0)),IF(EP26="Cống hộp",INDEX(#REF!,MATCH(E26,#REF!,0)),IF(EP26="Rãnh thang",INDEX(#REF!,MATCH(EL26&amp;EM26,#REF!&amp;#REF!,0)),FE26&amp;" "&amp;FF26)))</f>
        <v>Móng bê tông Có cốt thép</v>
      </c>
      <c r="FE26" s="14" t="s">
        <v>439</v>
      </c>
      <c r="FF26" s="14" t="s">
        <v>437</v>
      </c>
      <c r="FG26" s="14" t="e">
        <f>INDEX(#REF!,MATCH(E26,#REF!,0))</f>
        <v>#REF!</v>
      </c>
      <c r="FH26" s="14"/>
      <c r="FI26" s="24">
        <v>0</v>
      </c>
      <c r="FJ26" s="24">
        <v>0</v>
      </c>
      <c r="FK26" s="24">
        <v>0</v>
      </c>
      <c r="FL26" s="25">
        <v>0</v>
      </c>
      <c r="FM26" s="25">
        <v>0</v>
      </c>
      <c r="FN26" s="31">
        <f t="shared" si="197"/>
        <v>0</v>
      </c>
      <c r="FO26" s="31">
        <f t="shared" si="198"/>
        <v>0</v>
      </c>
      <c r="FP26" s="25">
        <v>0</v>
      </c>
      <c r="FQ26" s="25">
        <v>0</v>
      </c>
      <c r="FR26" s="25">
        <v>0</v>
      </c>
      <c r="FS26" s="31">
        <f t="shared" si="199"/>
        <v>0</v>
      </c>
      <c r="FT26" s="25">
        <v>0</v>
      </c>
      <c r="FU26" s="25">
        <v>0</v>
      </c>
      <c r="FV26" s="25">
        <v>0</v>
      </c>
      <c r="FW26" s="25">
        <v>0</v>
      </c>
      <c r="FX26" s="25">
        <v>0</v>
      </c>
      <c r="FY26" s="31">
        <f t="shared" si="200"/>
        <v>0</v>
      </c>
      <c r="FZ26" s="33" t="s">
        <v>435</v>
      </c>
      <c r="GA26" s="33" t="s">
        <v>442</v>
      </c>
      <c r="GB26" s="33" t="s">
        <v>446</v>
      </c>
      <c r="GC26" s="33" t="s">
        <v>446</v>
      </c>
      <c r="GD26" s="25">
        <v>0.12</v>
      </c>
      <c r="GE26" s="25">
        <v>1.6</v>
      </c>
      <c r="GF26" s="25">
        <v>0.22</v>
      </c>
      <c r="GG26" s="25">
        <v>1.6</v>
      </c>
      <c r="GH26" s="25">
        <v>0</v>
      </c>
      <c r="GI26" s="25">
        <v>0</v>
      </c>
      <c r="GJ26" s="25">
        <v>0.2</v>
      </c>
      <c r="GK26" s="25">
        <v>2</v>
      </c>
      <c r="GL26" s="25">
        <v>1</v>
      </c>
      <c r="GM26" s="25">
        <v>0</v>
      </c>
      <c r="GN26" s="31">
        <f t="shared" si="11"/>
        <v>1</v>
      </c>
      <c r="GO26" s="31">
        <f t="shared" si="201"/>
        <v>1</v>
      </c>
      <c r="GP26" s="25">
        <v>0</v>
      </c>
      <c r="GQ26" s="25">
        <v>0</v>
      </c>
      <c r="GR26" s="25">
        <v>0.12</v>
      </c>
      <c r="GS26" s="25">
        <v>0.1</v>
      </c>
      <c r="GT26" s="33" t="e">
        <f>INDEX(#REF!,MATCH(E26,#REF!,0))</f>
        <v>#REF!</v>
      </c>
      <c r="GU26" s="33"/>
      <c r="GV26" s="25">
        <v>0</v>
      </c>
      <c r="GW26" s="25">
        <v>0</v>
      </c>
      <c r="GX26" s="25">
        <v>0</v>
      </c>
      <c r="GY26" s="25">
        <v>0</v>
      </c>
      <c r="GZ26" s="31">
        <f t="shared" si="12"/>
        <v>0</v>
      </c>
      <c r="HA26" s="31">
        <f t="shared" si="13"/>
        <v>0</v>
      </c>
      <c r="HB26" s="104">
        <f t="shared" si="202"/>
        <v>1.46</v>
      </c>
      <c r="HC26" s="25">
        <v>0</v>
      </c>
      <c r="HD26" s="25">
        <v>0</v>
      </c>
      <c r="HE26" s="25">
        <v>0</v>
      </c>
      <c r="HF26" s="31">
        <f t="shared" si="203"/>
        <v>0</v>
      </c>
      <c r="HG26" s="25">
        <v>0</v>
      </c>
      <c r="HH26" s="25">
        <v>0</v>
      </c>
      <c r="HI26" s="33"/>
      <c r="HJ26" s="33"/>
      <c r="HK26" s="33"/>
      <c r="HL26" s="33"/>
      <c r="HM26" s="33" t="e" cm="1">
        <f t="array" ref="HM26">INDEX(#REF!,MATCH(EL26&amp;EM26,#REF!&amp;#REF!,0))</f>
        <v>#REF!</v>
      </c>
      <c r="HN26" s="25">
        <v>0</v>
      </c>
      <c r="HO26" s="25">
        <v>0</v>
      </c>
      <c r="HP26" s="25">
        <v>0</v>
      </c>
      <c r="HQ26" s="25">
        <v>0</v>
      </c>
      <c r="HR26" s="25">
        <v>0</v>
      </c>
      <c r="HS26" s="25">
        <v>0</v>
      </c>
      <c r="HT26" s="25">
        <v>0</v>
      </c>
      <c r="HU26" s="25">
        <v>0</v>
      </c>
      <c r="HV26" s="25">
        <v>0</v>
      </c>
      <c r="HW26" s="25">
        <v>0</v>
      </c>
      <c r="HX26" s="33" t="e" cm="1">
        <f t="array" ref="HX26">INDEX(#REF!,MATCH(EL26&amp;EM26,#REF!&amp;#REF!,0))</f>
        <v>#REF!</v>
      </c>
      <c r="HY26" s="25">
        <v>0</v>
      </c>
      <c r="HZ26" s="25">
        <v>0</v>
      </c>
      <c r="IA26" s="25">
        <v>0</v>
      </c>
      <c r="IB26" s="33" t="e" cm="1">
        <f t="array" ref="IB26">INDEX(#REF!,MATCH(EL26&amp;EM26,#REF!&amp;#REF!,0))</f>
        <v>#REF!</v>
      </c>
      <c r="IC26" s="25">
        <v>0</v>
      </c>
      <c r="ID26" s="25">
        <v>0</v>
      </c>
      <c r="IE26" s="25">
        <v>0</v>
      </c>
      <c r="IF26" s="25">
        <v>0</v>
      </c>
      <c r="IG26" s="25">
        <v>0</v>
      </c>
      <c r="IH26" s="25">
        <v>0</v>
      </c>
      <c r="II26" s="33" t="e" cm="1">
        <f t="array" ref="II26">INDEX(#REF!,MATCH(EL26&amp;EM26,#REF!&amp;#REF!,0))</f>
        <v>#REF!</v>
      </c>
      <c r="IJ26" s="25">
        <v>0</v>
      </c>
      <c r="IK26" s="25">
        <v>0</v>
      </c>
      <c r="IL26" s="25">
        <v>0</v>
      </c>
      <c r="IM26" s="33" t="e" cm="1">
        <f t="array" ref="IM26">INDEX(#REF!,MATCH(EL26&amp;EM26,#REF!&amp;#REF!,0))</f>
        <v>#REF!</v>
      </c>
      <c r="IN26" s="33" t="s">
        <v>437</v>
      </c>
      <c r="IO26" s="31">
        <f t="shared" si="14"/>
        <v>34</v>
      </c>
      <c r="IP26" s="25">
        <v>1</v>
      </c>
      <c r="IQ26" s="25">
        <v>1.24</v>
      </c>
      <c r="IR26" s="25">
        <v>0.12</v>
      </c>
      <c r="IS26" s="33" t="e" cm="1">
        <f t="array" ref="IS26">INDEX(#REF!,MATCH(EL26&amp;EM26,#REF!&amp;#REF!,0))</f>
        <v>#REF!</v>
      </c>
      <c r="IT26" s="33" t="s">
        <v>437</v>
      </c>
      <c r="IU26" s="31">
        <f t="shared" si="263"/>
        <v>1</v>
      </c>
      <c r="IV26" s="31">
        <f t="shared" si="264"/>
        <v>0.23</v>
      </c>
      <c r="IW26" s="25">
        <v>1.24</v>
      </c>
      <c r="IX26" s="25">
        <v>0.12</v>
      </c>
      <c r="IY26" s="25">
        <v>1.0999999999999999E-2</v>
      </c>
      <c r="IZ26" s="25">
        <v>1</v>
      </c>
      <c r="JA26" s="31">
        <f t="shared" si="265"/>
        <v>34</v>
      </c>
      <c r="JB26" s="31">
        <f t="shared" si="266"/>
        <v>0.374</v>
      </c>
      <c r="JC26" s="31">
        <f t="shared" si="267"/>
        <v>34.374000000000002</v>
      </c>
      <c r="JD26" s="31">
        <f t="shared" si="268"/>
        <v>-0.12599999999999767</v>
      </c>
      <c r="JE26" s="31" t="str">
        <f t="shared" si="269"/>
        <v>Thêm 01</v>
      </c>
      <c r="JF26" s="27">
        <v>40.960000000000072</v>
      </c>
      <c r="JG26" s="26">
        <f t="shared" si="204"/>
        <v>40.119999999999997</v>
      </c>
      <c r="JH26" s="26">
        <f t="shared" si="205"/>
        <v>0.84000000000007446</v>
      </c>
      <c r="JI26" s="26">
        <f t="shared" si="15"/>
        <v>0</v>
      </c>
      <c r="JJ26" s="26">
        <f t="shared" si="16"/>
        <v>0</v>
      </c>
      <c r="JK26" s="26">
        <f t="shared" si="17"/>
        <v>40.120000000000076</v>
      </c>
      <c r="JL26" s="26">
        <f t="shared" si="18"/>
        <v>0</v>
      </c>
      <c r="JM26" s="26">
        <f t="shared" si="19"/>
        <v>0</v>
      </c>
      <c r="JN26" s="26">
        <f t="shared" si="20"/>
        <v>0</v>
      </c>
      <c r="JO26" s="26">
        <f t="shared" si="21"/>
        <v>0</v>
      </c>
      <c r="JP26" s="26">
        <f t="shared" si="22"/>
        <v>40.240000000000073</v>
      </c>
      <c r="JQ26" s="26">
        <f t="shared" si="23"/>
        <v>0</v>
      </c>
      <c r="JR26" s="26">
        <f t="shared" si="24"/>
        <v>0</v>
      </c>
      <c r="JS26" s="26">
        <f t="shared" si="25"/>
        <v>0</v>
      </c>
      <c r="JT26" s="26">
        <f t="shared" si="26"/>
        <v>0</v>
      </c>
      <c r="JU26" s="26">
        <f t="shared" si="27"/>
        <v>0</v>
      </c>
      <c r="JV26" s="26">
        <f t="shared" si="28"/>
        <v>0</v>
      </c>
      <c r="JW26" s="26">
        <f t="shared" si="29"/>
        <v>40.240000000000073</v>
      </c>
      <c r="JX26" s="26">
        <f t="shared" si="30"/>
        <v>40.460000000000072</v>
      </c>
      <c r="JY26" s="26">
        <f t="shared" si="31"/>
        <v>0</v>
      </c>
      <c r="JZ26" s="26">
        <f t="shared" si="32"/>
        <v>0</v>
      </c>
      <c r="KA26" s="26">
        <f t="shared" si="33"/>
        <v>0</v>
      </c>
      <c r="KB26" s="26">
        <f t="shared" si="34"/>
        <v>0</v>
      </c>
      <c r="KC26" s="26">
        <f t="shared" si="35"/>
        <v>40.460000000000072</v>
      </c>
      <c r="KD26" s="26">
        <f t="shared" si="36"/>
        <v>0</v>
      </c>
      <c r="KE26" s="24">
        <v>40.460000000000072</v>
      </c>
      <c r="KF26" s="31">
        <f t="shared" si="37"/>
        <v>1</v>
      </c>
      <c r="KG26" s="31">
        <f t="shared" si="38"/>
        <v>41.46</v>
      </c>
      <c r="KH26" s="31">
        <f t="shared" si="39"/>
        <v>41.46</v>
      </c>
      <c r="KI26" s="31">
        <f t="shared" si="40"/>
        <v>0</v>
      </c>
      <c r="KJ26" s="31">
        <f t="shared" si="41"/>
        <v>41.58</v>
      </c>
      <c r="KK26" s="25">
        <v>41.460000000000072</v>
      </c>
      <c r="KL26" s="31">
        <f t="shared" si="42"/>
        <v>0</v>
      </c>
      <c r="KM26" s="31">
        <f t="shared" si="43"/>
        <v>0</v>
      </c>
      <c r="KN26" s="31">
        <f t="shared" si="44"/>
        <v>41.58</v>
      </c>
      <c r="KO26" s="31">
        <f t="shared" si="45"/>
        <v>0</v>
      </c>
      <c r="KP26" s="31">
        <f t="shared" si="46"/>
        <v>0</v>
      </c>
      <c r="KQ26" s="25">
        <v>0</v>
      </c>
      <c r="KR26" s="31">
        <f t="shared" si="47"/>
        <v>0</v>
      </c>
      <c r="KS26" s="27">
        <v>40.460000000000072</v>
      </c>
      <c r="KT26" s="26">
        <f t="shared" si="48"/>
        <v>39.619999999999997</v>
      </c>
      <c r="KU26" s="26">
        <f t="shared" si="206"/>
        <v>0.84000000000007446</v>
      </c>
      <c r="KV26" s="26">
        <f t="shared" si="49"/>
        <v>0</v>
      </c>
      <c r="KW26" s="26">
        <f t="shared" si="50"/>
        <v>0</v>
      </c>
      <c r="KX26" s="26">
        <f t="shared" si="51"/>
        <v>39.620000000000076</v>
      </c>
      <c r="KY26" s="26">
        <f t="shared" si="52"/>
        <v>0</v>
      </c>
      <c r="KZ26" s="26">
        <f t="shared" si="53"/>
        <v>0</v>
      </c>
      <c r="LA26" s="26">
        <f t="shared" si="54"/>
        <v>0</v>
      </c>
      <c r="LB26" s="26">
        <f t="shared" si="55"/>
        <v>0</v>
      </c>
      <c r="LC26" s="26">
        <f t="shared" si="56"/>
        <v>39.740000000000073</v>
      </c>
      <c r="LD26" s="26">
        <f t="shared" si="57"/>
        <v>0</v>
      </c>
      <c r="LE26" s="26">
        <f t="shared" si="58"/>
        <v>0</v>
      </c>
      <c r="LF26" s="26">
        <f t="shared" si="59"/>
        <v>0</v>
      </c>
      <c r="LG26" s="26">
        <f t="shared" si="60"/>
        <v>0</v>
      </c>
      <c r="LH26" s="26">
        <f t="shared" si="61"/>
        <v>0</v>
      </c>
      <c r="LI26" s="26">
        <f t="shared" si="62"/>
        <v>0</v>
      </c>
      <c r="LJ26" s="26">
        <f t="shared" si="63"/>
        <v>39.740000000000073</v>
      </c>
      <c r="LK26" s="26">
        <f t="shared" si="64"/>
        <v>39.960000000000072</v>
      </c>
      <c r="LL26" s="26">
        <f t="shared" si="65"/>
        <v>0</v>
      </c>
      <c r="LM26" s="26">
        <f t="shared" si="66"/>
        <v>0</v>
      </c>
      <c r="LN26" s="26">
        <f t="shared" si="67"/>
        <v>0</v>
      </c>
      <c r="LO26" s="26">
        <f t="shared" si="68"/>
        <v>0</v>
      </c>
      <c r="LP26" s="26">
        <f t="shared" si="69"/>
        <v>39.960000000000072</v>
      </c>
      <c r="LQ26" s="26">
        <f t="shared" si="70"/>
        <v>0</v>
      </c>
      <c r="LR26" s="24">
        <v>39.960000000000072</v>
      </c>
      <c r="LS26" s="31">
        <f t="shared" si="71"/>
        <v>1</v>
      </c>
      <c r="LT26" s="31">
        <f t="shared" si="72"/>
        <v>40.96</v>
      </c>
      <c r="LU26" s="31">
        <f t="shared" si="73"/>
        <v>40.96</v>
      </c>
      <c r="LV26" s="31">
        <f t="shared" si="74"/>
        <v>0</v>
      </c>
      <c r="LW26" s="31">
        <f t="shared" si="75"/>
        <v>41.08</v>
      </c>
      <c r="LX26" s="25">
        <v>40.960000000000072</v>
      </c>
      <c r="LY26" s="31">
        <f t="shared" si="76"/>
        <v>0</v>
      </c>
      <c r="LZ26" s="31">
        <f t="shared" si="77"/>
        <v>0</v>
      </c>
      <c r="MA26" s="31">
        <f t="shared" si="78"/>
        <v>41.08</v>
      </c>
      <c r="MB26" s="31">
        <f t="shared" si="79"/>
        <v>0</v>
      </c>
      <c r="MC26" s="31">
        <f t="shared" si="80"/>
        <v>0</v>
      </c>
      <c r="MD26" s="25">
        <v>0</v>
      </c>
      <c r="ME26" s="31">
        <f t="shared" si="81"/>
        <v>0</v>
      </c>
      <c r="MF26" s="33" t="s">
        <v>114</v>
      </c>
      <c r="MG26" s="25">
        <v>0</v>
      </c>
      <c r="MH26" s="31">
        <f t="shared" si="207"/>
        <v>0.84000000000007446</v>
      </c>
      <c r="MI26" s="31">
        <f t="shared" si="208"/>
        <v>0.84000000000007446</v>
      </c>
      <c r="MJ26" s="25">
        <v>0</v>
      </c>
      <c r="MK26" s="31">
        <f t="shared" si="209"/>
        <v>0.84000000000007446</v>
      </c>
      <c r="ML26" s="31">
        <f t="shared" si="210"/>
        <v>0.84000000000007446</v>
      </c>
      <c r="MM26" s="31">
        <f t="shared" si="82"/>
        <v>0</v>
      </c>
      <c r="MN26" s="31">
        <f t="shared" si="83"/>
        <v>0</v>
      </c>
      <c r="MO26" s="31">
        <f t="shared" si="211"/>
        <v>0</v>
      </c>
      <c r="MP26" s="31">
        <f t="shared" si="84"/>
        <v>0</v>
      </c>
      <c r="MQ26" s="31">
        <f t="shared" si="85"/>
        <v>0</v>
      </c>
      <c r="MR26" s="31">
        <f t="shared" si="212"/>
        <v>0</v>
      </c>
      <c r="MS26" s="31">
        <f t="shared" si="86"/>
        <v>0</v>
      </c>
      <c r="MT26" s="31">
        <f t="shared" si="87"/>
        <v>0</v>
      </c>
      <c r="MU26" s="31">
        <f t="shared" si="213"/>
        <v>0</v>
      </c>
      <c r="MV26" s="31">
        <f t="shared" si="88"/>
        <v>0</v>
      </c>
      <c r="MW26" s="31">
        <f t="shared" si="89"/>
        <v>0</v>
      </c>
      <c r="MX26" s="31">
        <f t="shared" si="214"/>
        <v>0</v>
      </c>
      <c r="MY26" s="31">
        <f t="shared" si="90"/>
        <v>0</v>
      </c>
      <c r="MZ26" s="31">
        <f t="shared" si="91"/>
        <v>0</v>
      </c>
      <c r="NA26" s="31">
        <f t="shared" si="215"/>
        <v>0</v>
      </c>
      <c r="NB26" s="31">
        <f t="shared" si="92"/>
        <v>0</v>
      </c>
      <c r="NC26" s="31">
        <f t="shared" si="93"/>
        <v>0</v>
      </c>
      <c r="ND26" s="31">
        <f t="shared" si="216"/>
        <v>0</v>
      </c>
      <c r="NE26" s="31">
        <f t="shared" si="94"/>
        <v>0</v>
      </c>
      <c r="NF26" s="31">
        <f t="shared" si="95"/>
        <v>0</v>
      </c>
      <c r="NG26" s="31">
        <f t="shared" si="217"/>
        <v>0</v>
      </c>
      <c r="NH26" s="31">
        <f t="shared" si="96"/>
        <v>0</v>
      </c>
      <c r="NI26" s="31">
        <f t="shared" si="97"/>
        <v>0</v>
      </c>
      <c r="NJ26" s="31">
        <f t="shared" si="218"/>
        <v>0</v>
      </c>
      <c r="NK26" s="31">
        <f t="shared" si="98"/>
        <v>0.12</v>
      </c>
      <c r="NL26" s="31">
        <f t="shared" si="99"/>
        <v>0.12</v>
      </c>
      <c r="NM26" s="31">
        <f t="shared" si="219"/>
        <v>0.12</v>
      </c>
      <c r="NN26" s="31">
        <f t="shared" si="100"/>
        <v>0</v>
      </c>
      <c r="NO26" s="31">
        <f t="shared" si="101"/>
        <v>0</v>
      </c>
      <c r="NP26" s="31">
        <f t="shared" si="220"/>
        <v>0</v>
      </c>
      <c r="NQ26" s="31">
        <f t="shared" si="102"/>
        <v>0.22</v>
      </c>
      <c r="NR26" s="31">
        <f t="shared" si="103"/>
        <v>0.22</v>
      </c>
      <c r="NS26" s="31">
        <f t="shared" si="221"/>
        <v>0.22</v>
      </c>
      <c r="NT26" s="31">
        <f t="shared" si="104"/>
        <v>0</v>
      </c>
      <c r="NU26" s="31">
        <f t="shared" si="105"/>
        <v>0</v>
      </c>
      <c r="NV26" s="31">
        <f t="shared" si="222"/>
        <v>0</v>
      </c>
      <c r="NW26" s="31">
        <f t="shared" si="106"/>
        <v>0.5000000000000745</v>
      </c>
      <c r="NX26" s="31">
        <f t="shared" si="107"/>
        <v>0.5000000000000745</v>
      </c>
      <c r="NY26" s="31">
        <f t="shared" si="223"/>
        <v>0.5000000000000745</v>
      </c>
      <c r="NZ26" s="31">
        <f t="shared" si="108"/>
        <v>0</v>
      </c>
      <c r="OA26" s="31">
        <f t="shared" si="109"/>
        <v>0</v>
      </c>
      <c r="OB26" s="31">
        <f t="shared" si="224"/>
        <v>0</v>
      </c>
      <c r="OC26" s="31">
        <f t="shared" si="110"/>
        <v>0</v>
      </c>
      <c r="OD26" s="31">
        <f t="shared" si="111"/>
        <v>0</v>
      </c>
      <c r="OE26" s="31">
        <f t="shared" si="225"/>
        <v>0</v>
      </c>
      <c r="OF26" s="31">
        <f t="shared" si="112"/>
        <v>0</v>
      </c>
      <c r="OG26" s="31">
        <f t="shared" si="113"/>
        <v>0</v>
      </c>
      <c r="OH26" s="31">
        <f t="shared" si="226"/>
        <v>0</v>
      </c>
      <c r="OI26" s="31">
        <f t="shared" si="114"/>
        <v>0</v>
      </c>
      <c r="OJ26" s="31">
        <f t="shared" si="115"/>
        <v>0</v>
      </c>
      <c r="OK26" s="31">
        <f t="shared" si="227"/>
        <v>0</v>
      </c>
      <c r="OL26" s="31">
        <f t="shared" si="116"/>
        <v>0</v>
      </c>
      <c r="OM26" s="31">
        <f t="shared" si="117"/>
        <v>0</v>
      </c>
      <c r="ON26" s="31">
        <f t="shared" si="228"/>
        <v>0</v>
      </c>
      <c r="OO26" s="31">
        <f t="shared" si="118"/>
        <v>0</v>
      </c>
      <c r="OP26" s="31">
        <f t="shared" si="119"/>
        <v>0</v>
      </c>
      <c r="OQ26" s="31">
        <f t="shared" si="229"/>
        <v>0</v>
      </c>
      <c r="OR26" s="31">
        <f t="shared" si="120"/>
        <v>0</v>
      </c>
      <c r="OS26" s="31">
        <f t="shared" si="121"/>
        <v>0</v>
      </c>
      <c r="OT26" s="31">
        <f t="shared" si="230"/>
        <v>0</v>
      </c>
      <c r="OU26" s="31">
        <f t="shared" si="122"/>
        <v>0</v>
      </c>
      <c r="OV26" s="31">
        <f t="shared" si="123"/>
        <v>0</v>
      </c>
      <c r="OW26" s="31">
        <f t="shared" si="231"/>
        <v>0</v>
      </c>
      <c r="OX26" s="31">
        <f t="shared" si="124"/>
        <v>0</v>
      </c>
      <c r="OY26" s="31">
        <f t="shared" si="125"/>
        <v>0</v>
      </c>
      <c r="OZ26" s="31">
        <f t="shared" si="232"/>
        <v>0</v>
      </c>
      <c r="PA26" s="31">
        <f t="shared" si="126"/>
        <v>0</v>
      </c>
      <c r="PB26" s="31">
        <f t="shared" si="127"/>
        <v>0</v>
      </c>
      <c r="PC26" s="31">
        <f t="shared" si="233"/>
        <v>0</v>
      </c>
      <c r="PD26" s="31">
        <f t="shared" si="128"/>
        <v>0</v>
      </c>
      <c r="PE26" s="31">
        <f t="shared" si="129"/>
        <v>0</v>
      </c>
      <c r="PF26" s="31">
        <f t="shared" si="234"/>
        <v>0</v>
      </c>
      <c r="PG26" s="27">
        <v>2.6</v>
      </c>
      <c r="PH26" s="27">
        <v>0.5</v>
      </c>
      <c r="PI26" s="27">
        <v>1</v>
      </c>
      <c r="PJ26" s="27">
        <v>1</v>
      </c>
      <c r="PK26" s="27">
        <v>0</v>
      </c>
      <c r="PL26" s="27">
        <v>0</v>
      </c>
      <c r="PM26" s="27">
        <v>0</v>
      </c>
      <c r="PN26" s="27">
        <v>0</v>
      </c>
      <c r="PO26" s="31">
        <f t="shared" si="235"/>
        <v>3.44</v>
      </c>
      <c r="PP26" s="31">
        <f t="shared" si="236"/>
        <v>2.54</v>
      </c>
      <c r="PQ26" s="31">
        <f t="shared" si="237"/>
        <v>0</v>
      </c>
      <c r="PR26" s="31">
        <f t="shared" si="238"/>
        <v>0</v>
      </c>
      <c r="PS26" s="31">
        <f t="shared" si="239"/>
        <v>3.44</v>
      </c>
      <c r="PT26" s="31">
        <f t="shared" si="240"/>
        <v>2.54</v>
      </c>
      <c r="PU26" s="31">
        <f t="shared" si="241"/>
        <v>0</v>
      </c>
      <c r="PV26" s="31">
        <f t="shared" si="242"/>
        <v>0</v>
      </c>
      <c r="PW26" s="31">
        <f t="shared" si="130"/>
        <v>0</v>
      </c>
      <c r="PX26" s="31">
        <f t="shared" si="243"/>
        <v>0</v>
      </c>
      <c r="PY26" s="31">
        <f t="shared" si="131"/>
        <v>0</v>
      </c>
      <c r="PZ26" s="31">
        <f t="shared" si="132"/>
        <v>0</v>
      </c>
      <c r="QA26" s="31">
        <f t="shared" si="133"/>
        <v>87.63</v>
      </c>
      <c r="QB26" s="31">
        <f t="shared" si="134"/>
        <v>0</v>
      </c>
      <c r="QC26" s="31">
        <f t="shared" si="135"/>
        <v>87.63</v>
      </c>
      <c r="QD26" s="31">
        <f t="shared" si="136"/>
        <v>0</v>
      </c>
      <c r="QE26" s="31">
        <f t="shared" si="137"/>
        <v>0</v>
      </c>
      <c r="QF26" s="31">
        <f t="shared" si="244"/>
        <v>0</v>
      </c>
      <c r="QG26" s="31">
        <f t="shared" si="245"/>
        <v>87.63</v>
      </c>
      <c r="QH26" s="31">
        <f t="shared" si="246"/>
        <v>0</v>
      </c>
      <c r="QI26" s="31">
        <f t="shared" si="247"/>
        <v>87.63</v>
      </c>
      <c r="QJ26" s="31">
        <f t="shared" si="138"/>
        <v>0</v>
      </c>
      <c r="QK26" s="31">
        <f t="shared" si="139"/>
        <v>0</v>
      </c>
      <c r="QL26" s="31">
        <f t="shared" si="248"/>
        <v>0</v>
      </c>
      <c r="QM26" s="31">
        <f t="shared" si="140"/>
        <v>0</v>
      </c>
      <c r="QN26" s="31">
        <f t="shared" si="141"/>
        <v>0</v>
      </c>
      <c r="QO26" s="31">
        <f t="shared" si="249"/>
        <v>0</v>
      </c>
      <c r="QP26" s="31">
        <f t="shared" si="142"/>
        <v>42.92</v>
      </c>
      <c r="QQ26" s="31">
        <f t="shared" si="143"/>
        <v>0</v>
      </c>
      <c r="QR26" s="31">
        <f t="shared" si="250"/>
        <v>42.92</v>
      </c>
      <c r="QS26" s="31">
        <f t="shared" si="144"/>
        <v>0</v>
      </c>
      <c r="QT26" s="31">
        <f t="shared" si="145"/>
        <v>0</v>
      </c>
      <c r="QU26" s="31">
        <f t="shared" si="251"/>
        <v>0</v>
      </c>
      <c r="QV26" s="31">
        <f t="shared" si="146"/>
        <v>0</v>
      </c>
      <c r="QW26" s="31">
        <f t="shared" si="147"/>
        <v>0</v>
      </c>
      <c r="QX26" s="31">
        <f t="shared" si="252"/>
        <v>0</v>
      </c>
      <c r="QY26" s="31">
        <f t="shared" si="148"/>
        <v>0</v>
      </c>
      <c r="QZ26" s="31">
        <f t="shared" si="149"/>
        <v>0</v>
      </c>
      <c r="RA26" s="31">
        <f t="shared" si="253"/>
        <v>0</v>
      </c>
      <c r="RB26" s="31">
        <f t="shared" si="254"/>
        <v>0</v>
      </c>
      <c r="RC26" s="31">
        <f t="shared" si="255"/>
        <v>0</v>
      </c>
      <c r="RD26" s="31">
        <f t="shared" si="256"/>
        <v>42.92</v>
      </c>
      <c r="RE26" s="31">
        <f t="shared" si="256"/>
        <v>0</v>
      </c>
      <c r="RF26" s="31">
        <f t="shared" si="257"/>
        <v>42.92</v>
      </c>
      <c r="RG26" s="31">
        <f t="shared" si="258"/>
        <v>44.71</v>
      </c>
      <c r="RH26" s="31">
        <f t="shared" si="258"/>
        <v>0</v>
      </c>
      <c r="RI26" s="31">
        <f t="shared" si="259"/>
        <v>44.71</v>
      </c>
      <c r="RJ26" s="31">
        <f t="shared" si="260"/>
        <v>42.92</v>
      </c>
      <c r="RK26" s="31">
        <f t="shared" si="260"/>
        <v>0</v>
      </c>
      <c r="RL26" s="31">
        <f t="shared" si="260"/>
        <v>42.92</v>
      </c>
      <c r="RM26" s="31">
        <f t="shared" si="150"/>
        <v>0</v>
      </c>
      <c r="RN26" s="31">
        <f t="shared" si="151"/>
        <v>0</v>
      </c>
      <c r="RO26" s="31">
        <f t="shared" si="152"/>
        <v>0</v>
      </c>
      <c r="RP26" s="31">
        <f t="shared" si="153"/>
        <v>0</v>
      </c>
      <c r="RQ26" s="31">
        <f t="shared" si="154"/>
        <v>0</v>
      </c>
      <c r="RR26" s="31">
        <f t="shared" si="155"/>
        <v>0</v>
      </c>
      <c r="RS26" s="31">
        <f t="shared" si="156"/>
        <v>0</v>
      </c>
      <c r="RT26" s="31">
        <f t="shared" si="157"/>
        <v>0</v>
      </c>
      <c r="RU26" s="31">
        <f t="shared" si="261"/>
        <v>0</v>
      </c>
      <c r="RV26" s="24"/>
      <c r="RW26" s="24"/>
      <c r="RX26" s="24"/>
      <c r="RY26" s="24"/>
    </row>
    <row r="27" spans="1:493" ht="42.75" x14ac:dyDescent="0.25">
      <c r="A27" s="24">
        <v>24</v>
      </c>
      <c r="B27" s="24" t="s">
        <v>457</v>
      </c>
      <c r="C27" s="24">
        <v>548.69000000000005</v>
      </c>
      <c r="D27" s="14" t="e">
        <f>INDEX(#REF!,MATCH(E27,#REF!,0))</f>
        <v>#REF!</v>
      </c>
      <c r="E27" s="24" t="s">
        <v>474</v>
      </c>
      <c r="F27" s="14" t="s">
        <v>422</v>
      </c>
      <c r="G27" s="14" t="s">
        <v>444</v>
      </c>
      <c r="H27" s="14" t="s">
        <v>435</v>
      </c>
      <c r="I27" s="14" t="s">
        <v>425</v>
      </c>
      <c r="J27" s="14" t="s">
        <v>439</v>
      </c>
      <c r="K27" s="14" t="s">
        <v>446</v>
      </c>
      <c r="L27" s="14" t="s">
        <v>446</v>
      </c>
      <c r="M27" s="24">
        <v>2</v>
      </c>
      <c r="N27" s="24">
        <v>2</v>
      </c>
      <c r="O27" s="25">
        <v>2</v>
      </c>
      <c r="P27" s="25">
        <v>2.4</v>
      </c>
      <c r="Q27" s="25">
        <v>0.1</v>
      </c>
      <c r="R27" s="25">
        <v>2</v>
      </c>
      <c r="S27" s="25">
        <v>2.2000000000000002</v>
      </c>
      <c r="T27" s="24">
        <v>0.2</v>
      </c>
      <c r="U27" s="24">
        <v>0</v>
      </c>
      <c r="V27" s="24">
        <v>0</v>
      </c>
      <c r="W27" s="24">
        <v>0</v>
      </c>
      <c r="X27" s="24">
        <v>2</v>
      </c>
      <c r="Y27" s="24">
        <v>1.54</v>
      </c>
      <c r="Z27" s="26">
        <f t="shared" si="273"/>
        <v>1.28</v>
      </c>
      <c r="AA27" s="24">
        <v>0.2</v>
      </c>
      <c r="AB27" s="24">
        <v>0</v>
      </c>
      <c r="AC27" s="24">
        <v>0</v>
      </c>
      <c r="AD27" s="24">
        <v>0</v>
      </c>
      <c r="AE27" s="24">
        <v>0</v>
      </c>
      <c r="AF27" s="24">
        <v>0</v>
      </c>
      <c r="AG27" s="25">
        <v>0</v>
      </c>
      <c r="AH27" s="25">
        <v>0</v>
      </c>
      <c r="AI27" s="26">
        <f t="shared" si="0"/>
        <v>0</v>
      </c>
      <c r="AJ27" s="25">
        <v>0</v>
      </c>
      <c r="AK27" s="25">
        <v>0</v>
      </c>
      <c r="AL27" s="26">
        <f t="shared" si="1"/>
        <v>0</v>
      </c>
      <c r="AM27" s="24">
        <v>0</v>
      </c>
      <c r="AN27" s="24">
        <v>0</v>
      </c>
      <c r="AO27" s="24">
        <v>0</v>
      </c>
      <c r="AP27" s="24">
        <v>0</v>
      </c>
      <c r="AQ27" s="24">
        <v>2</v>
      </c>
      <c r="AR27" s="24">
        <v>1.8</v>
      </c>
      <c r="AS27" s="24">
        <v>0.12</v>
      </c>
      <c r="AT27" s="24">
        <v>0.1</v>
      </c>
      <c r="AU27" s="24">
        <v>0</v>
      </c>
      <c r="AV27" s="24">
        <v>0</v>
      </c>
      <c r="AW27" s="24">
        <v>0</v>
      </c>
      <c r="AX27" s="24">
        <v>0</v>
      </c>
      <c r="AY27" s="24">
        <v>0</v>
      </c>
      <c r="AZ27" s="24">
        <v>0</v>
      </c>
      <c r="BA27" s="24">
        <v>0</v>
      </c>
      <c r="BB27" s="24">
        <v>0</v>
      </c>
      <c r="BC27" s="24">
        <v>0</v>
      </c>
      <c r="BD27" s="24">
        <v>0</v>
      </c>
      <c r="BE27" s="24">
        <v>0</v>
      </c>
      <c r="BF27" s="24">
        <v>0</v>
      </c>
      <c r="BG27" s="24">
        <v>0</v>
      </c>
      <c r="BH27" s="24">
        <v>0</v>
      </c>
      <c r="BI27" s="24">
        <v>0</v>
      </c>
      <c r="BJ27" s="24">
        <v>0</v>
      </c>
      <c r="BK27" s="24">
        <v>0</v>
      </c>
      <c r="BL27" s="24">
        <v>0</v>
      </c>
      <c r="BM27" s="24">
        <v>0</v>
      </c>
      <c r="BN27" s="24">
        <v>0</v>
      </c>
      <c r="BO27" s="24">
        <v>0</v>
      </c>
      <c r="BP27" s="24">
        <v>0</v>
      </c>
      <c r="BQ27" s="24">
        <v>0</v>
      </c>
      <c r="BR27" s="24">
        <v>0</v>
      </c>
      <c r="BS27" s="24">
        <v>0</v>
      </c>
      <c r="BT27" s="24">
        <v>0</v>
      </c>
      <c r="BU27" s="24">
        <v>0</v>
      </c>
      <c r="BV27" s="24">
        <v>0</v>
      </c>
      <c r="BW27" s="24"/>
      <c r="BX27" s="24"/>
      <c r="BY27" s="24">
        <v>0</v>
      </c>
      <c r="BZ27" s="24">
        <v>0</v>
      </c>
      <c r="CA27" s="14" t="e">
        <f>INDEX(#REF!,MATCH(E27,#REF!,0))</f>
        <v>#REF!</v>
      </c>
      <c r="CB27" s="14" t="s">
        <v>471</v>
      </c>
      <c r="CC27" s="24">
        <v>0</v>
      </c>
      <c r="CD27" s="24">
        <v>0</v>
      </c>
      <c r="CE27" s="24">
        <v>2.2999999999999998</v>
      </c>
      <c r="CF27" s="24">
        <v>2.0999999999999996</v>
      </c>
      <c r="CG27" s="24">
        <v>0.12</v>
      </c>
      <c r="CH27" s="24">
        <v>2</v>
      </c>
      <c r="CI27" s="24" t="s">
        <v>115</v>
      </c>
      <c r="CJ27" s="24">
        <v>1.3</v>
      </c>
      <c r="CK27" s="26">
        <f t="shared" si="159"/>
        <v>0</v>
      </c>
      <c r="CL27" s="26">
        <f t="shared" si="270"/>
        <v>1.3</v>
      </c>
      <c r="CM27" s="24">
        <v>36.67</v>
      </c>
      <c r="CN27" s="27">
        <v>63.87</v>
      </c>
      <c r="CO27" s="24">
        <v>63.08</v>
      </c>
      <c r="CP27" s="28">
        <f t="shared" si="161"/>
        <v>63.08</v>
      </c>
      <c r="CQ27" s="28">
        <f t="shared" si="162"/>
        <v>62.17</v>
      </c>
      <c r="CR27" s="28">
        <f t="shared" si="163"/>
        <v>0.91</v>
      </c>
      <c r="CS27" s="28">
        <f t="shared" si="164"/>
        <v>62.269999999999996</v>
      </c>
      <c r="CT27" s="28">
        <f t="shared" si="2"/>
        <v>62.47</v>
      </c>
      <c r="CU27" s="29">
        <v>62.47</v>
      </c>
      <c r="CV27" s="28">
        <f t="shared" si="165"/>
        <v>1.28</v>
      </c>
      <c r="CW27" s="28">
        <f t="shared" si="3"/>
        <v>0</v>
      </c>
      <c r="CX27" s="28">
        <f t="shared" si="166"/>
        <v>0</v>
      </c>
      <c r="CY27" s="28">
        <f t="shared" si="4"/>
        <v>63.75</v>
      </c>
      <c r="CZ27" s="28">
        <f t="shared" si="167"/>
        <v>63.75</v>
      </c>
      <c r="DA27" s="30">
        <v>63.87</v>
      </c>
      <c r="DB27" s="26">
        <f t="shared" si="168"/>
        <v>1.7</v>
      </c>
      <c r="DC27" s="26">
        <f t="shared" si="169"/>
        <v>0.79</v>
      </c>
      <c r="DD27" s="26">
        <f t="shared" si="170"/>
        <v>0.90999999999999992</v>
      </c>
      <c r="DE27" s="26">
        <f t="shared" si="5"/>
        <v>0</v>
      </c>
      <c r="DF27" s="26">
        <f t="shared" si="171"/>
        <v>0</v>
      </c>
      <c r="DG27" s="26">
        <f t="shared" si="6"/>
        <v>0</v>
      </c>
      <c r="DH27" s="26">
        <f t="shared" si="7"/>
        <v>0.1</v>
      </c>
      <c r="DI27" s="26">
        <f t="shared" si="8"/>
        <v>0.2</v>
      </c>
      <c r="DJ27" s="26">
        <f t="shared" si="9"/>
        <v>1</v>
      </c>
      <c r="DK27" s="26">
        <f t="shared" si="172"/>
        <v>0</v>
      </c>
      <c r="DL27" s="26">
        <f t="shared" si="173"/>
        <v>1.3</v>
      </c>
      <c r="DM27" s="26">
        <f t="shared" si="174"/>
        <v>0</v>
      </c>
      <c r="DN27" s="26">
        <f t="shared" si="175"/>
        <v>0</v>
      </c>
      <c r="DO27" s="24">
        <v>3</v>
      </c>
      <c r="DP27" s="24">
        <v>0.5</v>
      </c>
      <c r="DQ27" s="24">
        <v>1</v>
      </c>
      <c r="DR27" s="24">
        <v>1</v>
      </c>
      <c r="DS27" s="31">
        <f t="shared" si="176"/>
        <v>0</v>
      </c>
      <c r="DT27" s="31">
        <f t="shared" si="177"/>
        <v>4.3</v>
      </c>
      <c r="DU27" s="31">
        <f t="shared" si="178"/>
        <v>0</v>
      </c>
      <c r="DV27" s="31">
        <f t="shared" si="179"/>
        <v>4.75</v>
      </c>
      <c r="DW27" s="31">
        <f t="shared" si="180"/>
        <v>4.75</v>
      </c>
      <c r="DX27" s="31">
        <f t="shared" si="181"/>
        <v>0</v>
      </c>
      <c r="DY27" s="31">
        <f t="shared" si="182"/>
        <v>9.5</v>
      </c>
      <c r="DZ27" s="31">
        <f t="shared" si="183"/>
        <v>9.5</v>
      </c>
      <c r="EA27" s="31">
        <f t="shared" si="184"/>
        <v>0</v>
      </c>
      <c r="EB27" s="31">
        <f t="shared" si="185"/>
        <v>5.36</v>
      </c>
      <c r="EC27" s="31">
        <f t="shared" si="186"/>
        <v>5.36</v>
      </c>
      <c r="ED27" s="31">
        <f t="shared" si="187"/>
        <v>0</v>
      </c>
      <c r="EE27" s="31">
        <f t="shared" si="187"/>
        <v>4.1399999999999997</v>
      </c>
      <c r="EF27" s="31">
        <f t="shared" si="188"/>
        <v>4.1399999999999997</v>
      </c>
      <c r="EG27" s="31">
        <f t="shared" si="189"/>
        <v>0</v>
      </c>
      <c r="EH27" s="31">
        <f t="shared" si="189"/>
        <v>5.36</v>
      </c>
      <c r="EI27" s="31">
        <f t="shared" si="190"/>
        <v>5.36</v>
      </c>
      <c r="EJ27" s="24"/>
      <c r="EK27" s="24"/>
      <c r="EL27" s="24">
        <v>549.3900000000001</v>
      </c>
      <c r="EM27" s="24">
        <v>583.89</v>
      </c>
      <c r="EN27" s="24" t="s">
        <v>474</v>
      </c>
      <c r="EO27" s="24" t="s">
        <v>475</v>
      </c>
      <c r="EP27" s="14" t="s">
        <v>431</v>
      </c>
      <c r="EQ27" s="14" t="s">
        <v>453</v>
      </c>
      <c r="ER27" s="14" t="e">
        <f>IF(OR(EP27="Cống tròn",EP27="Cống hộp",EP27="Ống nhựa"),INDEX(#REF!,MATCH(E27,#REF!,0)),IF(OR(EP27="Rãnh xây",EP27="Rãnh bê tông"),INDEX(#REF!,MATCH(E27,#REF!,0)),EP27&amp;" "&amp;" ,"&amp;EQ27))</f>
        <v>#REF!</v>
      </c>
      <c r="ES27" s="25">
        <v>0</v>
      </c>
      <c r="ET27" s="25">
        <v>0</v>
      </c>
      <c r="EU27" s="25">
        <v>0</v>
      </c>
      <c r="EV27" s="24">
        <v>34.499999999999886</v>
      </c>
      <c r="EW27" s="31">
        <f t="shared" si="191"/>
        <v>0</v>
      </c>
      <c r="EX27" s="31">
        <f t="shared" si="192"/>
        <v>0</v>
      </c>
      <c r="EY27" s="31">
        <f t="shared" si="10"/>
        <v>0</v>
      </c>
      <c r="EZ27" s="31">
        <f t="shared" si="193"/>
        <v>0</v>
      </c>
      <c r="FA27" s="31">
        <f t="shared" si="194"/>
        <v>0</v>
      </c>
      <c r="FB27" s="32" t="str">
        <f t="shared" si="195"/>
        <v>Đủ</v>
      </c>
      <c r="FC27" s="31">
        <f t="shared" si="196"/>
        <v>0</v>
      </c>
      <c r="FD27" s="33" t="str" cm="1">
        <f t="array" ref="FD27">IF(EP27="Cống tròn",INDEX(#REF!,MATCH(E27,#REF!,0)),IF(EP27="Cống hộp",INDEX(#REF!,MATCH(E27,#REF!,0)),IF(EP27="Rãnh thang",INDEX(#REF!,MATCH(EL27&amp;EM27,#REF!&amp;#REF!,0)),FE27&amp;" "&amp;FF27)))</f>
        <v>Móng bê tông Có cốt thép</v>
      </c>
      <c r="FE27" s="14" t="s">
        <v>439</v>
      </c>
      <c r="FF27" s="14" t="s">
        <v>437</v>
      </c>
      <c r="FG27" s="14" t="e">
        <f>INDEX(#REF!,MATCH(E27,#REF!,0))</f>
        <v>#REF!</v>
      </c>
      <c r="FH27" s="14"/>
      <c r="FI27" s="24">
        <v>0</v>
      </c>
      <c r="FJ27" s="24">
        <v>0</v>
      </c>
      <c r="FK27" s="24">
        <v>0</v>
      </c>
      <c r="FL27" s="25">
        <v>0</v>
      </c>
      <c r="FM27" s="25">
        <v>0</v>
      </c>
      <c r="FN27" s="31">
        <f t="shared" si="197"/>
        <v>0</v>
      </c>
      <c r="FO27" s="31">
        <f t="shared" si="198"/>
        <v>0</v>
      </c>
      <c r="FP27" s="25">
        <v>0</v>
      </c>
      <c r="FQ27" s="25">
        <v>0</v>
      </c>
      <c r="FR27" s="25">
        <v>0</v>
      </c>
      <c r="FS27" s="31">
        <f t="shared" si="199"/>
        <v>0</v>
      </c>
      <c r="FT27" s="25">
        <v>0</v>
      </c>
      <c r="FU27" s="25">
        <v>0</v>
      </c>
      <c r="FV27" s="25">
        <v>0</v>
      </c>
      <c r="FW27" s="25">
        <v>0</v>
      </c>
      <c r="FX27" s="25">
        <v>0</v>
      </c>
      <c r="FY27" s="31">
        <f t="shared" si="200"/>
        <v>0</v>
      </c>
      <c r="FZ27" s="33" t="s">
        <v>435</v>
      </c>
      <c r="GA27" s="33" t="s">
        <v>444</v>
      </c>
      <c r="GB27" s="33" t="s">
        <v>446</v>
      </c>
      <c r="GC27" s="33" t="s">
        <v>446</v>
      </c>
      <c r="GD27" s="25">
        <v>0.12</v>
      </c>
      <c r="GE27" s="25">
        <v>1.6</v>
      </c>
      <c r="GF27" s="25">
        <v>0.22</v>
      </c>
      <c r="GG27" s="25">
        <v>1.6</v>
      </c>
      <c r="GH27" s="25">
        <v>0</v>
      </c>
      <c r="GI27" s="25">
        <v>0</v>
      </c>
      <c r="GJ27" s="25">
        <v>0.2</v>
      </c>
      <c r="GK27" s="25">
        <v>0</v>
      </c>
      <c r="GL27" s="25">
        <v>0</v>
      </c>
      <c r="GM27" s="25">
        <v>0</v>
      </c>
      <c r="GN27" s="31">
        <f t="shared" si="11"/>
        <v>1</v>
      </c>
      <c r="GO27" s="31">
        <f t="shared" si="201"/>
        <v>1</v>
      </c>
      <c r="GP27" s="25">
        <v>0</v>
      </c>
      <c r="GQ27" s="25">
        <v>0</v>
      </c>
      <c r="GR27" s="25">
        <v>0.12</v>
      </c>
      <c r="GS27" s="25">
        <v>0.1</v>
      </c>
      <c r="GT27" s="33" t="e">
        <f>INDEX(#REF!,MATCH(E27,#REF!,0))</f>
        <v>#REF!</v>
      </c>
      <c r="GU27" s="33"/>
      <c r="GV27" s="25">
        <v>0</v>
      </c>
      <c r="GW27" s="25">
        <v>0</v>
      </c>
      <c r="GX27" s="25">
        <v>0</v>
      </c>
      <c r="GY27" s="25">
        <v>0</v>
      </c>
      <c r="GZ27" s="31">
        <f t="shared" si="12"/>
        <v>0</v>
      </c>
      <c r="HA27" s="31">
        <f t="shared" si="13"/>
        <v>0</v>
      </c>
      <c r="HB27" s="104">
        <f t="shared" si="202"/>
        <v>1.46</v>
      </c>
      <c r="HC27" s="25">
        <v>0</v>
      </c>
      <c r="HD27" s="25">
        <v>0</v>
      </c>
      <c r="HE27" s="25">
        <v>0</v>
      </c>
      <c r="HF27" s="31">
        <f t="shared" si="203"/>
        <v>0</v>
      </c>
      <c r="HG27" s="25">
        <v>0</v>
      </c>
      <c r="HH27" s="25">
        <v>0</v>
      </c>
      <c r="HI27" s="33"/>
      <c r="HJ27" s="33"/>
      <c r="HK27" s="33"/>
      <c r="HL27" s="33"/>
      <c r="HM27" s="33" t="e" cm="1">
        <f t="array" ref="HM27">INDEX(#REF!,MATCH(EL27&amp;EM27,#REF!&amp;#REF!,0))</f>
        <v>#REF!</v>
      </c>
      <c r="HN27" s="25">
        <v>0</v>
      </c>
      <c r="HO27" s="25">
        <v>0</v>
      </c>
      <c r="HP27" s="25">
        <v>0</v>
      </c>
      <c r="HQ27" s="25">
        <v>0</v>
      </c>
      <c r="HR27" s="25">
        <v>0</v>
      </c>
      <c r="HS27" s="25">
        <v>0</v>
      </c>
      <c r="HT27" s="25">
        <v>0</v>
      </c>
      <c r="HU27" s="25">
        <v>0</v>
      </c>
      <c r="HV27" s="25">
        <v>0</v>
      </c>
      <c r="HW27" s="25">
        <v>0</v>
      </c>
      <c r="HX27" s="33" t="e" cm="1">
        <f t="array" ref="HX27">INDEX(#REF!,MATCH(EL27&amp;EM27,#REF!&amp;#REF!,0))</f>
        <v>#REF!</v>
      </c>
      <c r="HY27" s="25">
        <v>0</v>
      </c>
      <c r="HZ27" s="25">
        <v>0</v>
      </c>
      <c r="IA27" s="25">
        <v>0</v>
      </c>
      <c r="IB27" s="33" t="e" cm="1">
        <f t="array" ref="IB27">INDEX(#REF!,MATCH(EL27&amp;EM27,#REF!&amp;#REF!,0))</f>
        <v>#REF!</v>
      </c>
      <c r="IC27" s="25">
        <v>0</v>
      </c>
      <c r="ID27" s="25">
        <v>0</v>
      </c>
      <c r="IE27" s="25">
        <v>0</v>
      </c>
      <c r="IF27" s="25">
        <v>0</v>
      </c>
      <c r="IG27" s="25">
        <v>0</v>
      </c>
      <c r="IH27" s="25">
        <v>0</v>
      </c>
      <c r="II27" s="33" t="e" cm="1">
        <f t="array" ref="II27">INDEX(#REF!,MATCH(EL27&amp;EM27,#REF!&amp;#REF!,0))</f>
        <v>#REF!</v>
      </c>
      <c r="IJ27" s="25">
        <v>0</v>
      </c>
      <c r="IK27" s="25">
        <v>0</v>
      </c>
      <c r="IL27" s="25">
        <v>0</v>
      </c>
      <c r="IM27" s="33" t="e" cm="1">
        <f t="array" ref="IM27">INDEX(#REF!,MATCH(EL27&amp;EM27,#REF!&amp;#REF!,0))</f>
        <v>#REF!</v>
      </c>
      <c r="IN27" s="33" t="s">
        <v>437</v>
      </c>
      <c r="IO27" s="31">
        <f t="shared" si="14"/>
        <v>34</v>
      </c>
      <c r="IP27" s="25">
        <v>1</v>
      </c>
      <c r="IQ27" s="25">
        <v>1.24</v>
      </c>
      <c r="IR27" s="25">
        <v>0.12</v>
      </c>
      <c r="IS27" s="33" t="e" cm="1">
        <f t="array" ref="IS27">INDEX(#REF!,MATCH(EL27&amp;EM27,#REF!&amp;#REF!,0))</f>
        <v>#REF!</v>
      </c>
      <c r="IT27" s="33" t="s">
        <v>437</v>
      </c>
      <c r="IU27" s="31">
        <f t="shared" si="263"/>
        <v>1</v>
      </c>
      <c r="IV27" s="31">
        <f t="shared" si="264"/>
        <v>0.23</v>
      </c>
      <c r="IW27" s="25">
        <v>1.24</v>
      </c>
      <c r="IX27" s="25">
        <v>0.12</v>
      </c>
      <c r="IY27" s="25">
        <v>0</v>
      </c>
      <c r="IZ27" s="25">
        <v>0</v>
      </c>
      <c r="JA27" s="31">
        <f t="shared" si="265"/>
        <v>34</v>
      </c>
      <c r="JB27" s="31">
        <f t="shared" si="266"/>
        <v>0</v>
      </c>
      <c r="JC27" s="31">
        <f t="shared" si="267"/>
        <v>34</v>
      </c>
      <c r="JD27" s="31">
        <f t="shared" si="268"/>
        <v>-0.49999999999988631</v>
      </c>
      <c r="JE27" s="31" t="str">
        <f t="shared" si="269"/>
        <v>Thêm 01</v>
      </c>
      <c r="JF27" s="27">
        <v>40.980000000000075</v>
      </c>
      <c r="JG27" s="26">
        <f t="shared" si="204"/>
        <v>40.14</v>
      </c>
      <c r="JH27" s="26">
        <f t="shared" si="205"/>
        <v>0.84000000000007446</v>
      </c>
      <c r="JI27" s="26">
        <f t="shared" si="15"/>
        <v>0</v>
      </c>
      <c r="JJ27" s="26">
        <f t="shared" si="16"/>
        <v>0</v>
      </c>
      <c r="JK27" s="26">
        <f t="shared" si="17"/>
        <v>40.140000000000079</v>
      </c>
      <c r="JL27" s="26">
        <f t="shared" si="18"/>
        <v>0</v>
      </c>
      <c r="JM27" s="26">
        <f t="shared" si="19"/>
        <v>0</v>
      </c>
      <c r="JN27" s="26">
        <f t="shared" si="20"/>
        <v>0</v>
      </c>
      <c r="JO27" s="26">
        <f t="shared" si="21"/>
        <v>0</v>
      </c>
      <c r="JP27" s="26">
        <f t="shared" si="22"/>
        <v>40.260000000000076</v>
      </c>
      <c r="JQ27" s="26">
        <f t="shared" si="23"/>
        <v>0</v>
      </c>
      <c r="JR27" s="26">
        <f t="shared" si="24"/>
        <v>0</v>
      </c>
      <c r="JS27" s="26">
        <f t="shared" si="25"/>
        <v>0</v>
      </c>
      <c r="JT27" s="26">
        <f t="shared" si="26"/>
        <v>0</v>
      </c>
      <c r="JU27" s="26">
        <f t="shared" si="27"/>
        <v>0</v>
      </c>
      <c r="JV27" s="26">
        <f t="shared" si="28"/>
        <v>0</v>
      </c>
      <c r="JW27" s="26">
        <f t="shared" si="29"/>
        <v>40.260000000000076</v>
      </c>
      <c r="JX27" s="26">
        <f t="shared" si="30"/>
        <v>40.480000000000075</v>
      </c>
      <c r="JY27" s="26">
        <f t="shared" si="31"/>
        <v>0</v>
      </c>
      <c r="JZ27" s="26">
        <f t="shared" si="32"/>
        <v>0</v>
      </c>
      <c r="KA27" s="26">
        <f t="shared" si="33"/>
        <v>0</v>
      </c>
      <c r="KB27" s="26">
        <f t="shared" si="34"/>
        <v>0</v>
      </c>
      <c r="KC27" s="26">
        <f t="shared" si="35"/>
        <v>40.480000000000075</v>
      </c>
      <c r="KD27" s="26">
        <f t="shared" si="36"/>
        <v>0</v>
      </c>
      <c r="KE27" s="24">
        <v>40.480000000000075</v>
      </c>
      <c r="KF27" s="31">
        <f t="shared" si="37"/>
        <v>1</v>
      </c>
      <c r="KG27" s="31">
        <f t="shared" si="38"/>
        <v>41.48</v>
      </c>
      <c r="KH27" s="31">
        <f t="shared" si="39"/>
        <v>41.48</v>
      </c>
      <c r="KI27" s="31">
        <f t="shared" si="40"/>
        <v>0</v>
      </c>
      <c r="KJ27" s="31">
        <f t="shared" si="41"/>
        <v>41.6</v>
      </c>
      <c r="KK27" s="25">
        <v>41.480000000000075</v>
      </c>
      <c r="KL27" s="31">
        <f t="shared" si="42"/>
        <v>0</v>
      </c>
      <c r="KM27" s="31">
        <f t="shared" si="43"/>
        <v>0</v>
      </c>
      <c r="KN27" s="31">
        <f t="shared" si="44"/>
        <v>41.6</v>
      </c>
      <c r="KO27" s="31">
        <f t="shared" si="45"/>
        <v>0</v>
      </c>
      <c r="KP27" s="31">
        <f t="shared" si="46"/>
        <v>0</v>
      </c>
      <c r="KQ27" s="25">
        <v>0</v>
      </c>
      <c r="KR27" s="31">
        <f t="shared" si="47"/>
        <v>0</v>
      </c>
      <c r="KS27" s="27">
        <v>40.480000000000075</v>
      </c>
      <c r="KT27" s="26">
        <f t="shared" si="48"/>
        <v>39.64</v>
      </c>
      <c r="KU27" s="26">
        <f t="shared" si="206"/>
        <v>0.84000000000007446</v>
      </c>
      <c r="KV27" s="26">
        <f t="shared" si="49"/>
        <v>0</v>
      </c>
      <c r="KW27" s="26">
        <f t="shared" si="50"/>
        <v>0</v>
      </c>
      <c r="KX27" s="26">
        <f t="shared" si="51"/>
        <v>39.640000000000079</v>
      </c>
      <c r="KY27" s="26">
        <f t="shared" si="52"/>
        <v>0</v>
      </c>
      <c r="KZ27" s="26">
        <f t="shared" si="53"/>
        <v>0</v>
      </c>
      <c r="LA27" s="26">
        <f t="shared" si="54"/>
        <v>0</v>
      </c>
      <c r="LB27" s="26">
        <f t="shared" si="55"/>
        <v>0</v>
      </c>
      <c r="LC27" s="26">
        <f t="shared" si="56"/>
        <v>39.760000000000076</v>
      </c>
      <c r="LD27" s="26">
        <f t="shared" si="57"/>
        <v>0</v>
      </c>
      <c r="LE27" s="26">
        <f t="shared" si="58"/>
        <v>0</v>
      </c>
      <c r="LF27" s="26">
        <f t="shared" si="59"/>
        <v>0</v>
      </c>
      <c r="LG27" s="26">
        <f t="shared" si="60"/>
        <v>0</v>
      </c>
      <c r="LH27" s="26">
        <f t="shared" si="61"/>
        <v>0</v>
      </c>
      <c r="LI27" s="26">
        <f t="shared" si="62"/>
        <v>0</v>
      </c>
      <c r="LJ27" s="26">
        <f t="shared" si="63"/>
        <v>39.760000000000076</v>
      </c>
      <c r="LK27" s="26">
        <f t="shared" si="64"/>
        <v>39.980000000000075</v>
      </c>
      <c r="LL27" s="26">
        <f t="shared" si="65"/>
        <v>0</v>
      </c>
      <c r="LM27" s="26">
        <f t="shared" si="66"/>
        <v>0</v>
      </c>
      <c r="LN27" s="26">
        <f t="shared" si="67"/>
        <v>0</v>
      </c>
      <c r="LO27" s="26">
        <f t="shared" si="68"/>
        <v>0</v>
      </c>
      <c r="LP27" s="26">
        <f t="shared" si="69"/>
        <v>39.980000000000075</v>
      </c>
      <c r="LQ27" s="26">
        <f t="shared" si="70"/>
        <v>0</v>
      </c>
      <c r="LR27" s="24">
        <v>39.980000000000075</v>
      </c>
      <c r="LS27" s="31">
        <f t="shared" si="71"/>
        <v>1</v>
      </c>
      <c r="LT27" s="31">
        <f t="shared" si="72"/>
        <v>40.98</v>
      </c>
      <c r="LU27" s="31">
        <f t="shared" si="73"/>
        <v>40.98</v>
      </c>
      <c r="LV27" s="31">
        <f t="shared" si="74"/>
        <v>0</v>
      </c>
      <c r="LW27" s="31">
        <f t="shared" si="75"/>
        <v>41.1</v>
      </c>
      <c r="LX27" s="25">
        <v>40.980000000000075</v>
      </c>
      <c r="LY27" s="31">
        <f t="shared" si="76"/>
        <v>0</v>
      </c>
      <c r="LZ27" s="31">
        <f t="shared" si="77"/>
        <v>0</v>
      </c>
      <c r="MA27" s="31">
        <f t="shared" si="78"/>
        <v>41.1</v>
      </c>
      <c r="MB27" s="31">
        <f t="shared" si="79"/>
        <v>0</v>
      </c>
      <c r="MC27" s="31">
        <f t="shared" si="80"/>
        <v>0</v>
      </c>
      <c r="MD27" s="25">
        <v>0</v>
      </c>
      <c r="ME27" s="31">
        <f t="shared" si="81"/>
        <v>0</v>
      </c>
      <c r="MF27" s="33" t="s">
        <v>115</v>
      </c>
      <c r="MG27" s="34">
        <v>0.84000000000007446</v>
      </c>
      <c r="MH27" s="31">
        <f t="shared" si="207"/>
        <v>0</v>
      </c>
      <c r="MI27" s="31">
        <f t="shared" si="208"/>
        <v>0.84000000000007446</v>
      </c>
      <c r="MJ27" s="34">
        <v>0.84000000000007446</v>
      </c>
      <c r="MK27" s="31">
        <f t="shared" si="209"/>
        <v>0</v>
      </c>
      <c r="ML27" s="31">
        <f t="shared" si="210"/>
        <v>0.84000000000007446</v>
      </c>
      <c r="MM27" s="31">
        <f t="shared" si="82"/>
        <v>0</v>
      </c>
      <c r="MN27" s="31">
        <f t="shared" si="83"/>
        <v>0</v>
      </c>
      <c r="MO27" s="31">
        <f t="shared" si="211"/>
        <v>0</v>
      </c>
      <c r="MP27" s="31">
        <f t="shared" si="84"/>
        <v>0</v>
      </c>
      <c r="MQ27" s="31">
        <f t="shared" si="85"/>
        <v>0</v>
      </c>
      <c r="MR27" s="31">
        <f t="shared" si="212"/>
        <v>0</v>
      </c>
      <c r="MS27" s="31">
        <f t="shared" si="86"/>
        <v>0</v>
      </c>
      <c r="MT27" s="31">
        <f t="shared" si="87"/>
        <v>0</v>
      </c>
      <c r="MU27" s="31">
        <f t="shared" si="213"/>
        <v>0</v>
      </c>
      <c r="MV27" s="31">
        <f t="shared" si="88"/>
        <v>0</v>
      </c>
      <c r="MW27" s="31">
        <f t="shared" si="89"/>
        <v>0</v>
      </c>
      <c r="MX27" s="31">
        <f t="shared" si="214"/>
        <v>0</v>
      </c>
      <c r="MY27" s="31">
        <f t="shared" si="90"/>
        <v>0</v>
      </c>
      <c r="MZ27" s="31">
        <f t="shared" si="91"/>
        <v>0</v>
      </c>
      <c r="NA27" s="31">
        <f t="shared" si="215"/>
        <v>0</v>
      </c>
      <c r="NB27" s="31">
        <f t="shared" si="92"/>
        <v>0</v>
      </c>
      <c r="NC27" s="31">
        <f t="shared" si="93"/>
        <v>0</v>
      </c>
      <c r="ND27" s="31">
        <f t="shared" si="216"/>
        <v>0</v>
      </c>
      <c r="NE27" s="31">
        <f t="shared" si="94"/>
        <v>0</v>
      </c>
      <c r="NF27" s="31">
        <f t="shared" si="95"/>
        <v>0</v>
      </c>
      <c r="NG27" s="31">
        <f t="shared" si="217"/>
        <v>0</v>
      </c>
      <c r="NH27" s="31">
        <f t="shared" si="96"/>
        <v>0</v>
      </c>
      <c r="NI27" s="31">
        <f t="shared" si="97"/>
        <v>0</v>
      </c>
      <c r="NJ27" s="31">
        <f t="shared" si="218"/>
        <v>0</v>
      </c>
      <c r="NK27" s="31">
        <f t="shared" si="98"/>
        <v>0</v>
      </c>
      <c r="NL27" s="31">
        <f t="shared" si="99"/>
        <v>0</v>
      </c>
      <c r="NM27" s="31">
        <f t="shared" si="219"/>
        <v>0</v>
      </c>
      <c r="NN27" s="31">
        <f t="shared" si="100"/>
        <v>0.12</v>
      </c>
      <c r="NO27" s="31">
        <f t="shared" si="101"/>
        <v>0.12</v>
      </c>
      <c r="NP27" s="31">
        <f t="shared" si="220"/>
        <v>0.12</v>
      </c>
      <c r="NQ27" s="31">
        <f t="shared" si="102"/>
        <v>0</v>
      </c>
      <c r="NR27" s="31">
        <f t="shared" si="103"/>
        <v>0</v>
      </c>
      <c r="NS27" s="31">
        <f t="shared" si="221"/>
        <v>0</v>
      </c>
      <c r="NT27" s="31">
        <f t="shared" si="104"/>
        <v>0.22</v>
      </c>
      <c r="NU27" s="31">
        <f t="shared" si="105"/>
        <v>0.22</v>
      </c>
      <c r="NV27" s="31">
        <f t="shared" si="222"/>
        <v>0.22</v>
      </c>
      <c r="NW27" s="31">
        <f t="shared" si="106"/>
        <v>0</v>
      </c>
      <c r="NX27" s="31">
        <f t="shared" si="107"/>
        <v>0</v>
      </c>
      <c r="NY27" s="31">
        <f t="shared" si="223"/>
        <v>0</v>
      </c>
      <c r="NZ27" s="31">
        <f t="shared" si="108"/>
        <v>0.5000000000000745</v>
      </c>
      <c r="OA27" s="31">
        <f t="shared" si="109"/>
        <v>0.5000000000000745</v>
      </c>
      <c r="OB27" s="31">
        <f t="shared" si="224"/>
        <v>0.5000000000000745</v>
      </c>
      <c r="OC27" s="31">
        <f t="shared" si="110"/>
        <v>0</v>
      </c>
      <c r="OD27" s="31">
        <f t="shared" si="111"/>
        <v>0</v>
      </c>
      <c r="OE27" s="31">
        <f t="shared" si="225"/>
        <v>0</v>
      </c>
      <c r="OF27" s="31">
        <f t="shared" si="112"/>
        <v>0</v>
      </c>
      <c r="OG27" s="31">
        <f t="shared" si="113"/>
        <v>0</v>
      </c>
      <c r="OH27" s="31">
        <f t="shared" si="226"/>
        <v>0</v>
      </c>
      <c r="OI27" s="31">
        <f t="shared" si="114"/>
        <v>0</v>
      </c>
      <c r="OJ27" s="31">
        <f t="shared" si="115"/>
        <v>0</v>
      </c>
      <c r="OK27" s="31">
        <f t="shared" si="227"/>
        <v>0</v>
      </c>
      <c r="OL27" s="31">
        <f t="shared" si="116"/>
        <v>0</v>
      </c>
      <c r="OM27" s="31">
        <f t="shared" si="117"/>
        <v>0</v>
      </c>
      <c r="ON27" s="31">
        <f t="shared" si="228"/>
        <v>0</v>
      </c>
      <c r="OO27" s="31">
        <f t="shared" si="118"/>
        <v>0</v>
      </c>
      <c r="OP27" s="31">
        <f t="shared" si="119"/>
        <v>0</v>
      </c>
      <c r="OQ27" s="31">
        <f t="shared" si="229"/>
        <v>0</v>
      </c>
      <c r="OR27" s="31">
        <f t="shared" si="120"/>
        <v>0</v>
      </c>
      <c r="OS27" s="31">
        <f t="shared" si="121"/>
        <v>0</v>
      </c>
      <c r="OT27" s="31">
        <f t="shared" si="230"/>
        <v>0</v>
      </c>
      <c r="OU27" s="31">
        <f t="shared" si="122"/>
        <v>0</v>
      </c>
      <c r="OV27" s="31">
        <f t="shared" si="123"/>
        <v>0</v>
      </c>
      <c r="OW27" s="31">
        <f t="shared" si="231"/>
        <v>0</v>
      </c>
      <c r="OX27" s="31">
        <f t="shared" si="124"/>
        <v>0</v>
      </c>
      <c r="OY27" s="31">
        <f t="shared" si="125"/>
        <v>0</v>
      </c>
      <c r="OZ27" s="31">
        <f t="shared" si="232"/>
        <v>0</v>
      </c>
      <c r="PA27" s="31">
        <f t="shared" si="126"/>
        <v>0</v>
      </c>
      <c r="PB27" s="31">
        <f t="shared" si="127"/>
        <v>0</v>
      </c>
      <c r="PC27" s="31">
        <f t="shared" si="233"/>
        <v>0</v>
      </c>
      <c r="PD27" s="31">
        <f t="shared" si="128"/>
        <v>0</v>
      </c>
      <c r="PE27" s="31">
        <f t="shared" si="129"/>
        <v>0</v>
      </c>
      <c r="PF27" s="31">
        <f t="shared" si="234"/>
        <v>0</v>
      </c>
      <c r="PG27" s="27">
        <v>2.6</v>
      </c>
      <c r="PH27" s="27">
        <v>0.5</v>
      </c>
      <c r="PI27" s="27">
        <v>1</v>
      </c>
      <c r="PJ27" s="27">
        <v>1</v>
      </c>
      <c r="PK27" s="27">
        <v>0</v>
      </c>
      <c r="PL27" s="27">
        <v>0</v>
      </c>
      <c r="PM27" s="27">
        <v>0</v>
      </c>
      <c r="PN27" s="27">
        <v>0</v>
      </c>
      <c r="PO27" s="31">
        <f t="shared" si="235"/>
        <v>0</v>
      </c>
      <c r="PP27" s="31">
        <f t="shared" si="236"/>
        <v>0</v>
      </c>
      <c r="PQ27" s="31">
        <f t="shared" si="237"/>
        <v>3.44</v>
      </c>
      <c r="PR27" s="31">
        <f t="shared" si="238"/>
        <v>2.54</v>
      </c>
      <c r="PS27" s="31">
        <f t="shared" si="239"/>
        <v>0</v>
      </c>
      <c r="PT27" s="31">
        <f t="shared" si="240"/>
        <v>0</v>
      </c>
      <c r="PU27" s="31">
        <f t="shared" si="241"/>
        <v>3.44</v>
      </c>
      <c r="PV27" s="31">
        <f t="shared" si="242"/>
        <v>2.54</v>
      </c>
      <c r="PW27" s="31">
        <f t="shared" si="130"/>
        <v>0</v>
      </c>
      <c r="PX27" s="31">
        <f t="shared" si="243"/>
        <v>0</v>
      </c>
      <c r="PY27" s="31">
        <f t="shared" si="131"/>
        <v>0</v>
      </c>
      <c r="PZ27" s="31">
        <f t="shared" si="132"/>
        <v>0</v>
      </c>
      <c r="QA27" s="31">
        <f t="shared" si="133"/>
        <v>0</v>
      </c>
      <c r="QB27" s="31">
        <f t="shared" si="134"/>
        <v>87.63</v>
      </c>
      <c r="QC27" s="31">
        <f t="shared" si="135"/>
        <v>87.63</v>
      </c>
      <c r="QD27" s="31">
        <f t="shared" si="136"/>
        <v>0</v>
      </c>
      <c r="QE27" s="31">
        <f t="shared" si="137"/>
        <v>0</v>
      </c>
      <c r="QF27" s="31">
        <f t="shared" si="244"/>
        <v>0</v>
      </c>
      <c r="QG27" s="31">
        <f t="shared" si="245"/>
        <v>0</v>
      </c>
      <c r="QH27" s="31">
        <f t="shared" si="246"/>
        <v>87.63</v>
      </c>
      <c r="QI27" s="31">
        <f t="shared" si="247"/>
        <v>87.63</v>
      </c>
      <c r="QJ27" s="31">
        <f t="shared" si="138"/>
        <v>0</v>
      </c>
      <c r="QK27" s="31">
        <f t="shared" si="139"/>
        <v>0</v>
      </c>
      <c r="QL27" s="31">
        <f t="shared" si="248"/>
        <v>0</v>
      </c>
      <c r="QM27" s="31">
        <f t="shared" si="140"/>
        <v>0</v>
      </c>
      <c r="QN27" s="31">
        <f t="shared" si="141"/>
        <v>0</v>
      </c>
      <c r="QO27" s="31">
        <f t="shared" si="249"/>
        <v>0</v>
      </c>
      <c r="QP27" s="31">
        <f t="shared" si="142"/>
        <v>0</v>
      </c>
      <c r="QQ27" s="31">
        <f t="shared" si="143"/>
        <v>18.77</v>
      </c>
      <c r="QR27" s="31">
        <f t="shared" si="250"/>
        <v>18.77</v>
      </c>
      <c r="QS27" s="31">
        <f t="shared" si="144"/>
        <v>0</v>
      </c>
      <c r="QT27" s="31">
        <f t="shared" si="145"/>
        <v>0</v>
      </c>
      <c r="QU27" s="31">
        <f t="shared" si="251"/>
        <v>0</v>
      </c>
      <c r="QV27" s="31">
        <f t="shared" si="146"/>
        <v>0</v>
      </c>
      <c r="QW27" s="31">
        <f t="shared" si="147"/>
        <v>0</v>
      </c>
      <c r="QX27" s="31">
        <f t="shared" si="252"/>
        <v>0</v>
      </c>
      <c r="QY27" s="31">
        <f t="shared" si="148"/>
        <v>0</v>
      </c>
      <c r="QZ27" s="31">
        <f t="shared" si="149"/>
        <v>0</v>
      </c>
      <c r="RA27" s="31">
        <f t="shared" si="253"/>
        <v>0</v>
      </c>
      <c r="RB27" s="31">
        <f t="shared" si="254"/>
        <v>0</v>
      </c>
      <c r="RC27" s="31">
        <f t="shared" si="255"/>
        <v>0</v>
      </c>
      <c r="RD27" s="31">
        <f t="shared" si="256"/>
        <v>0</v>
      </c>
      <c r="RE27" s="31">
        <f t="shared" si="256"/>
        <v>18.77</v>
      </c>
      <c r="RF27" s="31">
        <f t="shared" si="257"/>
        <v>18.77</v>
      </c>
      <c r="RG27" s="31">
        <f t="shared" si="258"/>
        <v>0</v>
      </c>
      <c r="RH27" s="31">
        <f t="shared" si="258"/>
        <v>68.86</v>
      </c>
      <c r="RI27" s="31">
        <f t="shared" si="259"/>
        <v>68.86</v>
      </c>
      <c r="RJ27" s="31">
        <f t="shared" si="260"/>
        <v>0</v>
      </c>
      <c r="RK27" s="31">
        <f t="shared" si="260"/>
        <v>18.77</v>
      </c>
      <c r="RL27" s="31">
        <f t="shared" si="260"/>
        <v>18.77</v>
      </c>
      <c r="RM27" s="31">
        <f t="shared" si="150"/>
        <v>0</v>
      </c>
      <c r="RN27" s="31">
        <f t="shared" si="151"/>
        <v>0</v>
      </c>
      <c r="RO27" s="31">
        <f t="shared" si="152"/>
        <v>0</v>
      </c>
      <c r="RP27" s="31">
        <f t="shared" si="153"/>
        <v>0</v>
      </c>
      <c r="RQ27" s="31">
        <f t="shared" si="154"/>
        <v>0</v>
      </c>
      <c r="RR27" s="31">
        <f t="shared" si="155"/>
        <v>0</v>
      </c>
      <c r="RS27" s="31">
        <f t="shared" si="156"/>
        <v>0</v>
      </c>
      <c r="RT27" s="31">
        <f t="shared" si="157"/>
        <v>0</v>
      </c>
      <c r="RU27" s="31">
        <f t="shared" si="261"/>
        <v>0</v>
      </c>
      <c r="RV27" s="24"/>
      <c r="RW27" s="24"/>
      <c r="RX27" s="24"/>
      <c r="RY27" s="24"/>
    </row>
    <row r="28" spans="1:493" ht="42.75" x14ac:dyDescent="0.25">
      <c r="A28" s="24">
        <v>25</v>
      </c>
      <c r="B28" s="24" t="s">
        <v>457</v>
      </c>
      <c r="C28" s="24">
        <v>584.59</v>
      </c>
      <c r="D28" s="14" t="e">
        <f>INDEX(#REF!,MATCH(E28,#REF!,0))</f>
        <v>#REF!</v>
      </c>
      <c r="E28" s="24" t="s">
        <v>475</v>
      </c>
      <c r="F28" s="14" t="s">
        <v>422</v>
      </c>
      <c r="G28" s="14" t="s">
        <v>444</v>
      </c>
      <c r="H28" s="14" t="s">
        <v>435</v>
      </c>
      <c r="I28" s="14" t="s">
        <v>425</v>
      </c>
      <c r="J28" s="14" t="s">
        <v>439</v>
      </c>
      <c r="K28" s="14" t="s">
        <v>446</v>
      </c>
      <c r="L28" s="14" t="s">
        <v>446</v>
      </c>
      <c r="M28" s="24">
        <v>2</v>
      </c>
      <c r="N28" s="24">
        <v>2</v>
      </c>
      <c r="O28" s="25">
        <v>2</v>
      </c>
      <c r="P28" s="25">
        <v>2.4</v>
      </c>
      <c r="Q28" s="25">
        <v>0.1</v>
      </c>
      <c r="R28" s="25">
        <v>2</v>
      </c>
      <c r="S28" s="25">
        <v>2.2000000000000002</v>
      </c>
      <c r="T28" s="24">
        <v>0.2</v>
      </c>
      <c r="U28" s="24">
        <v>0</v>
      </c>
      <c r="V28" s="24">
        <v>0</v>
      </c>
      <c r="W28" s="24">
        <v>0</v>
      </c>
      <c r="X28" s="24">
        <v>2</v>
      </c>
      <c r="Y28" s="24">
        <v>1.54</v>
      </c>
      <c r="Z28" s="26">
        <f t="shared" si="273"/>
        <v>1.28</v>
      </c>
      <c r="AA28" s="24">
        <v>0.2</v>
      </c>
      <c r="AB28" s="24">
        <v>0</v>
      </c>
      <c r="AC28" s="24">
        <v>0</v>
      </c>
      <c r="AD28" s="24">
        <v>0</v>
      </c>
      <c r="AE28" s="24">
        <v>0</v>
      </c>
      <c r="AF28" s="24">
        <v>0</v>
      </c>
      <c r="AG28" s="25">
        <v>0</v>
      </c>
      <c r="AH28" s="25">
        <v>0</v>
      </c>
      <c r="AI28" s="26">
        <f t="shared" si="0"/>
        <v>0</v>
      </c>
      <c r="AJ28" s="25">
        <v>0</v>
      </c>
      <c r="AK28" s="25">
        <v>0</v>
      </c>
      <c r="AL28" s="26">
        <f t="shared" si="1"/>
        <v>0</v>
      </c>
      <c r="AM28" s="24">
        <v>0</v>
      </c>
      <c r="AN28" s="24">
        <v>0</v>
      </c>
      <c r="AO28" s="24">
        <v>0</v>
      </c>
      <c r="AP28" s="24">
        <v>0</v>
      </c>
      <c r="AQ28" s="24">
        <v>2</v>
      </c>
      <c r="AR28" s="24">
        <v>1.8</v>
      </c>
      <c r="AS28" s="24">
        <v>0.12</v>
      </c>
      <c r="AT28" s="24">
        <v>0.1</v>
      </c>
      <c r="AU28" s="24">
        <v>0</v>
      </c>
      <c r="AV28" s="24">
        <v>0</v>
      </c>
      <c r="AW28" s="24">
        <v>0</v>
      </c>
      <c r="AX28" s="24">
        <v>0</v>
      </c>
      <c r="AY28" s="24">
        <v>0</v>
      </c>
      <c r="AZ28" s="24">
        <v>0</v>
      </c>
      <c r="BA28" s="24">
        <v>0</v>
      </c>
      <c r="BB28" s="24">
        <v>0</v>
      </c>
      <c r="BC28" s="24">
        <v>0</v>
      </c>
      <c r="BD28" s="24">
        <v>0</v>
      </c>
      <c r="BE28" s="24">
        <v>0</v>
      </c>
      <c r="BF28" s="24">
        <v>0</v>
      </c>
      <c r="BG28" s="24">
        <v>0</v>
      </c>
      <c r="BH28" s="24">
        <v>0</v>
      </c>
      <c r="BI28" s="24">
        <v>0</v>
      </c>
      <c r="BJ28" s="24">
        <v>0</v>
      </c>
      <c r="BK28" s="24">
        <v>0</v>
      </c>
      <c r="BL28" s="24">
        <v>0</v>
      </c>
      <c r="BM28" s="24">
        <v>0</v>
      </c>
      <c r="BN28" s="24">
        <v>0</v>
      </c>
      <c r="BO28" s="24">
        <v>0</v>
      </c>
      <c r="BP28" s="24">
        <v>0</v>
      </c>
      <c r="BQ28" s="24">
        <v>0</v>
      </c>
      <c r="BR28" s="24">
        <v>0</v>
      </c>
      <c r="BS28" s="24">
        <v>0</v>
      </c>
      <c r="BT28" s="24">
        <v>0</v>
      </c>
      <c r="BU28" s="24">
        <v>0</v>
      </c>
      <c r="BV28" s="24">
        <v>0</v>
      </c>
      <c r="BW28" s="24"/>
      <c r="BX28" s="24"/>
      <c r="BY28" s="24">
        <v>0</v>
      </c>
      <c r="BZ28" s="24">
        <v>0</v>
      </c>
      <c r="CA28" s="14" t="e">
        <f>INDEX(#REF!,MATCH(E28,#REF!,0))</f>
        <v>#REF!</v>
      </c>
      <c r="CB28" s="14" t="s">
        <v>471</v>
      </c>
      <c r="CC28" s="24">
        <v>0</v>
      </c>
      <c r="CD28" s="24">
        <v>0</v>
      </c>
      <c r="CE28" s="24">
        <v>2.2999999999999998</v>
      </c>
      <c r="CF28" s="24">
        <v>2.0999999999999996</v>
      </c>
      <c r="CG28" s="24">
        <v>0.12</v>
      </c>
      <c r="CH28" s="24">
        <v>2</v>
      </c>
      <c r="CI28" s="24" t="s">
        <v>115</v>
      </c>
      <c r="CJ28" s="24">
        <v>1.3</v>
      </c>
      <c r="CK28" s="26">
        <f t="shared" si="159"/>
        <v>0</v>
      </c>
      <c r="CL28" s="26">
        <f t="shared" si="270"/>
        <v>1.3</v>
      </c>
      <c r="CM28" s="24">
        <v>36.67</v>
      </c>
      <c r="CN28" s="27">
        <v>64.87</v>
      </c>
      <c r="CO28" s="24">
        <v>64.08</v>
      </c>
      <c r="CP28" s="28">
        <f t="shared" si="161"/>
        <v>64.08</v>
      </c>
      <c r="CQ28" s="28">
        <f t="shared" si="162"/>
        <v>63.17</v>
      </c>
      <c r="CR28" s="28">
        <f t="shared" si="163"/>
        <v>0.91</v>
      </c>
      <c r="CS28" s="28">
        <f t="shared" si="164"/>
        <v>63.269999999999996</v>
      </c>
      <c r="CT28" s="28">
        <f t="shared" si="2"/>
        <v>63.47</v>
      </c>
      <c r="CU28" s="29">
        <v>63.47</v>
      </c>
      <c r="CV28" s="28">
        <f t="shared" si="165"/>
        <v>1.28</v>
      </c>
      <c r="CW28" s="28">
        <f t="shared" si="3"/>
        <v>0</v>
      </c>
      <c r="CX28" s="28">
        <f t="shared" si="166"/>
        <v>0</v>
      </c>
      <c r="CY28" s="28">
        <f t="shared" si="4"/>
        <v>64.75</v>
      </c>
      <c r="CZ28" s="28">
        <f t="shared" si="167"/>
        <v>64.75</v>
      </c>
      <c r="DA28" s="30">
        <v>64.87</v>
      </c>
      <c r="DB28" s="26">
        <f t="shared" si="168"/>
        <v>1.7</v>
      </c>
      <c r="DC28" s="26">
        <f t="shared" si="169"/>
        <v>0.79</v>
      </c>
      <c r="DD28" s="26">
        <f t="shared" si="170"/>
        <v>0.90999999999999992</v>
      </c>
      <c r="DE28" s="26">
        <f t="shared" si="5"/>
        <v>0</v>
      </c>
      <c r="DF28" s="26">
        <f t="shared" si="171"/>
        <v>0</v>
      </c>
      <c r="DG28" s="26">
        <f t="shared" si="6"/>
        <v>0</v>
      </c>
      <c r="DH28" s="26">
        <f t="shared" si="7"/>
        <v>0.1</v>
      </c>
      <c r="DI28" s="26">
        <f t="shared" si="8"/>
        <v>0.2</v>
      </c>
      <c r="DJ28" s="26">
        <f t="shared" si="9"/>
        <v>1</v>
      </c>
      <c r="DK28" s="26">
        <f t="shared" si="172"/>
        <v>0</v>
      </c>
      <c r="DL28" s="26">
        <f t="shared" si="173"/>
        <v>1.3</v>
      </c>
      <c r="DM28" s="26">
        <f t="shared" si="174"/>
        <v>0</v>
      </c>
      <c r="DN28" s="26">
        <f t="shared" si="175"/>
        <v>0</v>
      </c>
      <c r="DO28" s="24">
        <v>3</v>
      </c>
      <c r="DP28" s="24">
        <v>0.5</v>
      </c>
      <c r="DQ28" s="24">
        <v>1</v>
      </c>
      <c r="DR28" s="24">
        <v>1</v>
      </c>
      <c r="DS28" s="31">
        <f t="shared" si="176"/>
        <v>0</v>
      </c>
      <c r="DT28" s="31">
        <f t="shared" si="177"/>
        <v>4.3</v>
      </c>
      <c r="DU28" s="31">
        <f t="shared" si="178"/>
        <v>0</v>
      </c>
      <c r="DV28" s="31">
        <f t="shared" si="179"/>
        <v>4.75</v>
      </c>
      <c r="DW28" s="31">
        <f t="shared" si="180"/>
        <v>4.75</v>
      </c>
      <c r="DX28" s="31">
        <f t="shared" si="181"/>
        <v>0</v>
      </c>
      <c r="DY28" s="31">
        <f t="shared" si="182"/>
        <v>9.5</v>
      </c>
      <c r="DZ28" s="31">
        <f t="shared" si="183"/>
        <v>9.5</v>
      </c>
      <c r="EA28" s="31">
        <f t="shared" si="184"/>
        <v>0</v>
      </c>
      <c r="EB28" s="31">
        <f t="shared" si="185"/>
        <v>5.36</v>
      </c>
      <c r="EC28" s="31">
        <f t="shared" si="186"/>
        <v>5.36</v>
      </c>
      <c r="ED28" s="31">
        <f t="shared" si="187"/>
        <v>0</v>
      </c>
      <c r="EE28" s="31">
        <f t="shared" si="187"/>
        <v>4.1399999999999997</v>
      </c>
      <c r="EF28" s="31">
        <f t="shared" si="188"/>
        <v>4.1399999999999997</v>
      </c>
      <c r="EG28" s="31">
        <f t="shared" si="189"/>
        <v>0</v>
      </c>
      <c r="EH28" s="31">
        <f t="shared" si="189"/>
        <v>5.36</v>
      </c>
      <c r="EI28" s="31">
        <f t="shared" si="190"/>
        <v>5.36</v>
      </c>
      <c r="EJ28" s="24"/>
      <c r="EK28" s="24"/>
      <c r="EL28" s="24">
        <v>585.29000000000008</v>
      </c>
      <c r="EM28" s="24">
        <v>619.79</v>
      </c>
      <c r="EN28" s="24" t="s">
        <v>475</v>
      </c>
      <c r="EO28" s="24" t="s">
        <v>476</v>
      </c>
      <c r="EP28" s="14" t="s">
        <v>431</v>
      </c>
      <c r="EQ28" s="14" t="s">
        <v>453</v>
      </c>
      <c r="ER28" s="14" t="e">
        <f>IF(OR(EP28="Cống tròn",EP28="Cống hộp",EP28="Ống nhựa"),INDEX(#REF!,MATCH(E28,#REF!,0)),IF(OR(EP28="Rãnh xây",EP28="Rãnh bê tông"),INDEX(#REF!,MATCH(E28,#REF!,0)),EP28&amp;" "&amp;" ,"&amp;EQ28))</f>
        <v>#REF!</v>
      </c>
      <c r="ES28" s="25">
        <v>0</v>
      </c>
      <c r="ET28" s="25">
        <v>0</v>
      </c>
      <c r="EU28" s="25">
        <v>0</v>
      </c>
      <c r="EV28" s="24">
        <v>34.499999999999886</v>
      </c>
      <c r="EW28" s="31">
        <f t="shared" si="191"/>
        <v>0</v>
      </c>
      <c r="EX28" s="31">
        <f t="shared" si="192"/>
        <v>0</v>
      </c>
      <c r="EY28" s="31">
        <f t="shared" si="10"/>
        <v>0</v>
      </c>
      <c r="EZ28" s="31">
        <f t="shared" si="193"/>
        <v>0</v>
      </c>
      <c r="FA28" s="31">
        <f t="shared" si="194"/>
        <v>0</v>
      </c>
      <c r="FB28" s="32" t="str">
        <f t="shared" si="195"/>
        <v>Đủ</v>
      </c>
      <c r="FC28" s="31">
        <f t="shared" si="196"/>
        <v>0</v>
      </c>
      <c r="FD28" s="33" t="str" cm="1">
        <f t="array" ref="FD28">IF(EP28="Cống tròn",INDEX(#REF!,MATCH(E28,#REF!,0)),IF(EP28="Cống hộp",INDEX(#REF!,MATCH(E28,#REF!,0)),IF(EP28="Rãnh thang",INDEX(#REF!,MATCH(EL28&amp;EM28,#REF!&amp;#REF!,0)),FE28&amp;" "&amp;FF28)))</f>
        <v>Móng bê tông Có cốt thép</v>
      </c>
      <c r="FE28" s="14" t="s">
        <v>439</v>
      </c>
      <c r="FF28" s="14" t="s">
        <v>437</v>
      </c>
      <c r="FG28" s="14" t="e">
        <f>INDEX(#REF!,MATCH(E28,#REF!,0))</f>
        <v>#REF!</v>
      </c>
      <c r="FH28" s="14"/>
      <c r="FI28" s="24">
        <v>0</v>
      </c>
      <c r="FJ28" s="24">
        <v>0</v>
      </c>
      <c r="FK28" s="24">
        <v>0</v>
      </c>
      <c r="FL28" s="25">
        <v>0</v>
      </c>
      <c r="FM28" s="25">
        <v>0</v>
      </c>
      <c r="FN28" s="31">
        <f t="shared" si="197"/>
        <v>0</v>
      </c>
      <c r="FO28" s="31">
        <f t="shared" si="198"/>
        <v>0</v>
      </c>
      <c r="FP28" s="25">
        <v>0</v>
      </c>
      <c r="FQ28" s="25">
        <v>0</v>
      </c>
      <c r="FR28" s="25">
        <v>0</v>
      </c>
      <c r="FS28" s="31">
        <f t="shared" si="199"/>
        <v>0</v>
      </c>
      <c r="FT28" s="25">
        <v>0</v>
      </c>
      <c r="FU28" s="25">
        <v>0</v>
      </c>
      <c r="FV28" s="25">
        <v>0</v>
      </c>
      <c r="FW28" s="25">
        <v>0</v>
      </c>
      <c r="FX28" s="25">
        <v>0</v>
      </c>
      <c r="FY28" s="31">
        <f t="shared" si="200"/>
        <v>0</v>
      </c>
      <c r="FZ28" s="33" t="s">
        <v>424</v>
      </c>
      <c r="GA28" s="33" t="s">
        <v>444</v>
      </c>
      <c r="GB28" s="33" t="s">
        <v>446</v>
      </c>
      <c r="GC28" s="33" t="s">
        <v>446</v>
      </c>
      <c r="GD28" s="25">
        <v>0.12</v>
      </c>
      <c r="GE28" s="25">
        <v>1.6</v>
      </c>
      <c r="GF28" s="25">
        <v>0.22</v>
      </c>
      <c r="GG28" s="25">
        <v>1.6</v>
      </c>
      <c r="GH28" s="25">
        <v>0</v>
      </c>
      <c r="GI28" s="25">
        <v>0</v>
      </c>
      <c r="GJ28" s="25">
        <v>0.2</v>
      </c>
      <c r="GK28" s="25">
        <v>0</v>
      </c>
      <c r="GL28" s="25">
        <v>0</v>
      </c>
      <c r="GM28" s="25">
        <v>0</v>
      </c>
      <c r="GN28" s="31">
        <f t="shared" si="11"/>
        <v>1</v>
      </c>
      <c r="GO28" s="31">
        <f t="shared" si="201"/>
        <v>1</v>
      </c>
      <c r="GP28" s="25">
        <v>0</v>
      </c>
      <c r="GQ28" s="25">
        <v>0</v>
      </c>
      <c r="GR28" s="25">
        <v>0.12</v>
      </c>
      <c r="GS28" s="25">
        <v>0.1</v>
      </c>
      <c r="GT28" s="33" t="e">
        <f>INDEX(#REF!,MATCH(E28,#REF!,0))</f>
        <v>#REF!</v>
      </c>
      <c r="GU28" s="33"/>
      <c r="GV28" s="25">
        <v>0</v>
      </c>
      <c r="GW28" s="25">
        <v>0</v>
      </c>
      <c r="GX28" s="25">
        <v>0</v>
      </c>
      <c r="GY28" s="25">
        <v>0</v>
      </c>
      <c r="GZ28" s="31">
        <f t="shared" si="12"/>
        <v>0</v>
      </c>
      <c r="HA28" s="31">
        <f t="shared" si="13"/>
        <v>0</v>
      </c>
      <c r="HB28" s="104">
        <f t="shared" si="202"/>
        <v>1.46</v>
      </c>
      <c r="HC28" s="25">
        <v>0</v>
      </c>
      <c r="HD28" s="25">
        <v>0</v>
      </c>
      <c r="HE28" s="25">
        <v>0</v>
      </c>
      <c r="HF28" s="31">
        <f t="shared" si="203"/>
        <v>0</v>
      </c>
      <c r="HG28" s="25">
        <v>0</v>
      </c>
      <c r="HH28" s="25">
        <v>0</v>
      </c>
      <c r="HI28" s="33"/>
      <c r="HJ28" s="33"/>
      <c r="HK28" s="33"/>
      <c r="HL28" s="33"/>
      <c r="HM28" s="33" t="e" cm="1">
        <f t="array" ref="HM28">INDEX(#REF!,MATCH(EL28&amp;EM28,#REF!&amp;#REF!,0))</f>
        <v>#REF!</v>
      </c>
      <c r="HN28" s="25">
        <v>0</v>
      </c>
      <c r="HO28" s="25">
        <v>0</v>
      </c>
      <c r="HP28" s="25">
        <v>0</v>
      </c>
      <c r="HQ28" s="25">
        <v>0</v>
      </c>
      <c r="HR28" s="25">
        <v>0</v>
      </c>
      <c r="HS28" s="25">
        <v>0</v>
      </c>
      <c r="HT28" s="25">
        <v>0</v>
      </c>
      <c r="HU28" s="25">
        <v>0</v>
      </c>
      <c r="HV28" s="25">
        <v>0</v>
      </c>
      <c r="HW28" s="25">
        <v>0</v>
      </c>
      <c r="HX28" s="33" t="e" cm="1">
        <f t="array" ref="HX28">INDEX(#REF!,MATCH(EL28&amp;EM28,#REF!&amp;#REF!,0))</f>
        <v>#REF!</v>
      </c>
      <c r="HY28" s="25">
        <v>0</v>
      </c>
      <c r="HZ28" s="25">
        <v>0</v>
      </c>
      <c r="IA28" s="25">
        <v>0</v>
      </c>
      <c r="IB28" s="33" t="e" cm="1">
        <f t="array" ref="IB28">INDEX(#REF!,MATCH(EL28&amp;EM28,#REF!&amp;#REF!,0))</f>
        <v>#REF!</v>
      </c>
      <c r="IC28" s="25">
        <v>0</v>
      </c>
      <c r="ID28" s="25">
        <v>0</v>
      </c>
      <c r="IE28" s="25">
        <v>0</v>
      </c>
      <c r="IF28" s="25">
        <v>0</v>
      </c>
      <c r="IG28" s="25">
        <v>0</v>
      </c>
      <c r="IH28" s="25">
        <v>0</v>
      </c>
      <c r="II28" s="33" t="e" cm="1">
        <f t="array" ref="II28">INDEX(#REF!,MATCH(EL28&amp;EM28,#REF!&amp;#REF!,0))</f>
        <v>#REF!</v>
      </c>
      <c r="IJ28" s="25">
        <v>0</v>
      </c>
      <c r="IK28" s="25">
        <v>0</v>
      </c>
      <c r="IL28" s="25">
        <v>0</v>
      </c>
      <c r="IM28" s="33" t="e" cm="1">
        <f t="array" ref="IM28">INDEX(#REF!,MATCH(EL28&amp;EM28,#REF!&amp;#REF!,0))</f>
        <v>#REF!</v>
      </c>
      <c r="IN28" s="33" t="s">
        <v>437</v>
      </c>
      <c r="IO28" s="31">
        <f t="shared" si="14"/>
        <v>34</v>
      </c>
      <c r="IP28" s="25">
        <v>1</v>
      </c>
      <c r="IQ28" s="25">
        <v>1.24</v>
      </c>
      <c r="IR28" s="25">
        <v>0.12</v>
      </c>
      <c r="IS28" s="33" t="e" cm="1">
        <f t="array" ref="IS28">INDEX(#REF!,MATCH(EL28&amp;EM28,#REF!&amp;#REF!,0))</f>
        <v>#REF!</v>
      </c>
      <c r="IT28" s="33" t="s">
        <v>437</v>
      </c>
      <c r="IU28" s="31">
        <f t="shared" si="263"/>
        <v>1</v>
      </c>
      <c r="IV28" s="31">
        <f t="shared" si="264"/>
        <v>0.23</v>
      </c>
      <c r="IW28" s="25">
        <v>1.24</v>
      </c>
      <c r="IX28" s="25">
        <v>0.12</v>
      </c>
      <c r="IY28" s="25">
        <v>0</v>
      </c>
      <c r="IZ28" s="25">
        <v>0</v>
      </c>
      <c r="JA28" s="31">
        <f t="shared" si="265"/>
        <v>34</v>
      </c>
      <c r="JB28" s="31">
        <f t="shared" si="266"/>
        <v>0</v>
      </c>
      <c r="JC28" s="31">
        <f t="shared" si="267"/>
        <v>34</v>
      </c>
      <c r="JD28" s="31">
        <f t="shared" si="268"/>
        <v>-0.49999999999988631</v>
      </c>
      <c r="JE28" s="31" t="str">
        <f t="shared" si="269"/>
        <v>Thêm 01</v>
      </c>
      <c r="JF28" s="27">
        <v>41.000000000000078</v>
      </c>
      <c r="JG28" s="26">
        <f t="shared" si="204"/>
        <v>40.159999999999997</v>
      </c>
      <c r="JH28" s="26">
        <f t="shared" si="205"/>
        <v>0.84000000000008157</v>
      </c>
      <c r="JI28" s="26">
        <f t="shared" si="15"/>
        <v>0</v>
      </c>
      <c r="JJ28" s="26">
        <f t="shared" si="16"/>
        <v>0</v>
      </c>
      <c r="JK28" s="26">
        <f t="shared" si="17"/>
        <v>40.160000000000082</v>
      </c>
      <c r="JL28" s="26">
        <f t="shared" si="18"/>
        <v>0</v>
      </c>
      <c r="JM28" s="26">
        <f t="shared" si="19"/>
        <v>0</v>
      </c>
      <c r="JN28" s="26">
        <f t="shared" si="20"/>
        <v>0</v>
      </c>
      <c r="JO28" s="26">
        <f t="shared" si="21"/>
        <v>0</v>
      </c>
      <c r="JP28" s="26">
        <f t="shared" si="22"/>
        <v>40.280000000000079</v>
      </c>
      <c r="JQ28" s="26">
        <f t="shared" si="23"/>
        <v>0</v>
      </c>
      <c r="JR28" s="26">
        <f t="shared" si="24"/>
        <v>0</v>
      </c>
      <c r="JS28" s="26">
        <f t="shared" si="25"/>
        <v>0</v>
      </c>
      <c r="JT28" s="26">
        <f t="shared" si="26"/>
        <v>0</v>
      </c>
      <c r="JU28" s="26">
        <f t="shared" si="27"/>
        <v>0</v>
      </c>
      <c r="JV28" s="26">
        <f t="shared" si="28"/>
        <v>0</v>
      </c>
      <c r="JW28" s="26">
        <f t="shared" si="29"/>
        <v>40.280000000000079</v>
      </c>
      <c r="JX28" s="26">
        <f t="shared" si="30"/>
        <v>40.500000000000078</v>
      </c>
      <c r="JY28" s="26">
        <f t="shared" si="31"/>
        <v>0</v>
      </c>
      <c r="JZ28" s="26">
        <f t="shared" si="32"/>
        <v>0</v>
      </c>
      <c r="KA28" s="26">
        <f t="shared" si="33"/>
        <v>0</v>
      </c>
      <c r="KB28" s="26">
        <f t="shared" si="34"/>
        <v>0</v>
      </c>
      <c r="KC28" s="26">
        <f t="shared" si="35"/>
        <v>40.500000000000078</v>
      </c>
      <c r="KD28" s="26">
        <f t="shared" si="36"/>
        <v>0</v>
      </c>
      <c r="KE28" s="24">
        <v>40.500000000000078</v>
      </c>
      <c r="KF28" s="31">
        <f t="shared" si="37"/>
        <v>1</v>
      </c>
      <c r="KG28" s="31">
        <f t="shared" si="38"/>
        <v>41.5</v>
      </c>
      <c r="KH28" s="31">
        <f t="shared" si="39"/>
        <v>41.5</v>
      </c>
      <c r="KI28" s="31">
        <f t="shared" si="40"/>
        <v>0</v>
      </c>
      <c r="KJ28" s="31">
        <f t="shared" si="41"/>
        <v>41.62</v>
      </c>
      <c r="KK28" s="25">
        <v>41.500000000000078</v>
      </c>
      <c r="KL28" s="31">
        <f t="shared" si="42"/>
        <v>0</v>
      </c>
      <c r="KM28" s="31">
        <f t="shared" si="43"/>
        <v>0</v>
      </c>
      <c r="KN28" s="31">
        <f t="shared" si="44"/>
        <v>41.62</v>
      </c>
      <c r="KO28" s="31">
        <f t="shared" si="45"/>
        <v>0</v>
      </c>
      <c r="KP28" s="31">
        <f t="shared" si="46"/>
        <v>0</v>
      </c>
      <c r="KQ28" s="25">
        <v>0</v>
      </c>
      <c r="KR28" s="31">
        <f t="shared" si="47"/>
        <v>0</v>
      </c>
      <c r="KS28" s="27">
        <v>40.500000000000078</v>
      </c>
      <c r="KT28" s="26">
        <f t="shared" si="48"/>
        <v>39.659999999999997</v>
      </c>
      <c r="KU28" s="26">
        <f t="shared" si="206"/>
        <v>0.84000000000008157</v>
      </c>
      <c r="KV28" s="26">
        <f t="shared" si="49"/>
        <v>0</v>
      </c>
      <c r="KW28" s="26">
        <f t="shared" si="50"/>
        <v>0</v>
      </c>
      <c r="KX28" s="26">
        <f t="shared" si="51"/>
        <v>39.660000000000082</v>
      </c>
      <c r="KY28" s="26">
        <f t="shared" si="52"/>
        <v>0</v>
      </c>
      <c r="KZ28" s="26">
        <f t="shared" si="53"/>
        <v>0</v>
      </c>
      <c r="LA28" s="26">
        <f t="shared" si="54"/>
        <v>0</v>
      </c>
      <c r="LB28" s="26">
        <f t="shared" si="55"/>
        <v>0</v>
      </c>
      <c r="LC28" s="26">
        <f t="shared" si="56"/>
        <v>39.780000000000079</v>
      </c>
      <c r="LD28" s="26">
        <f t="shared" si="57"/>
        <v>0</v>
      </c>
      <c r="LE28" s="26">
        <f t="shared" si="58"/>
        <v>0</v>
      </c>
      <c r="LF28" s="26">
        <f t="shared" si="59"/>
        <v>0</v>
      </c>
      <c r="LG28" s="26">
        <f t="shared" si="60"/>
        <v>0</v>
      </c>
      <c r="LH28" s="26">
        <f t="shared" si="61"/>
        <v>0</v>
      </c>
      <c r="LI28" s="26">
        <f t="shared" si="62"/>
        <v>0</v>
      </c>
      <c r="LJ28" s="26">
        <f t="shared" si="63"/>
        <v>39.780000000000079</v>
      </c>
      <c r="LK28" s="26">
        <f t="shared" si="64"/>
        <v>40.000000000000078</v>
      </c>
      <c r="LL28" s="26">
        <f t="shared" si="65"/>
        <v>0</v>
      </c>
      <c r="LM28" s="26">
        <f t="shared" si="66"/>
        <v>0</v>
      </c>
      <c r="LN28" s="26">
        <f t="shared" si="67"/>
        <v>0</v>
      </c>
      <c r="LO28" s="26">
        <f t="shared" si="68"/>
        <v>0</v>
      </c>
      <c r="LP28" s="26">
        <f t="shared" si="69"/>
        <v>40.000000000000078</v>
      </c>
      <c r="LQ28" s="26">
        <f t="shared" si="70"/>
        <v>0</v>
      </c>
      <c r="LR28" s="24">
        <v>40.000000000000078</v>
      </c>
      <c r="LS28" s="31">
        <f t="shared" si="71"/>
        <v>1</v>
      </c>
      <c r="LT28" s="31">
        <f t="shared" si="72"/>
        <v>41</v>
      </c>
      <c r="LU28" s="31">
        <f t="shared" si="73"/>
        <v>41</v>
      </c>
      <c r="LV28" s="31">
        <f t="shared" si="74"/>
        <v>0</v>
      </c>
      <c r="LW28" s="31">
        <f t="shared" si="75"/>
        <v>41.12</v>
      </c>
      <c r="LX28" s="25">
        <v>41.000000000000078</v>
      </c>
      <c r="LY28" s="31">
        <f t="shared" si="76"/>
        <v>0</v>
      </c>
      <c r="LZ28" s="31">
        <f t="shared" si="77"/>
        <v>0</v>
      </c>
      <c r="MA28" s="31">
        <f t="shared" si="78"/>
        <v>41.12</v>
      </c>
      <c r="MB28" s="31">
        <f t="shared" si="79"/>
        <v>0</v>
      </c>
      <c r="MC28" s="31">
        <f t="shared" si="80"/>
        <v>0</v>
      </c>
      <c r="MD28" s="25">
        <v>0</v>
      </c>
      <c r="ME28" s="31">
        <f t="shared" si="81"/>
        <v>0</v>
      </c>
      <c r="MF28" s="33" t="s">
        <v>115</v>
      </c>
      <c r="MG28" s="34">
        <v>0.84000000000008157</v>
      </c>
      <c r="MH28" s="31">
        <f t="shared" si="207"/>
        <v>0</v>
      </c>
      <c r="MI28" s="31">
        <f t="shared" si="208"/>
        <v>0.84000000000008157</v>
      </c>
      <c r="MJ28" s="34">
        <v>0.84000000000008157</v>
      </c>
      <c r="MK28" s="31">
        <f t="shared" si="209"/>
        <v>0</v>
      </c>
      <c r="ML28" s="31">
        <f t="shared" si="210"/>
        <v>0.84000000000008157</v>
      </c>
      <c r="MM28" s="31">
        <f t="shared" si="82"/>
        <v>0</v>
      </c>
      <c r="MN28" s="31">
        <f t="shared" si="83"/>
        <v>0</v>
      </c>
      <c r="MO28" s="31">
        <f t="shared" si="211"/>
        <v>0</v>
      </c>
      <c r="MP28" s="31">
        <f t="shared" si="84"/>
        <v>0</v>
      </c>
      <c r="MQ28" s="31">
        <f t="shared" si="85"/>
        <v>0</v>
      </c>
      <c r="MR28" s="31">
        <f t="shared" si="212"/>
        <v>0</v>
      </c>
      <c r="MS28" s="31">
        <f t="shared" si="86"/>
        <v>0</v>
      </c>
      <c r="MT28" s="31">
        <f t="shared" si="87"/>
        <v>0</v>
      </c>
      <c r="MU28" s="31">
        <f t="shared" si="213"/>
        <v>0</v>
      </c>
      <c r="MV28" s="31">
        <f t="shared" si="88"/>
        <v>0</v>
      </c>
      <c r="MW28" s="31">
        <f t="shared" si="89"/>
        <v>0</v>
      </c>
      <c r="MX28" s="31">
        <f t="shared" si="214"/>
        <v>0</v>
      </c>
      <c r="MY28" s="31">
        <f t="shared" si="90"/>
        <v>0</v>
      </c>
      <c r="MZ28" s="31">
        <f t="shared" si="91"/>
        <v>0</v>
      </c>
      <c r="NA28" s="31">
        <f t="shared" si="215"/>
        <v>0</v>
      </c>
      <c r="NB28" s="31">
        <f t="shared" si="92"/>
        <v>0</v>
      </c>
      <c r="NC28" s="31">
        <f t="shared" si="93"/>
        <v>0</v>
      </c>
      <c r="ND28" s="31">
        <f t="shared" si="216"/>
        <v>0</v>
      </c>
      <c r="NE28" s="31">
        <f t="shared" si="94"/>
        <v>0</v>
      </c>
      <c r="NF28" s="31">
        <f t="shared" si="95"/>
        <v>0</v>
      </c>
      <c r="NG28" s="31">
        <f t="shared" si="217"/>
        <v>0</v>
      </c>
      <c r="NH28" s="31">
        <f t="shared" si="96"/>
        <v>0</v>
      </c>
      <c r="NI28" s="31">
        <f t="shared" si="97"/>
        <v>0</v>
      </c>
      <c r="NJ28" s="31">
        <f t="shared" si="218"/>
        <v>0</v>
      </c>
      <c r="NK28" s="31">
        <f t="shared" si="98"/>
        <v>0</v>
      </c>
      <c r="NL28" s="31">
        <f t="shared" si="99"/>
        <v>0</v>
      </c>
      <c r="NM28" s="31">
        <f t="shared" si="219"/>
        <v>0</v>
      </c>
      <c r="NN28" s="31">
        <f t="shared" si="100"/>
        <v>0.12</v>
      </c>
      <c r="NO28" s="31">
        <f t="shared" si="101"/>
        <v>0.12</v>
      </c>
      <c r="NP28" s="31">
        <f t="shared" si="220"/>
        <v>0.12</v>
      </c>
      <c r="NQ28" s="31">
        <f t="shared" si="102"/>
        <v>0</v>
      </c>
      <c r="NR28" s="31">
        <f t="shared" si="103"/>
        <v>0</v>
      </c>
      <c r="NS28" s="31">
        <f t="shared" si="221"/>
        <v>0</v>
      </c>
      <c r="NT28" s="31">
        <f t="shared" si="104"/>
        <v>0.22</v>
      </c>
      <c r="NU28" s="31">
        <f t="shared" si="105"/>
        <v>0.22</v>
      </c>
      <c r="NV28" s="31">
        <f t="shared" si="222"/>
        <v>0.22</v>
      </c>
      <c r="NW28" s="31">
        <f t="shared" si="106"/>
        <v>0</v>
      </c>
      <c r="NX28" s="31">
        <f t="shared" si="107"/>
        <v>0</v>
      </c>
      <c r="NY28" s="31">
        <f t="shared" si="223"/>
        <v>0</v>
      </c>
      <c r="NZ28" s="31">
        <f t="shared" si="108"/>
        <v>0.5000000000000816</v>
      </c>
      <c r="OA28" s="31">
        <f t="shared" si="109"/>
        <v>0.5000000000000816</v>
      </c>
      <c r="OB28" s="31">
        <f t="shared" si="224"/>
        <v>0.5000000000000816</v>
      </c>
      <c r="OC28" s="31">
        <f t="shared" si="110"/>
        <v>0</v>
      </c>
      <c r="OD28" s="31">
        <f t="shared" si="111"/>
        <v>0</v>
      </c>
      <c r="OE28" s="31">
        <f t="shared" si="225"/>
        <v>0</v>
      </c>
      <c r="OF28" s="31">
        <f t="shared" si="112"/>
        <v>0</v>
      </c>
      <c r="OG28" s="31">
        <f t="shared" si="113"/>
        <v>0</v>
      </c>
      <c r="OH28" s="31">
        <f t="shared" si="226"/>
        <v>0</v>
      </c>
      <c r="OI28" s="31">
        <f t="shared" si="114"/>
        <v>0</v>
      </c>
      <c r="OJ28" s="31">
        <f t="shared" si="115"/>
        <v>0</v>
      </c>
      <c r="OK28" s="31">
        <f t="shared" si="227"/>
        <v>0</v>
      </c>
      <c r="OL28" s="31">
        <f t="shared" si="116"/>
        <v>0</v>
      </c>
      <c r="OM28" s="31">
        <f t="shared" si="117"/>
        <v>0</v>
      </c>
      <c r="ON28" s="31">
        <f t="shared" si="228"/>
        <v>0</v>
      </c>
      <c r="OO28" s="31">
        <f t="shared" si="118"/>
        <v>0</v>
      </c>
      <c r="OP28" s="31">
        <f t="shared" si="119"/>
        <v>0</v>
      </c>
      <c r="OQ28" s="31">
        <f t="shared" si="229"/>
        <v>0</v>
      </c>
      <c r="OR28" s="31">
        <f t="shared" si="120"/>
        <v>0</v>
      </c>
      <c r="OS28" s="31">
        <f t="shared" si="121"/>
        <v>0</v>
      </c>
      <c r="OT28" s="31">
        <f t="shared" si="230"/>
        <v>0</v>
      </c>
      <c r="OU28" s="31">
        <f t="shared" si="122"/>
        <v>0</v>
      </c>
      <c r="OV28" s="31">
        <f t="shared" si="123"/>
        <v>0</v>
      </c>
      <c r="OW28" s="31">
        <f t="shared" si="231"/>
        <v>0</v>
      </c>
      <c r="OX28" s="31">
        <f t="shared" si="124"/>
        <v>0</v>
      </c>
      <c r="OY28" s="31">
        <f t="shared" si="125"/>
        <v>0</v>
      </c>
      <c r="OZ28" s="31">
        <f t="shared" si="232"/>
        <v>0</v>
      </c>
      <c r="PA28" s="31">
        <f t="shared" si="126"/>
        <v>0</v>
      </c>
      <c r="PB28" s="31">
        <f t="shared" si="127"/>
        <v>0</v>
      </c>
      <c r="PC28" s="31">
        <f t="shared" si="233"/>
        <v>0</v>
      </c>
      <c r="PD28" s="31">
        <f t="shared" si="128"/>
        <v>0</v>
      </c>
      <c r="PE28" s="31">
        <f t="shared" si="129"/>
        <v>0</v>
      </c>
      <c r="PF28" s="31">
        <f t="shared" si="234"/>
        <v>0</v>
      </c>
      <c r="PG28" s="27">
        <v>2.6</v>
      </c>
      <c r="PH28" s="27">
        <v>0.5</v>
      </c>
      <c r="PI28" s="27">
        <v>1</v>
      </c>
      <c r="PJ28" s="27">
        <v>1</v>
      </c>
      <c r="PK28" s="27">
        <v>0</v>
      </c>
      <c r="PL28" s="27">
        <v>0</v>
      </c>
      <c r="PM28" s="27">
        <v>0</v>
      </c>
      <c r="PN28" s="27">
        <v>0</v>
      </c>
      <c r="PO28" s="31">
        <f t="shared" si="235"/>
        <v>0</v>
      </c>
      <c r="PP28" s="31">
        <f t="shared" si="236"/>
        <v>0</v>
      </c>
      <c r="PQ28" s="31">
        <f t="shared" si="237"/>
        <v>3.44</v>
      </c>
      <c r="PR28" s="31">
        <f t="shared" si="238"/>
        <v>2.54</v>
      </c>
      <c r="PS28" s="31">
        <f t="shared" si="239"/>
        <v>0</v>
      </c>
      <c r="PT28" s="31">
        <f t="shared" si="240"/>
        <v>0</v>
      </c>
      <c r="PU28" s="31">
        <f t="shared" si="241"/>
        <v>3.44</v>
      </c>
      <c r="PV28" s="31">
        <f t="shared" si="242"/>
        <v>2.54</v>
      </c>
      <c r="PW28" s="31">
        <f t="shared" si="130"/>
        <v>0</v>
      </c>
      <c r="PX28" s="31">
        <f t="shared" si="243"/>
        <v>0</v>
      </c>
      <c r="PY28" s="31">
        <f t="shared" si="131"/>
        <v>0</v>
      </c>
      <c r="PZ28" s="31">
        <f t="shared" si="132"/>
        <v>0</v>
      </c>
      <c r="QA28" s="31">
        <f t="shared" si="133"/>
        <v>0</v>
      </c>
      <c r="QB28" s="31">
        <f t="shared" si="134"/>
        <v>87.63</v>
      </c>
      <c r="QC28" s="31">
        <f t="shared" si="135"/>
        <v>87.63</v>
      </c>
      <c r="QD28" s="31">
        <f t="shared" si="136"/>
        <v>0</v>
      </c>
      <c r="QE28" s="31">
        <f t="shared" si="137"/>
        <v>0</v>
      </c>
      <c r="QF28" s="31">
        <f t="shared" si="244"/>
        <v>0</v>
      </c>
      <c r="QG28" s="31">
        <f t="shared" si="245"/>
        <v>0</v>
      </c>
      <c r="QH28" s="31">
        <f t="shared" si="246"/>
        <v>87.63</v>
      </c>
      <c r="QI28" s="31">
        <f t="shared" si="247"/>
        <v>87.63</v>
      </c>
      <c r="QJ28" s="31">
        <f t="shared" si="138"/>
        <v>0</v>
      </c>
      <c r="QK28" s="31">
        <f t="shared" si="139"/>
        <v>0</v>
      </c>
      <c r="QL28" s="31">
        <f t="shared" si="248"/>
        <v>0</v>
      </c>
      <c r="QM28" s="31">
        <f t="shared" si="140"/>
        <v>0</v>
      </c>
      <c r="QN28" s="31">
        <f t="shared" si="141"/>
        <v>0</v>
      </c>
      <c r="QO28" s="31">
        <f t="shared" si="249"/>
        <v>0</v>
      </c>
      <c r="QP28" s="31">
        <f t="shared" si="142"/>
        <v>0</v>
      </c>
      <c r="QQ28" s="31">
        <f t="shared" si="143"/>
        <v>18.77</v>
      </c>
      <c r="QR28" s="31">
        <f t="shared" si="250"/>
        <v>18.77</v>
      </c>
      <c r="QS28" s="31">
        <f t="shared" si="144"/>
        <v>0</v>
      </c>
      <c r="QT28" s="31">
        <f t="shared" si="145"/>
        <v>0</v>
      </c>
      <c r="QU28" s="31">
        <f t="shared" si="251"/>
        <v>0</v>
      </c>
      <c r="QV28" s="31">
        <f t="shared" si="146"/>
        <v>0</v>
      </c>
      <c r="QW28" s="31">
        <f t="shared" si="147"/>
        <v>0</v>
      </c>
      <c r="QX28" s="31">
        <f t="shared" si="252"/>
        <v>0</v>
      </c>
      <c r="QY28" s="31">
        <f t="shared" si="148"/>
        <v>0</v>
      </c>
      <c r="QZ28" s="31">
        <f t="shared" si="149"/>
        <v>0</v>
      </c>
      <c r="RA28" s="31">
        <f t="shared" si="253"/>
        <v>0</v>
      </c>
      <c r="RB28" s="31">
        <f t="shared" si="254"/>
        <v>0</v>
      </c>
      <c r="RC28" s="31">
        <f t="shared" si="255"/>
        <v>0</v>
      </c>
      <c r="RD28" s="31">
        <f t="shared" si="256"/>
        <v>0</v>
      </c>
      <c r="RE28" s="31">
        <f t="shared" si="256"/>
        <v>18.77</v>
      </c>
      <c r="RF28" s="31">
        <f t="shared" si="257"/>
        <v>18.77</v>
      </c>
      <c r="RG28" s="31">
        <f t="shared" si="258"/>
        <v>0</v>
      </c>
      <c r="RH28" s="31">
        <f t="shared" si="258"/>
        <v>68.86</v>
      </c>
      <c r="RI28" s="31">
        <f t="shared" si="259"/>
        <v>68.86</v>
      </c>
      <c r="RJ28" s="31">
        <f t="shared" si="260"/>
        <v>0</v>
      </c>
      <c r="RK28" s="31">
        <f t="shared" si="260"/>
        <v>18.77</v>
      </c>
      <c r="RL28" s="31">
        <f t="shared" si="260"/>
        <v>18.77</v>
      </c>
      <c r="RM28" s="31">
        <f t="shared" si="150"/>
        <v>0</v>
      </c>
      <c r="RN28" s="31">
        <f t="shared" si="151"/>
        <v>0</v>
      </c>
      <c r="RO28" s="31">
        <f t="shared" si="152"/>
        <v>0</v>
      </c>
      <c r="RP28" s="31">
        <f t="shared" si="153"/>
        <v>0</v>
      </c>
      <c r="RQ28" s="31">
        <f t="shared" si="154"/>
        <v>0</v>
      </c>
      <c r="RR28" s="31">
        <f t="shared" si="155"/>
        <v>0</v>
      </c>
      <c r="RS28" s="31">
        <f t="shared" si="156"/>
        <v>0</v>
      </c>
      <c r="RT28" s="31">
        <f t="shared" si="157"/>
        <v>0</v>
      </c>
      <c r="RU28" s="31">
        <f t="shared" si="261"/>
        <v>0</v>
      </c>
      <c r="RV28" s="24"/>
      <c r="RW28" s="24"/>
      <c r="RX28" s="24"/>
      <c r="RY28" s="24"/>
    </row>
    <row r="29" spans="1:493" ht="42.75" x14ac:dyDescent="0.25">
      <c r="A29" s="24">
        <v>26</v>
      </c>
      <c r="B29" s="24" t="s">
        <v>457</v>
      </c>
      <c r="C29" s="24">
        <v>620.49</v>
      </c>
      <c r="D29" s="14" t="e">
        <f>INDEX(#REF!,MATCH(E29,#REF!,0))</f>
        <v>#REF!</v>
      </c>
      <c r="E29" s="24" t="s">
        <v>476</v>
      </c>
      <c r="F29" s="14" t="s">
        <v>422</v>
      </c>
      <c r="G29" s="14" t="s">
        <v>444</v>
      </c>
      <c r="H29" s="14" t="s">
        <v>435</v>
      </c>
      <c r="I29" s="14" t="s">
        <v>425</v>
      </c>
      <c r="J29" s="14" t="s">
        <v>439</v>
      </c>
      <c r="K29" s="14" t="s">
        <v>446</v>
      </c>
      <c r="L29" s="14" t="s">
        <v>446</v>
      </c>
      <c r="M29" s="24">
        <v>2</v>
      </c>
      <c r="N29" s="24">
        <v>2</v>
      </c>
      <c r="O29" s="25">
        <v>2</v>
      </c>
      <c r="P29" s="25">
        <v>2.4</v>
      </c>
      <c r="Q29" s="25">
        <v>0.1</v>
      </c>
      <c r="R29" s="25">
        <v>2</v>
      </c>
      <c r="S29" s="25">
        <v>2.2000000000000002</v>
      </c>
      <c r="T29" s="24">
        <v>0.2</v>
      </c>
      <c r="U29" s="24">
        <v>0</v>
      </c>
      <c r="V29" s="24">
        <v>0</v>
      </c>
      <c r="W29" s="24">
        <v>0</v>
      </c>
      <c r="X29" s="24">
        <v>2</v>
      </c>
      <c r="Y29" s="24">
        <v>1.54</v>
      </c>
      <c r="Z29" s="26">
        <f t="shared" si="273"/>
        <v>1.28</v>
      </c>
      <c r="AA29" s="24">
        <v>0.2</v>
      </c>
      <c r="AB29" s="24">
        <v>0</v>
      </c>
      <c r="AC29" s="24">
        <v>0</v>
      </c>
      <c r="AD29" s="24">
        <v>0</v>
      </c>
      <c r="AE29" s="24">
        <v>0</v>
      </c>
      <c r="AF29" s="24">
        <v>0</v>
      </c>
      <c r="AG29" s="25">
        <v>0</v>
      </c>
      <c r="AH29" s="25">
        <v>0</v>
      </c>
      <c r="AI29" s="26">
        <f t="shared" si="0"/>
        <v>0</v>
      </c>
      <c r="AJ29" s="25">
        <v>0</v>
      </c>
      <c r="AK29" s="25">
        <v>0</v>
      </c>
      <c r="AL29" s="26">
        <f t="shared" si="1"/>
        <v>0</v>
      </c>
      <c r="AM29" s="24">
        <v>0</v>
      </c>
      <c r="AN29" s="24">
        <v>0</v>
      </c>
      <c r="AO29" s="24">
        <v>0</v>
      </c>
      <c r="AP29" s="24">
        <v>0</v>
      </c>
      <c r="AQ29" s="24">
        <v>2</v>
      </c>
      <c r="AR29" s="24">
        <v>1.8</v>
      </c>
      <c r="AS29" s="24">
        <v>0.12</v>
      </c>
      <c r="AT29" s="24">
        <v>0.1</v>
      </c>
      <c r="AU29" s="24">
        <v>0</v>
      </c>
      <c r="AV29" s="24">
        <v>0</v>
      </c>
      <c r="AW29" s="24">
        <v>0</v>
      </c>
      <c r="AX29" s="24">
        <v>0</v>
      </c>
      <c r="AY29" s="24">
        <v>0</v>
      </c>
      <c r="AZ29" s="24">
        <v>0</v>
      </c>
      <c r="BA29" s="24">
        <v>0</v>
      </c>
      <c r="BB29" s="24">
        <v>0</v>
      </c>
      <c r="BC29" s="24">
        <v>0</v>
      </c>
      <c r="BD29" s="24">
        <v>0</v>
      </c>
      <c r="BE29" s="24">
        <v>0</v>
      </c>
      <c r="BF29" s="24">
        <v>0</v>
      </c>
      <c r="BG29" s="24">
        <v>0</v>
      </c>
      <c r="BH29" s="24">
        <v>0</v>
      </c>
      <c r="BI29" s="24">
        <v>0</v>
      </c>
      <c r="BJ29" s="24">
        <v>0</v>
      </c>
      <c r="BK29" s="24">
        <v>0</v>
      </c>
      <c r="BL29" s="24">
        <v>0</v>
      </c>
      <c r="BM29" s="24">
        <v>0</v>
      </c>
      <c r="BN29" s="24">
        <v>0</v>
      </c>
      <c r="BO29" s="24">
        <v>0</v>
      </c>
      <c r="BP29" s="24">
        <v>0</v>
      </c>
      <c r="BQ29" s="24">
        <v>0</v>
      </c>
      <c r="BR29" s="24">
        <v>0</v>
      </c>
      <c r="BS29" s="24">
        <v>0</v>
      </c>
      <c r="BT29" s="24">
        <v>0</v>
      </c>
      <c r="BU29" s="24">
        <v>0</v>
      </c>
      <c r="BV29" s="24">
        <v>0</v>
      </c>
      <c r="BW29" s="24"/>
      <c r="BX29" s="24"/>
      <c r="BY29" s="24">
        <v>0</v>
      </c>
      <c r="BZ29" s="24">
        <v>0</v>
      </c>
      <c r="CA29" s="14" t="e">
        <f>INDEX(#REF!,MATCH(E29,#REF!,0))</f>
        <v>#REF!</v>
      </c>
      <c r="CB29" s="14" t="s">
        <v>471</v>
      </c>
      <c r="CC29" s="24">
        <v>0</v>
      </c>
      <c r="CD29" s="24">
        <v>0</v>
      </c>
      <c r="CE29" s="24">
        <v>2.2999999999999998</v>
      </c>
      <c r="CF29" s="24">
        <v>2.0999999999999996</v>
      </c>
      <c r="CG29" s="24">
        <v>0.11</v>
      </c>
      <c r="CH29" s="24">
        <v>2</v>
      </c>
      <c r="CI29" s="24" t="s">
        <v>115</v>
      </c>
      <c r="CJ29" s="24">
        <v>1.3</v>
      </c>
      <c r="CK29" s="26">
        <f t="shared" si="159"/>
        <v>0</v>
      </c>
      <c r="CL29" s="26">
        <f t="shared" si="270"/>
        <v>1.3</v>
      </c>
      <c r="CM29" s="24">
        <v>36.67</v>
      </c>
      <c r="CN29" s="27">
        <v>65.87</v>
      </c>
      <c r="CO29" s="24">
        <v>65.08</v>
      </c>
      <c r="CP29" s="28">
        <f t="shared" si="161"/>
        <v>65.08</v>
      </c>
      <c r="CQ29" s="28">
        <f t="shared" si="162"/>
        <v>64.17</v>
      </c>
      <c r="CR29" s="28">
        <f t="shared" si="163"/>
        <v>0.91</v>
      </c>
      <c r="CS29" s="28">
        <f t="shared" si="164"/>
        <v>64.27</v>
      </c>
      <c r="CT29" s="28">
        <f t="shared" si="2"/>
        <v>64.47</v>
      </c>
      <c r="CU29" s="29">
        <v>64.47</v>
      </c>
      <c r="CV29" s="28">
        <f t="shared" si="165"/>
        <v>1.28</v>
      </c>
      <c r="CW29" s="28">
        <f t="shared" si="3"/>
        <v>0</v>
      </c>
      <c r="CX29" s="28">
        <f t="shared" si="166"/>
        <v>0</v>
      </c>
      <c r="CY29" s="28">
        <f t="shared" si="4"/>
        <v>65.75</v>
      </c>
      <c r="CZ29" s="28">
        <f t="shared" si="167"/>
        <v>65.75</v>
      </c>
      <c r="DA29" s="30">
        <v>65.87</v>
      </c>
      <c r="DB29" s="26">
        <f t="shared" si="168"/>
        <v>1.7</v>
      </c>
      <c r="DC29" s="26">
        <f t="shared" si="169"/>
        <v>0.79</v>
      </c>
      <c r="DD29" s="26">
        <f t="shared" si="170"/>
        <v>0.90999999999999992</v>
      </c>
      <c r="DE29" s="26">
        <f t="shared" si="5"/>
        <v>0</v>
      </c>
      <c r="DF29" s="26">
        <f t="shared" si="171"/>
        <v>0</v>
      </c>
      <c r="DG29" s="26">
        <f t="shared" si="6"/>
        <v>0</v>
      </c>
      <c r="DH29" s="26">
        <f t="shared" si="7"/>
        <v>0.1</v>
      </c>
      <c r="DI29" s="26">
        <f t="shared" si="8"/>
        <v>0.2</v>
      </c>
      <c r="DJ29" s="26">
        <f t="shared" si="9"/>
        <v>1</v>
      </c>
      <c r="DK29" s="26">
        <f t="shared" si="172"/>
        <v>0</v>
      </c>
      <c r="DL29" s="26">
        <f t="shared" si="173"/>
        <v>1.3</v>
      </c>
      <c r="DM29" s="26">
        <f t="shared" si="174"/>
        <v>0</v>
      </c>
      <c r="DN29" s="26">
        <f t="shared" si="175"/>
        <v>0</v>
      </c>
      <c r="DO29" s="24">
        <v>3</v>
      </c>
      <c r="DP29" s="24">
        <v>0.5</v>
      </c>
      <c r="DQ29" s="24">
        <v>1</v>
      </c>
      <c r="DR29" s="24">
        <v>1</v>
      </c>
      <c r="DS29" s="31">
        <f t="shared" si="176"/>
        <v>0</v>
      </c>
      <c r="DT29" s="31">
        <f t="shared" si="177"/>
        <v>4.3</v>
      </c>
      <c r="DU29" s="31">
        <f t="shared" si="178"/>
        <v>0</v>
      </c>
      <c r="DV29" s="31">
        <f t="shared" si="179"/>
        <v>4.75</v>
      </c>
      <c r="DW29" s="31">
        <f t="shared" si="180"/>
        <v>4.75</v>
      </c>
      <c r="DX29" s="31">
        <f t="shared" si="181"/>
        <v>0</v>
      </c>
      <c r="DY29" s="31">
        <f t="shared" si="182"/>
        <v>9.5</v>
      </c>
      <c r="DZ29" s="31">
        <f t="shared" si="183"/>
        <v>9.5</v>
      </c>
      <c r="EA29" s="31">
        <f t="shared" si="184"/>
        <v>0</v>
      </c>
      <c r="EB29" s="31">
        <f t="shared" si="185"/>
        <v>5.36</v>
      </c>
      <c r="EC29" s="31">
        <f t="shared" si="186"/>
        <v>5.36</v>
      </c>
      <c r="ED29" s="31">
        <f t="shared" si="187"/>
        <v>0</v>
      </c>
      <c r="EE29" s="31">
        <f t="shared" si="187"/>
        <v>4.1399999999999997</v>
      </c>
      <c r="EF29" s="31">
        <f t="shared" si="188"/>
        <v>4.1399999999999997</v>
      </c>
      <c r="EG29" s="31">
        <f t="shared" si="189"/>
        <v>0</v>
      </c>
      <c r="EH29" s="31">
        <f t="shared" si="189"/>
        <v>5.36</v>
      </c>
      <c r="EI29" s="31">
        <f t="shared" si="190"/>
        <v>5.36</v>
      </c>
      <c r="EJ29" s="24"/>
      <c r="EK29" s="24"/>
      <c r="EL29" s="24">
        <v>621.19000000000005</v>
      </c>
      <c r="EM29" s="24">
        <v>655.68999999999994</v>
      </c>
      <c r="EN29" s="24" t="s">
        <v>476</v>
      </c>
      <c r="EO29" s="24" t="s">
        <v>477</v>
      </c>
      <c r="EP29" s="14" t="s">
        <v>478</v>
      </c>
      <c r="EQ29" s="14" t="s">
        <v>479</v>
      </c>
      <c r="ER29" s="14" t="e">
        <f>IF(OR(EP29="Cống tròn",EP29="Cống hộp",EP29="Ống nhựa"),INDEX(#REF!,MATCH(E29,#REF!,0)),IF(OR(EP29="Rãnh xây",EP29="Rãnh bê tông"),INDEX(#REF!,MATCH(E29,#REF!,0)),EP29&amp;" "&amp;" ,"&amp;EQ29))</f>
        <v>#REF!</v>
      </c>
      <c r="ES29" s="25">
        <v>0</v>
      </c>
      <c r="ET29" s="25">
        <v>0</v>
      </c>
      <c r="EU29" s="25">
        <v>0</v>
      </c>
      <c r="EV29" s="24">
        <v>34.499999999999886</v>
      </c>
      <c r="EW29" s="31">
        <f t="shared" si="191"/>
        <v>0</v>
      </c>
      <c r="EX29" s="31">
        <f t="shared" si="192"/>
        <v>0</v>
      </c>
      <c r="EY29" s="31">
        <f t="shared" si="10"/>
        <v>0</v>
      </c>
      <c r="EZ29" s="31">
        <f t="shared" si="193"/>
        <v>0</v>
      </c>
      <c r="FA29" s="31">
        <f t="shared" si="194"/>
        <v>0</v>
      </c>
      <c r="FB29" s="32" t="str">
        <f t="shared" si="195"/>
        <v>Đủ</v>
      </c>
      <c r="FC29" s="31">
        <f t="shared" si="196"/>
        <v>0</v>
      </c>
      <c r="FD29" s="33" t="str" cm="1">
        <f t="array" ref="FD29">IF(EP29="Cống tròn",INDEX(#REF!,MATCH(E29,#REF!,0)),IF(EP29="Cống hộp",INDEX(#REF!,MATCH(E29,#REF!,0)),IF(EP29="Rãnh thang",INDEX(#REF!,MATCH(EL29&amp;EM29,#REF!&amp;#REF!,0)),FE29&amp;" "&amp;FF29)))</f>
        <v xml:space="preserve">Không đắp cát </v>
      </c>
      <c r="FE29" s="14" t="s">
        <v>480</v>
      </c>
      <c r="FF29" s="14"/>
      <c r="FG29" s="14" t="e">
        <f>INDEX(#REF!,MATCH(E29,#REF!,0))</f>
        <v>#REF!</v>
      </c>
      <c r="FH29" s="14"/>
      <c r="FI29" s="24">
        <v>0</v>
      </c>
      <c r="FJ29" s="24">
        <v>0</v>
      </c>
      <c r="FK29" s="24">
        <v>0</v>
      </c>
      <c r="FL29" s="25">
        <v>0</v>
      </c>
      <c r="FM29" s="25">
        <v>0</v>
      </c>
      <c r="FN29" s="31">
        <f t="shared" si="197"/>
        <v>0</v>
      </c>
      <c r="FO29" s="31">
        <f t="shared" si="198"/>
        <v>0</v>
      </c>
      <c r="FP29" s="25">
        <v>0</v>
      </c>
      <c r="FQ29" s="25">
        <v>0</v>
      </c>
      <c r="FR29" s="25">
        <v>0</v>
      </c>
      <c r="FS29" s="31">
        <f t="shared" si="199"/>
        <v>0</v>
      </c>
      <c r="FT29" s="25">
        <v>0</v>
      </c>
      <c r="FU29" s="25">
        <v>0</v>
      </c>
      <c r="FV29" s="25">
        <v>0</v>
      </c>
      <c r="FW29" s="25">
        <v>0</v>
      </c>
      <c r="FX29" s="25">
        <v>0</v>
      </c>
      <c r="FY29" s="31">
        <f t="shared" si="200"/>
        <v>0</v>
      </c>
      <c r="FZ29" s="33"/>
      <c r="GA29" s="33"/>
      <c r="GB29" s="33"/>
      <c r="GC29" s="33"/>
      <c r="GD29" s="25">
        <v>0</v>
      </c>
      <c r="GE29" s="25">
        <v>0</v>
      </c>
      <c r="GF29" s="25">
        <v>0</v>
      </c>
      <c r="GG29" s="25">
        <v>0</v>
      </c>
      <c r="GH29" s="25">
        <v>0</v>
      </c>
      <c r="GI29" s="25">
        <v>0</v>
      </c>
      <c r="GJ29" s="25">
        <v>0</v>
      </c>
      <c r="GK29" s="25">
        <v>0</v>
      </c>
      <c r="GL29" s="25">
        <v>0</v>
      </c>
      <c r="GM29" s="25">
        <v>0</v>
      </c>
      <c r="GN29" s="31">
        <f t="shared" si="11"/>
        <v>0</v>
      </c>
      <c r="GO29" s="31">
        <f t="shared" si="201"/>
        <v>0</v>
      </c>
      <c r="GP29" s="25">
        <v>0</v>
      </c>
      <c r="GQ29" s="25">
        <v>0</v>
      </c>
      <c r="GR29" s="25">
        <v>0</v>
      </c>
      <c r="GS29" s="25">
        <v>0</v>
      </c>
      <c r="GT29" s="33" t="e">
        <f>INDEX(#REF!,MATCH(E29,#REF!,0))</f>
        <v>#REF!</v>
      </c>
      <c r="GU29" s="33"/>
      <c r="GV29" s="25">
        <v>0</v>
      </c>
      <c r="GW29" s="25">
        <v>0</v>
      </c>
      <c r="GX29" s="25">
        <v>0</v>
      </c>
      <c r="GY29" s="25">
        <v>0</v>
      </c>
      <c r="GZ29" s="31">
        <f t="shared" si="12"/>
        <v>0</v>
      </c>
      <c r="HA29" s="31">
        <f t="shared" si="13"/>
        <v>0</v>
      </c>
      <c r="HB29" s="104">
        <f t="shared" si="202"/>
        <v>0</v>
      </c>
      <c r="HC29" s="25">
        <v>0.03</v>
      </c>
      <c r="HD29" s="25">
        <v>2</v>
      </c>
      <c r="HE29" s="25">
        <v>0.3</v>
      </c>
      <c r="HF29" s="31">
        <f t="shared" si="203"/>
        <v>0.36</v>
      </c>
      <c r="HG29" s="25">
        <v>0</v>
      </c>
      <c r="HH29" s="25">
        <v>0</v>
      </c>
      <c r="HI29" s="33"/>
      <c r="HJ29" s="33"/>
      <c r="HK29" s="33"/>
      <c r="HL29" s="33"/>
      <c r="HM29" s="33" t="e" cm="1">
        <f t="array" ref="HM29">INDEX(#REF!,MATCH(EL29&amp;EM29,#REF!&amp;#REF!,0))</f>
        <v>#REF!</v>
      </c>
      <c r="HN29" s="25">
        <v>0</v>
      </c>
      <c r="HO29" s="25">
        <v>0</v>
      </c>
      <c r="HP29" s="25">
        <v>0</v>
      </c>
      <c r="HQ29" s="25">
        <v>0</v>
      </c>
      <c r="HR29" s="25">
        <v>0</v>
      </c>
      <c r="HS29" s="25">
        <v>0</v>
      </c>
      <c r="HT29" s="25">
        <v>0</v>
      </c>
      <c r="HU29" s="25">
        <v>0</v>
      </c>
      <c r="HV29" s="25">
        <v>0</v>
      </c>
      <c r="HW29" s="25">
        <v>0</v>
      </c>
      <c r="HX29" s="33" t="e" cm="1">
        <f t="array" ref="HX29">INDEX(#REF!,MATCH(EL29&amp;EM29,#REF!&amp;#REF!,0))</f>
        <v>#REF!</v>
      </c>
      <c r="HY29" s="25">
        <v>0</v>
      </c>
      <c r="HZ29" s="25">
        <v>0</v>
      </c>
      <c r="IA29" s="25">
        <v>0</v>
      </c>
      <c r="IB29" s="33" t="e" cm="1">
        <f t="array" ref="IB29">INDEX(#REF!,MATCH(EL29&amp;EM29,#REF!&amp;#REF!,0))</f>
        <v>#REF!</v>
      </c>
      <c r="IC29" s="25">
        <v>0</v>
      </c>
      <c r="ID29" s="25">
        <v>0</v>
      </c>
      <c r="IE29" s="25">
        <v>0</v>
      </c>
      <c r="IF29" s="25">
        <v>0</v>
      </c>
      <c r="IG29" s="25">
        <v>0</v>
      </c>
      <c r="IH29" s="25">
        <v>0</v>
      </c>
      <c r="II29" s="33" t="e" cm="1">
        <f t="array" ref="II29">INDEX(#REF!,MATCH(EL29&amp;EM29,#REF!&amp;#REF!,0))</f>
        <v>#REF!</v>
      </c>
      <c r="IJ29" s="25">
        <v>0</v>
      </c>
      <c r="IK29" s="25">
        <v>0</v>
      </c>
      <c r="IL29" s="25">
        <v>0</v>
      </c>
      <c r="IM29" s="33" t="e" cm="1">
        <f t="array" ref="IM29">INDEX(#REF!,MATCH(EL29&amp;EM29,#REF!&amp;#REF!,0))</f>
        <v>#REF!</v>
      </c>
      <c r="IN29" s="33"/>
      <c r="IO29" s="31">
        <f t="shared" si="14"/>
        <v>0</v>
      </c>
      <c r="IP29" s="25">
        <v>0</v>
      </c>
      <c r="IQ29" s="25">
        <v>0</v>
      </c>
      <c r="IR29" s="25">
        <v>0</v>
      </c>
      <c r="IS29" s="33" t="e" cm="1">
        <f t="array" ref="IS29">INDEX(#REF!,MATCH(EL29&amp;EM29,#REF!&amp;#REF!,0))</f>
        <v>#REF!</v>
      </c>
      <c r="IT29" s="33"/>
      <c r="IU29" s="31">
        <f t="shared" si="263"/>
        <v>0</v>
      </c>
      <c r="IV29" s="31">
        <f t="shared" si="264"/>
        <v>0</v>
      </c>
      <c r="IW29" s="25">
        <v>0</v>
      </c>
      <c r="IX29" s="25">
        <v>0</v>
      </c>
      <c r="IY29" s="25">
        <v>0</v>
      </c>
      <c r="IZ29" s="25">
        <v>0</v>
      </c>
      <c r="JA29" s="31">
        <f t="shared" si="265"/>
        <v>0</v>
      </c>
      <c r="JB29" s="31">
        <f t="shared" si="266"/>
        <v>0</v>
      </c>
      <c r="JC29" s="31">
        <f t="shared" si="267"/>
        <v>0</v>
      </c>
      <c r="JD29" s="31">
        <f t="shared" si="268"/>
        <v>0</v>
      </c>
      <c r="JE29" s="31">
        <f t="shared" si="269"/>
        <v>0</v>
      </c>
      <c r="JF29" s="27">
        <v>41.020000000000081</v>
      </c>
      <c r="JG29" s="26">
        <f t="shared" si="204"/>
        <v>40.49</v>
      </c>
      <c r="JH29" s="26">
        <f t="shared" si="205"/>
        <v>0.5300000000000793</v>
      </c>
      <c r="JI29" s="26">
        <f t="shared" si="15"/>
        <v>0</v>
      </c>
      <c r="JJ29" s="26">
        <f t="shared" si="16"/>
        <v>0</v>
      </c>
      <c r="JK29" s="26">
        <f t="shared" si="17"/>
        <v>0</v>
      </c>
      <c r="JL29" s="26">
        <f t="shared" si="18"/>
        <v>40.49000000000008</v>
      </c>
      <c r="JM29" s="26">
        <f t="shared" si="19"/>
        <v>0</v>
      </c>
      <c r="JN29" s="26">
        <f t="shared" si="20"/>
        <v>0</v>
      </c>
      <c r="JO29" s="26">
        <f t="shared" si="21"/>
        <v>0</v>
      </c>
      <c r="JP29" s="26">
        <f t="shared" si="22"/>
        <v>0</v>
      </c>
      <c r="JQ29" s="26">
        <f t="shared" si="23"/>
        <v>0</v>
      </c>
      <c r="JR29" s="26">
        <f t="shared" si="24"/>
        <v>0</v>
      </c>
      <c r="JS29" s="26">
        <f t="shared" si="25"/>
        <v>0</v>
      </c>
      <c r="JT29" s="26">
        <f t="shared" si="26"/>
        <v>0</v>
      </c>
      <c r="JU29" s="26">
        <f t="shared" si="27"/>
        <v>0</v>
      </c>
      <c r="JV29" s="26">
        <f t="shared" si="28"/>
        <v>0</v>
      </c>
      <c r="JW29" s="26">
        <f t="shared" si="29"/>
        <v>0</v>
      </c>
      <c r="JX29" s="26">
        <f t="shared" si="30"/>
        <v>0</v>
      </c>
      <c r="JY29" s="26">
        <f t="shared" si="31"/>
        <v>0</v>
      </c>
      <c r="JZ29" s="26">
        <f t="shared" si="32"/>
        <v>0</v>
      </c>
      <c r="KA29" s="26">
        <f t="shared" si="33"/>
        <v>0</v>
      </c>
      <c r="KB29" s="26">
        <f t="shared" si="34"/>
        <v>0</v>
      </c>
      <c r="KC29" s="26">
        <f t="shared" si="35"/>
        <v>0</v>
      </c>
      <c r="KD29" s="26">
        <f t="shared" si="36"/>
        <v>0</v>
      </c>
      <c r="KE29" s="24">
        <v>40.520000000000081</v>
      </c>
      <c r="KF29" s="31">
        <f t="shared" si="37"/>
        <v>0</v>
      </c>
      <c r="KG29" s="31">
        <f t="shared" si="38"/>
        <v>0</v>
      </c>
      <c r="KH29" s="31">
        <f t="shared" si="39"/>
        <v>0</v>
      </c>
      <c r="KI29" s="31">
        <f t="shared" si="40"/>
        <v>0</v>
      </c>
      <c r="KJ29" s="31">
        <f t="shared" si="41"/>
        <v>41.55</v>
      </c>
      <c r="KK29" s="25">
        <v>41.520000000000081</v>
      </c>
      <c r="KL29" s="31">
        <f t="shared" si="42"/>
        <v>0</v>
      </c>
      <c r="KM29" s="31">
        <f t="shared" si="43"/>
        <v>0</v>
      </c>
      <c r="KN29" s="31">
        <f t="shared" si="44"/>
        <v>0</v>
      </c>
      <c r="KO29" s="31">
        <f t="shared" si="45"/>
        <v>41.55</v>
      </c>
      <c r="KP29" s="31">
        <f t="shared" si="46"/>
        <v>41.55</v>
      </c>
      <c r="KQ29" s="25">
        <v>0</v>
      </c>
      <c r="KR29" s="31">
        <f t="shared" si="47"/>
        <v>0</v>
      </c>
      <c r="KS29" s="27">
        <v>40.520000000000081</v>
      </c>
      <c r="KT29" s="26">
        <f t="shared" si="48"/>
        <v>39.99</v>
      </c>
      <c r="KU29" s="26">
        <f t="shared" si="206"/>
        <v>0.5300000000000793</v>
      </c>
      <c r="KV29" s="26">
        <f t="shared" si="49"/>
        <v>0</v>
      </c>
      <c r="KW29" s="26">
        <f t="shared" si="50"/>
        <v>0</v>
      </c>
      <c r="KX29" s="26">
        <f t="shared" si="51"/>
        <v>0</v>
      </c>
      <c r="KY29" s="26">
        <f t="shared" si="52"/>
        <v>39.99000000000008</v>
      </c>
      <c r="KZ29" s="26">
        <f t="shared" si="53"/>
        <v>0</v>
      </c>
      <c r="LA29" s="26">
        <f t="shared" si="54"/>
        <v>0</v>
      </c>
      <c r="LB29" s="26">
        <f t="shared" si="55"/>
        <v>0</v>
      </c>
      <c r="LC29" s="26">
        <f t="shared" si="56"/>
        <v>0</v>
      </c>
      <c r="LD29" s="26">
        <f t="shared" si="57"/>
        <v>0</v>
      </c>
      <c r="LE29" s="26">
        <f t="shared" si="58"/>
        <v>0</v>
      </c>
      <c r="LF29" s="26">
        <f t="shared" si="59"/>
        <v>0</v>
      </c>
      <c r="LG29" s="26">
        <f t="shared" si="60"/>
        <v>0</v>
      </c>
      <c r="LH29" s="26">
        <f t="shared" si="61"/>
        <v>0</v>
      </c>
      <c r="LI29" s="26">
        <f t="shared" si="62"/>
        <v>0</v>
      </c>
      <c r="LJ29" s="26">
        <f t="shared" si="63"/>
        <v>0</v>
      </c>
      <c r="LK29" s="26">
        <f t="shared" si="64"/>
        <v>0</v>
      </c>
      <c r="LL29" s="26">
        <f t="shared" si="65"/>
        <v>0</v>
      </c>
      <c r="LM29" s="26">
        <f t="shared" si="66"/>
        <v>0</v>
      </c>
      <c r="LN29" s="26">
        <f t="shared" si="67"/>
        <v>0</v>
      </c>
      <c r="LO29" s="26">
        <f t="shared" si="68"/>
        <v>0</v>
      </c>
      <c r="LP29" s="26">
        <f t="shared" si="69"/>
        <v>0</v>
      </c>
      <c r="LQ29" s="26">
        <f t="shared" si="70"/>
        <v>0</v>
      </c>
      <c r="LR29" s="24">
        <v>40.020000000000081</v>
      </c>
      <c r="LS29" s="31">
        <f t="shared" si="71"/>
        <v>0</v>
      </c>
      <c r="LT29" s="31">
        <f t="shared" si="72"/>
        <v>0</v>
      </c>
      <c r="LU29" s="31">
        <f t="shared" si="73"/>
        <v>0</v>
      </c>
      <c r="LV29" s="31">
        <f t="shared" si="74"/>
        <v>0</v>
      </c>
      <c r="LW29" s="31">
        <f t="shared" si="75"/>
        <v>41.05</v>
      </c>
      <c r="LX29" s="25">
        <v>41.020000000000081</v>
      </c>
      <c r="LY29" s="31">
        <f t="shared" si="76"/>
        <v>0</v>
      </c>
      <c r="LZ29" s="31">
        <f t="shared" si="77"/>
        <v>0</v>
      </c>
      <c r="MA29" s="31">
        <f t="shared" si="78"/>
        <v>0</v>
      </c>
      <c r="MB29" s="31">
        <f t="shared" si="79"/>
        <v>41.05</v>
      </c>
      <c r="MC29" s="31">
        <f t="shared" si="80"/>
        <v>41.05</v>
      </c>
      <c r="MD29" s="25">
        <v>0</v>
      </c>
      <c r="ME29" s="31">
        <f t="shared" si="81"/>
        <v>0</v>
      </c>
      <c r="MF29" s="33" t="s">
        <v>429</v>
      </c>
      <c r="MG29" s="25">
        <v>0.32</v>
      </c>
      <c r="MH29" s="31">
        <f t="shared" si="207"/>
        <v>0.21000000000007929</v>
      </c>
      <c r="MI29" s="31">
        <f t="shared" si="208"/>
        <v>0.5300000000000793</v>
      </c>
      <c r="MJ29" s="25">
        <v>0.32</v>
      </c>
      <c r="MK29" s="31">
        <f t="shared" si="209"/>
        <v>0.21000000000007929</v>
      </c>
      <c r="ML29" s="31">
        <f t="shared" si="210"/>
        <v>0.5300000000000793</v>
      </c>
      <c r="MM29" s="31">
        <f t="shared" si="82"/>
        <v>0</v>
      </c>
      <c r="MN29" s="31">
        <f t="shared" si="83"/>
        <v>0</v>
      </c>
      <c r="MO29" s="31">
        <f t="shared" si="211"/>
        <v>0</v>
      </c>
      <c r="MP29" s="31">
        <f t="shared" si="84"/>
        <v>0</v>
      </c>
      <c r="MQ29" s="31">
        <f t="shared" si="85"/>
        <v>0</v>
      </c>
      <c r="MR29" s="31">
        <f t="shared" si="212"/>
        <v>0</v>
      </c>
      <c r="MS29" s="31">
        <f t="shared" si="86"/>
        <v>0</v>
      </c>
      <c r="MT29" s="31">
        <f t="shared" si="87"/>
        <v>0</v>
      </c>
      <c r="MU29" s="31">
        <f t="shared" si="213"/>
        <v>0</v>
      </c>
      <c r="MV29" s="31">
        <f t="shared" si="88"/>
        <v>0</v>
      </c>
      <c r="MW29" s="31">
        <f t="shared" si="89"/>
        <v>0</v>
      </c>
      <c r="MX29" s="31">
        <f t="shared" si="214"/>
        <v>0</v>
      </c>
      <c r="MY29" s="31">
        <f t="shared" si="90"/>
        <v>0</v>
      </c>
      <c r="MZ29" s="31">
        <f t="shared" si="91"/>
        <v>0</v>
      </c>
      <c r="NA29" s="31">
        <f t="shared" si="215"/>
        <v>0</v>
      </c>
      <c r="NB29" s="31">
        <f t="shared" si="92"/>
        <v>0</v>
      </c>
      <c r="NC29" s="31">
        <f t="shared" si="93"/>
        <v>0</v>
      </c>
      <c r="ND29" s="31">
        <f t="shared" si="216"/>
        <v>0</v>
      </c>
      <c r="NE29" s="31">
        <f t="shared" si="94"/>
        <v>0</v>
      </c>
      <c r="NF29" s="31">
        <f t="shared" si="95"/>
        <v>0</v>
      </c>
      <c r="NG29" s="31">
        <f t="shared" si="217"/>
        <v>0</v>
      </c>
      <c r="NH29" s="31">
        <f t="shared" si="96"/>
        <v>0</v>
      </c>
      <c r="NI29" s="31">
        <f t="shared" si="97"/>
        <v>0</v>
      </c>
      <c r="NJ29" s="31">
        <f t="shared" si="218"/>
        <v>0</v>
      </c>
      <c r="NK29" s="31">
        <f t="shared" si="98"/>
        <v>0</v>
      </c>
      <c r="NL29" s="31">
        <f t="shared" si="99"/>
        <v>0</v>
      </c>
      <c r="NM29" s="31">
        <f t="shared" si="219"/>
        <v>0</v>
      </c>
      <c r="NN29" s="31">
        <f t="shared" si="100"/>
        <v>0</v>
      </c>
      <c r="NO29" s="31">
        <f t="shared" si="101"/>
        <v>0</v>
      </c>
      <c r="NP29" s="31">
        <f t="shared" si="220"/>
        <v>0</v>
      </c>
      <c r="NQ29" s="31">
        <f t="shared" si="102"/>
        <v>0</v>
      </c>
      <c r="NR29" s="31">
        <f t="shared" si="103"/>
        <v>0</v>
      </c>
      <c r="NS29" s="31">
        <f t="shared" si="221"/>
        <v>0</v>
      </c>
      <c r="NT29" s="31">
        <f t="shared" si="104"/>
        <v>0</v>
      </c>
      <c r="NU29" s="31">
        <f t="shared" si="105"/>
        <v>0</v>
      </c>
      <c r="NV29" s="31">
        <f t="shared" si="222"/>
        <v>0</v>
      </c>
      <c r="NW29" s="31">
        <f t="shared" si="106"/>
        <v>0</v>
      </c>
      <c r="NX29" s="31">
        <f t="shared" si="107"/>
        <v>0</v>
      </c>
      <c r="NY29" s="31">
        <f t="shared" si="223"/>
        <v>0</v>
      </c>
      <c r="NZ29" s="31">
        <f t="shared" si="108"/>
        <v>0</v>
      </c>
      <c r="OA29" s="31">
        <f t="shared" si="109"/>
        <v>0</v>
      </c>
      <c r="OB29" s="31">
        <f t="shared" si="224"/>
        <v>0</v>
      </c>
      <c r="OC29" s="31">
        <f t="shared" si="110"/>
        <v>0</v>
      </c>
      <c r="OD29" s="31">
        <f t="shared" si="111"/>
        <v>0</v>
      </c>
      <c r="OE29" s="31">
        <f t="shared" si="225"/>
        <v>0</v>
      </c>
      <c r="OF29" s="31">
        <f t="shared" si="112"/>
        <v>0</v>
      </c>
      <c r="OG29" s="31">
        <f t="shared" si="113"/>
        <v>0</v>
      </c>
      <c r="OH29" s="31">
        <f t="shared" si="226"/>
        <v>0</v>
      </c>
      <c r="OI29" s="31">
        <f t="shared" si="114"/>
        <v>0.21000000000007929</v>
      </c>
      <c r="OJ29" s="31">
        <f t="shared" si="115"/>
        <v>0.21000000000007929</v>
      </c>
      <c r="OK29" s="31">
        <f t="shared" si="227"/>
        <v>0.21000000000007929</v>
      </c>
      <c r="OL29" s="31">
        <f t="shared" si="116"/>
        <v>0.1499999999999207</v>
      </c>
      <c r="OM29" s="31">
        <f t="shared" si="117"/>
        <v>0.1499999999999207</v>
      </c>
      <c r="ON29" s="31">
        <f t="shared" si="228"/>
        <v>0.1499999999999207</v>
      </c>
      <c r="OO29" s="31">
        <f t="shared" si="118"/>
        <v>0</v>
      </c>
      <c r="OP29" s="31">
        <f t="shared" si="119"/>
        <v>0</v>
      </c>
      <c r="OQ29" s="31">
        <f t="shared" si="229"/>
        <v>0</v>
      </c>
      <c r="OR29" s="31">
        <f t="shared" si="120"/>
        <v>0</v>
      </c>
      <c r="OS29" s="31">
        <f t="shared" si="121"/>
        <v>0</v>
      </c>
      <c r="OT29" s="31">
        <f t="shared" si="230"/>
        <v>0</v>
      </c>
      <c r="OU29" s="31">
        <f t="shared" si="122"/>
        <v>0</v>
      </c>
      <c r="OV29" s="31">
        <f t="shared" si="123"/>
        <v>0</v>
      </c>
      <c r="OW29" s="31">
        <f t="shared" si="231"/>
        <v>0</v>
      </c>
      <c r="OX29" s="31">
        <f t="shared" si="124"/>
        <v>0</v>
      </c>
      <c r="OY29" s="31">
        <f t="shared" si="125"/>
        <v>0</v>
      </c>
      <c r="OZ29" s="31">
        <f t="shared" si="232"/>
        <v>0</v>
      </c>
      <c r="PA29" s="31">
        <f t="shared" si="126"/>
        <v>0</v>
      </c>
      <c r="PB29" s="31">
        <f t="shared" si="127"/>
        <v>0</v>
      </c>
      <c r="PC29" s="31">
        <f t="shared" si="233"/>
        <v>0</v>
      </c>
      <c r="PD29" s="31">
        <f t="shared" si="128"/>
        <v>0</v>
      </c>
      <c r="PE29" s="31">
        <f t="shared" si="129"/>
        <v>0</v>
      </c>
      <c r="PF29" s="31">
        <f t="shared" si="234"/>
        <v>0</v>
      </c>
      <c r="PG29" s="27">
        <v>2.6</v>
      </c>
      <c r="PH29" s="27">
        <v>0.5</v>
      </c>
      <c r="PI29" s="27">
        <v>1</v>
      </c>
      <c r="PJ29" s="27">
        <v>1</v>
      </c>
      <c r="PK29" s="27">
        <v>0</v>
      </c>
      <c r="PL29" s="27">
        <v>0</v>
      </c>
      <c r="PM29" s="27">
        <v>0</v>
      </c>
      <c r="PN29" s="27">
        <v>0</v>
      </c>
      <c r="PO29" s="31">
        <f t="shared" si="235"/>
        <v>2.81</v>
      </c>
      <c r="PP29" s="31">
        <f t="shared" si="236"/>
        <v>0.56999999999999995</v>
      </c>
      <c r="PQ29" s="31">
        <f t="shared" si="237"/>
        <v>3.13</v>
      </c>
      <c r="PR29" s="31">
        <f t="shared" si="238"/>
        <v>0.95</v>
      </c>
      <c r="PS29" s="31">
        <f t="shared" si="239"/>
        <v>2.81</v>
      </c>
      <c r="PT29" s="31">
        <f t="shared" si="240"/>
        <v>0.56999999999999995</v>
      </c>
      <c r="PU29" s="31">
        <f t="shared" si="241"/>
        <v>3.13</v>
      </c>
      <c r="PV29" s="31">
        <f t="shared" si="242"/>
        <v>0.95</v>
      </c>
      <c r="PW29" s="31">
        <f t="shared" si="130"/>
        <v>0</v>
      </c>
      <c r="PX29" s="31">
        <f t="shared" si="243"/>
        <v>0</v>
      </c>
      <c r="PY29" s="31">
        <f t="shared" si="131"/>
        <v>0</v>
      </c>
      <c r="PZ29" s="31">
        <f t="shared" si="132"/>
        <v>0</v>
      </c>
      <c r="QA29" s="31">
        <f t="shared" si="133"/>
        <v>19.66</v>
      </c>
      <c r="QB29" s="31">
        <f t="shared" si="134"/>
        <v>32.770000000000003</v>
      </c>
      <c r="QC29" s="31">
        <f t="shared" si="135"/>
        <v>52.43</v>
      </c>
      <c r="QD29" s="31">
        <f t="shared" si="136"/>
        <v>0</v>
      </c>
      <c r="QE29" s="31">
        <f t="shared" si="137"/>
        <v>0</v>
      </c>
      <c r="QF29" s="31">
        <f t="shared" si="244"/>
        <v>0</v>
      </c>
      <c r="QG29" s="31">
        <f t="shared" si="245"/>
        <v>19.66</v>
      </c>
      <c r="QH29" s="31">
        <f t="shared" si="246"/>
        <v>32.770000000000003</v>
      </c>
      <c r="QI29" s="31">
        <f t="shared" si="247"/>
        <v>52.43</v>
      </c>
      <c r="QJ29" s="31">
        <f t="shared" si="138"/>
        <v>0</v>
      </c>
      <c r="QK29" s="31">
        <f t="shared" si="139"/>
        <v>0</v>
      </c>
      <c r="QL29" s="31">
        <f t="shared" si="248"/>
        <v>0</v>
      </c>
      <c r="QM29" s="31">
        <f t="shared" si="140"/>
        <v>0</v>
      </c>
      <c r="QN29" s="31">
        <f t="shared" si="141"/>
        <v>0</v>
      </c>
      <c r="QO29" s="31">
        <f t="shared" si="249"/>
        <v>0</v>
      </c>
      <c r="QP29" s="31">
        <f t="shared" si="142"/>
        <v>0</v>
      </c>
      <c r="QQ29" s="31">
        <f t="shared" si="143"/>
        <v>0</v>
      </c>
      <c r="QR29" s="31">
        <f t="shared" si="250"/>
        <v>0</v>
      </c>
      <c r="QS29" s="31">
        <f t="shared" si="144"/>
        <v>19.600000000000001</v>
      </c>
      <c r="QT29" s="31">
        <f t="shared" si="145"/>
        <v>13.84</v>
      </c>
      <c r="QU29" s="31">
        <f t="shared" si="251"/>
        <v>33.44</v>
      </c>
      <c r="QV29" s="31">
        <f t="shared" si="146"/>
        <v>0</v>
      </c>
      <c r="QW29" s="31">
        <f t="shared" si="147"/>
        <v>0</v>
      </c>
      <c r="QX29" s="31">
        <f t="shared" si="252"/>
        <v>0</v>
      </c>
      <c r="QY29" s="31">
        <f t="shared" si="148"/>
        <v>0</v>
      </c>
      <c r="QZ29" s="31">
        <f t="shared" si="149"/>
        <v>0</v>
      </c>
      <c r="RA29" s="31">
        <f t="shared" si="253"/>
        <v>0</v>
      </c>
      <c r="RB29" s="31">
        <f t="shared" si="254"/>
        <v>0</v>
      </c>
      <c r="RC29" s="31">
        <f t="shared" si="255"/>
        <v>0</v>
      </c>
      <c r="RD29" s="31">
        <f t="shared" si="256"/>
        <v>19.600000000000001</v>
      </c>
      <c r="RE29" s="31">
        <f t="shared" si="256"/>
        <v>13.84</v>
      </c>
      <c r="RF29" s="31">
        <f t="shared" si="257"/>
        <v>33.44</v>
      </c>
      <c r="RG29" s="31">
        <f t="shared" si="258"/>
        <v>0.06</v>
      </c>
      <c r="RH29" s="31">
        <f t="shared" si="258"/>
        <v>18.93</v>
      </c>
      <c r="RI29" s="31">
        <f t="shared" si="259"/>
        <v>18.989999999999998</v>
      </c>
      <c r="RJ29" s="31">
        <f t="shared" si="260"/>
        <v>19.600000000000001</v>
      </c>
      <c r="RK29" s="31">
        <f t="shared" si="260"/>
        <v>13.84</v>
      </c>
      <c r="RL29" s="31">
        <f t="shared" si="260"/>
        <v>33.44</v>
      </c>
      <c r="RM29" s="31">
        <f t="shared" si="150"/>
        <v>0</v>
      </c>
      <c r="RN29" s="31">
        <f t="shared" si="151"/>
        <v>0</v>
      </c>
      <c r="RO29" s="31">
        <f t="shared" si="152"/>
        <v>0</v>
      </c>
      <c r="RP29" s="31">
        <f t="shared" si="153"/>
        <v>0</v>
      </c>
      <c r="RQ29" s="31">
        <f t="shared" si="154"/>
        <v>0</v>
      </c>
      <c r="RR29" s="31">
        <f t="shared" si="155"/>
        <v>0</v>
      </c>
      <c r="RS29" s="31">
        <f t="shared" si="156"/>
        <v>0</v>
      </c>
      <c r="RT29" s="31">
        <f t="shared" si="157"/>
        <v>0</v>
      </c>
      <c r="RU29" s="31">
        <f t="shared" si="261"/>
        <v>0</v>
      </c>
      <c r="RV29" s="24"/>
      <c r="RW29" s="24"/>
      <c r="RX29" s="24"/>
      <c r="RY29" s="24"/>
    </row>
    <row r="30" spans="1:493" ht="28.5" x14ac:dyDescent="0.25">
      <c r="A30" s="24">
        <v>27</v>
      </c>
      <c r="B30" s="24" t="s">
        <v>457</v>
      </c>
      <c r="C30" s="24">
        <v>656.39</v>
      </c>
      <c r="D30" s="14" t="e">
        <f>INDEX(#REF!,MATCH(E30,#REF!,0))</f>
        <v>#REF!</v>
      </c>
      <c r="E30" s="24" t="s">
        <v>477</v>
      </c>
      <c r="F30" s="33" t="s">
        <v>481</v>
      </c>
      <c r="G30" s="33" t="s">
        <v>442</v>
      </c>
      <c r="H30" s="33" t="s">
        <v>435</v>
      </c>
      <c r="I30" s="33" t="s">
        <v>425</v>
      </c>
      <c r="J30" s="33" t="s">
        <v>439</v>
      </c>
      <c r="K30" s="33" t="s">
        <v>446</v>
      </c>
      <c r="L30" s="33" t="s">
        <v>446</v>
      </c>
      <c r="M30" s="24">
        <v>2</v>
      </c>
      <c r="N30" s="24">
        <v>2</v>
      </c>
      <c r="O30" s="25">
        <v>2.5</v>
      </c>
      <c r="P30" s="25">
        <v>2.9</v>
      </c>
      <c r="Q30" s="25">
        <v>0.1</v>
      </c>
      <c r="R30" s="25">
        <v>2.5</v>
      </c>
      <c r="S30" s="25">
        <v>2.7</v>
      </c>
      <c r="T30" s="24">
        <v>0.2</v>
      </c>
      <c r="U30" s="24">
        <v>2</v>
      </c>
      <c r="V30" s="24">
        <v>2</v>
      </c>
      <c r="W30" s="24">
        <v>0.2</v>
      </c>
      <c r="X30" s="24">
        <v>2</v>
      </c>
      <c r="Y30" s="24">
        <v>2.06</v>
      </c>
      <c r="Z30" s="26">
        <f t="shared" si="273"/>
        <v>1.28</v>
      </c>
      <c r="AA30" s="24">
        <v>0.2</v>
      </c>
      <c r="AB30" s="24">
        <v>0</v>
      </c>
      <c r="AC30" s="24">
        <v>0</v>
      </c>
      <c r="AD30" s="24">
        <v>0</v>
      </c>
      <c r="AE30" s="24">
        <v>0</v>
      </c>
      <c r="AF30" s="24">
        <v>0</v>
      </c>
      <c r="AG30" s="25">
        <v>0</v>
      </c>
      <c r="AH30" s="25">
        <v>0</v>
      </c>
      <c r="AI30" s="26">
        <f t="shared" si="0"/>
        <v>0</v>
      </c>
      <c r="AJ30" s="25">
        <v>0</v>
      </c>
      <c r="AK30" s="25">
        <v>0</v>
      </c>
      <c r="AL30" s="26">
        <f t="shared" si="1"/>
        <v>0</v>
      </c>
      <c r="AM30" s="24">
        <v>0</v>
      </c>
      <c r="AN30" s="24">
        <v>0</v>
      </c>
      <c r="AO30" s="24">
        <v>0</v>
      </c>
      <c r="AP30" s="24">
        <v>0</v>
      </c>
      <c r="AQ30" s="24">
        <v>2</v>
      </c>
      <c r="AR30" s="24">
        <v>1.8</v>
      </c>
      <c r="AS30" s="24">
        <v>0.12</v>
      </c>
      <c r="AT30" s="24">
        <v>0.1</v>
      </c>
      <c r="AU30" s="24">
        <v>0</v>
      </c>
      <c r="AV30" s="24">
        <v>0</v>
      </c>
      <c r="AW30" s="24">
        <v>0</v>
      </c>
      <c r="AX30" s="24">
        <v>0</v>
      </c>
      <c r="AY30" s="24">
        <v>0</v>
      </c>
      <c r="AZ30" s="24">
        <v>0</v>
      </c>
      <c r="BA30" s="24">
        <v>0</v>
      </c>
      <c r="BB30" s="24">
        <v>0</v>
      </c>
      <c r="BC30" s="24">
        <v>0</v>
      </c>
      <c r="BD30" s="24">
        <v>0</v>
      </c>
      <c r="BE30" s="24">
        <v>0</v>
      </c>
      <c r="BF30" s="24">
        <v>0</v>
      </c>
      <c r="BG30" s="24">
        <v>0</v>
      </c>
      <c r="BH30" s="24">
        <v>0</v>
      </c>
      <c r="BI30" s="24">
        <v>0</v>
      </c>
      <c r="BJ30" s="24">
        <v>0</v>
      </c>
      <c r="BK30" s="24">
        <v>0</v>
      </c>
      <c r="BL30" s="24">
        <v>0</v>
      </c>
      <c r="BM30" s="24">
        <v>0</v>
      </c>
      <c r="BN30" s="24">
        <v>0</v>
      </c>
      <c r="BO30" s="24">
        <v>0</v>
      </c>
      <c r="BP30" s="24">
        <v>0</v>
      </c>
      <c r="BQ30" s="24">
        <v>0</v>
      </c>
      <c r="BR30" s="24">
        <v>0</v>
      </c>
      <c r="BS30" s="24">
        <v>0</v>
      </c>
      <c r="BT30" s="24">
        <v>0</v>
      </c>
      <c r="BU30" s="24">
        <v>0</v>
      </c>
      <c r="BV30" s="24">
        <v>0</v>
      </c>
      <c r="BW30" s="24"/>
      <c r="BX30" s="24"/>
      <c r="BY30" s="24">
        <v>0</v>
      </c>
      <c r="BZ30" s="24">
        <v>0</v>
      </c>
      <c r="CA30" s="14" t="e">
        <f>INDEX(#REF!,MATCH(E30,#REF!,0))</f>
        <v>#REF!</v>
      </c>
      <c r="CB30" s="14" t="s">
        <v>471</v>
      </c>
      <c r="CC30" s="24">
        <v>0</v>
      </c>
      <c r="CD30" s="24">
        <v>0</v>
      </c>
      <c r="CE30" s="24">
        <v>2.2999999999999998</v>
      </c>
      <c r="CF30" s="24">
        <v>2.0999999999999996</v>
      </c>
      <c r="CG30" s="24">
        <v>0.11</v>
      </c>
      <c r="CH30" s="24">
        <v>2</v>
      </c>
      <c r="CI30" s="24" t="s">
        <v>115</v>
      </c>
      <c r="CJ30" s="24">
        <v>1.24</v>
      </c>
      <c r="CK30" s="26">
        <f t="shared" si="159"/>
        <v>0</v>
      </c>
      <c r="CL30" s="26">
        <f t="shared" si="270"/>
        <v>1.24</v>
      </c>
      <c r="CM30" s="24">
        <v>36.67</v>
      </c>
      <c r="CN30" s="27">
        <v>66.87</v>
      </c>
      <c r="CO30" s="24">
        <v>66.08</v>
      </c>
      <c r="CP30" s="28">
        <f t="shared" si="161"/>
        <v>66.08</v>
      </c>
      <c r="CQ30" s="28">
        <f t="shared" si="162"/>
        <v>64.97</v>
      </c>
      <c r="CR30" s="28">
        <f t="shared" si="163"/>
        <v>1.1100000000000001</v>
      </c>
      <c r="CS30" s="28">
        <f t="shared" si="164"/>
        <v>65.069999999999993</v>
      </c>
      <c r="CT30" s="28">
        <f t="shared" si="2"/>
        <v>65.27</v>
      </c>
      <c r="CU30" s="29">
        <v>65.47</v>
      </c>
      <c r="CV30" s="28">
        <f t="shared" si="165"/>
        <v>1.28</v>
      </c>
      <c r="CW30" s="28">
        <f t="shared" si="3"/>
        <v>0</v>
      </c>
      <c r="CX30" s="28">
        <f t="shared" si="166"/>
        <v>0</v>
      </c>
      <c r="CY30" s="28">
        <f t="shared" si="4"/>
        <v>66.75</v>
      </c>
      <c r="CZ30" s="28">
        <f t="shared" si="167"/>
        <v>66.75</v>
      </c>
      <c r="DA30" s="30">
        <v>66.87</v>
      </c>
      <c r="DB30" s="26">
        <f t="shared" si="168"/>
        <v>1.9</v>
      </c>
      <c r="DC30" s="26">
        <f t="shared" si="169"/>
        <v>0.79</v>
      </c>
      <c r="DD30" s="26">
        <f t="shared" si="170"/>
        <v>1.1099999999999999</v>
      </c>
      <c r="DE30" s="26">
        <f t="shared" si="5"/>
        <v>0</v>
      </c>
      <c r="DF30" s="26">
        <f t="shared" si="171"/>
        <v>0</v>
      </c>
      <c r="DG30" s="26">
        <f t="shared" si="6"/>
        <v>0</v>
      </c>
      <c r="DH30" s="26">
        <f t="shared" si="7"/>
        <v>0.1</v>
      </c>
      <c r="DI30" s="26">
        <f t="shared" si="8"/>
        <v>0.2</v>
      </c>
      <c r="DJ30" s="26">
        <f t="shared" si="9"/>
        <v>0.94</v>
      </c>
      <c r="DK30" s="26">
        <f t="shared" si="172"/>
        <v>0</v>
      </c>
      <c r="DL30" s="26">
        <f t="shared" si="173"/>
        <v>1.24</v>
      </c>
      <c r="DM30" s="26">
        <f t="shared" si="174"/>
        <v>0</v>
      </c>
      <c r="DN30" s="26">
        <f t="shared" si="175"/>
        <v>0</v>
      </c>
      <c r="DO30" s="24">
        <v>3</v>
      </c>
      <c r="DP30" s="24">
        <v>0.5</v>
      </c>
      <c r="DQ30" s="24">
        <v>1</v>
      </c>
      <c r="DR30" s="24">
        <v>1</v>
      </c>
      <c r="DS30" s="31">
        <f t="shared" si="176"/>
        <v>0</v>
      </c>
      <c r="DT30" s="31">
        <f t="shared" si="177"/>
        <v>4.24</v>
      </c>
      <c r="DU30" s="31">
        <f t="shared" si="178"/>
        <v>0</v>
      </c>
      <c r="DV30" s="31">
        <f t="shared" si="179"/>
        <v>4.49</v>
      </c>
      <c r="DW30" s="31">
        <f t="shared" si="180"/>
        <v>4.49</v>
      </c>
      <c r="DX30" s="31">
        <f t="shared" si="181"/>
        <v>0</v>
      </c>
      <c r="DY30" s="31">
        <f t="shared" si="182"/>
        <v>11.23</v>
      </c>
      <c r="DZ30" s="31">
        <f t="shared" si="183"/>
        <v>11.23</v>
      </c>
      <c r="EA30" s="31">
        <f t="shared" si="184"/>
        <v>0</v>
      </c>
      <c r="EB30" s="31">
        <f t="shared" si="185"/>
        <v>5.84</v>
      </c>
      <c r="EC30" s="31">
        <f t="shared" si="186"/>
        <v>5.84</v>
      </c>
      <c r="ED30" s="31">
        <f t="shared" si="187"/>
        <v>0</v>
      </c>
      <c r="EE30" s="31">
        <f t="shared" si="187"/>
        <v>5.39</v>
      </c>
      <c r="EF30" s="31">
        <f t="shared" si="188"/>
        <v>5.39</v>
      </c>
      <c r="EG30" s="31">
        <f t="shared" si="189"/>
        <v>0</v>
      </c>
      <c r="EH30" s="31">
        <f t="shared" si="189"/>
        <v>5.84</v>
      </c>
      <c r="EI30" s="31">
        <f t="shared" si="190"/>
        <v>5.84</v>
      </c>
      <c r="EJ30" s="24"/>
      <c r="EK30" s="24"/>
      <c r="EL30" s="24">
        <v>657.09</v>
      </c>
      <c r="EM30" s="24">
        <v>691.58999999999992</v>
      </c>
      <c r="EN30" s="24" t="s">
        <v>477</v>
      </c>
      <c r="EO30" s="24" t="s">
        <v>482</v>
      </c>
      <c r="EP30" s="14" t="s">
        <v>478</v>
      </c>
      <c r="EQ30" s="14" t="s">
        <v>479</v>
      </c>
      <c r="ER30" s="14" t="e">
        <f>IF(OR(EP30="Cống tròn",EP30="Cống hộp",EP30="Ống nhựa"),INDEX(#REF!,MATCH(E30,#REF!,0)),IF(OR(EP30="Rãnh xây",EP30="Rãnh bê tông"),INDEX(#REF!,MATCH(E30,#REF!,0)),EP30&amp;" "&amp;" ,"&amp;EQ30))</f>
        <v>#REF!</v>
      </c>
      <c r="ES30" s="25">
        <v>0</v>
      </c>
      <c r="ET30" s="25">
        <v>0</v>
      </c>
      <c r="EU30" s="25">
        <v>0</v>
      </c>
      <c r="EV30" s="24">
        <v>34.499999999999886</v>
      </c>
      <c r="EW30" s="31">
        <f t="shared" si="191"/>
        <v>0</v>
      </c>
      <c r="EX30" s="31">
        <f t="shared" si="192"/>
        <v>0</v>
      </c>
      <c r="EY30" s="31">
        <f t="shared" si="10"/>
        <v>0</v>
      </c>
      <c r="EZ30" s="31">
        <f t="shared" si="193"/>
        <v>0</v>
      </c>
      <c r="FA30" s="31">
        <f t="shared" si="194"/>
        <v>0</v>
      </c>
      <c r="FB30" s="32" t="str">
        <f t="shared" si="195"/>
        <v>Đủ</v>
      </c>
      <c r="FC30" s="31">
        <f t="shared" si="196"/>
        <v>0</v>
      </c>
      <c r="FD30" s="33" t="str" cm="1">
        <f t="array" ref="FD30">IF(EP30="Cống tròn",INDEX(#REF!,MATCH(E30,#REF!,0)),IF(EP30="Cống hộp",INDEX(#REF!,MATCH(E30,#REF!,0)),IF(EP30="Rãnh thang",INDEX(#REF!,MATCH(EL30&amp;EM30,#REF!&amp;#REF!,0)),FE30&amp;" "&amp;FF30)))</f>
        <v xml:space="preserve">Đắp cát </v>
      </c>
      <c r="FE30" s="14" t="s">
        <v>483</v>
      </c>
      <c r="FF30" s="14"/>
      <c r="FG30" s="14" t="e">
        <f>INDEX(#REF!,MATCH(E30,#REF!,0))</f>
        <v>#REF!</v>
      </c>
      <c r="FH30" s="14"/>
      <c r="FI30" s="24">
        <v>0</v>
      </c>
      <c r="FJ30" s="24">
        <v>0</v>
      </c>
      <c r="FK30" s="24">
        <v>0</v>
      </c>
      <c r="FL30" s="25">
        <v>0</v>
      </c>
      <c r="FM30" s="25">
        <v>0</v>
      </c>
      <c r="FN30" s="31">
        <f t="shared" si="197"/>
        <v>0</v>
      </c>
      <c r="FO30" s="31">
        <f t="shared" si="198"/>
        <v>0</v>
      </c>
      <c r="FP30" s="25">
        <v>0</v>
      </c>
      <c r="FQ30" s="25">
        <v>0</v>
      </c>
      <c r="FR30" s="25">
        <v>0</v>
      </c>
      <c r="FS30" s="31">
        <f t="shared" si="199"/>
        <v>0</v>
      </c>
      <c r="FT30" s="25">
        <v>0</v>
      </c>
      <c r="FU30" s="25">
        <v>0</v>
      </c>
      <c r="FV30" s="25">
        <v>0</v>
      </c>
      <c r="FW30" s="25">
        <v>0</v>
      </c>
      <c r="FX30" s="25">
        <v>0</v>
      </c>
      <c r="FY30" s="31">
        <f t="shared" si="200"/>
        <v>0</v>
      </c>
      <c r="FZ30" s="33"/>
      <c r="GA30" s="33"/>
      <c r="GB30" s="33"/>
      <c r="GC30" s="33"/>
      <c r="GD30" s="25">
        <v>0</v>
      </c>
      <c r="GE30" s="25">
        <v>0</v>
      </c>
      <c r="GF30" s="25">
        <v>0</v>
      </c>
      <c r="GG30" s="25">
        <v>0</v>
      </c>
      <c r="GH30" s="25">
        <v>0</v>
      </c>
      <c r="GI30" s="25">
        <v>0</v>
      </c>
      <c r="GJ30" s="25">
        <v>0</v>
      </c>
      <c r="GK30" s="25">
        <v>0</v>
      </c>
      <c r="GL30" s="25">
        <v>0</v>
      </c>
      <c r="GM30" s="25">
        <v>0</v>
      </c>
      <c r="GN30" s="31">
        <f t="shared" si="11"/>
        <v>0</v>
      </c>
      <c r="GO30" s="31">
        <f t="shared" si="201"/>
        <v>0</v>
      </c>
      <c r="GP30" s="25">
        <v>0</v>
      </c>
      <c r="GQ30" s="25">
        <v>0</v>
      </c>
      <c r="GR30" s="25">
        <v>0</v>
      </c>
      <c r="GS30" s="25">
        <v>0</v>
      </c>
      <c r="GT30" s="33" t="e">
        <f>INDEX(#REF!,MATCH(E30,#REF!,0))</f>
        <v>#REF!</v>
      </c>
      <c r="GU30" s="33"/>
      <c r="GV30" s="25">
        <v>0</v>
      </c>
      <c r="GW30" s="25">
        <v>0</v>
      </c>
      <c r="GX30" s="25">
        <v>0</v>
      </c>
      <c r="GY30" s="25">
        <v>0</v>
      </c>
      <c r="GZ30" s="31">
        <f t="shared" si="12"/>
        <v>0</v>
      </c>
      <c r="HA30" s="31">
        <f t="shared" si="13"/>
        <v>0</v>
      </c>
      <c r="HB30" s="104">
        <f t="shared" si="202"/>
        <v>0</v>
      </c>
      <c r="HC30" s="25">
        <v>3.5000000000000003E-2</v>
      </c>
      <c r="HD30" s="25">
        <v>2</v>
      </c>
      <c r="HE30" s="25">
        <v>0.3</v>
      </c>
      <c r="HF30" s="31">
        <f t="shared" si="203"/>
        <v>0.37</v>
      </c>
      <c r="HG30" s="25">
        <v>0.1</v>
      </c>
      <c r="HH30" s="25">
        <v>0.1</v>
      </c>
      <c r="HI30" s="33"/>
      <c r="HJ30" s="33"/>
      <c r="HK30" s="33"/>
      <c r="HL30" s="33"/>
      <c r="HM30" s="33" t="e" cm="1">
        <f t="array" ref="HM30">INDEX(#REF!,MATCH(EL30&amp;EM30,#REF!&amp;#REF!,0))</f>
        <v>#REF!</v>
      </c>
      <c r="HN30" s="25">
        <v>0</v>
      </c>
      <c r="HO30" s="25">
        <v>0</v>
      </c>
      <c r="HP30" s="25">
        <v>0</v>
      </c>
      <c r="HQ30" s="25">
        <v>0</v>
      </c>
      <c r="HR30" s="25">
        <v>0</v>
      </c>
      <c r="HS30" s="25">
        <v>0</v>
      </c>
      <c r="HT30" s="25">
        <v>0</v>
      </c>
      <c r="HU30" s="25">
        <v>0</v>
      </c>
      <c r="HV30" s="25">
        <v>0</v>
      </c>
      <c r="HW30" s="25">
        <v>0</v>
      </c>
      <c r="HX30" s="33" t="e" cm="1">
        <f t="array" ref="HX30">INDEX(#REF!,MATCH(EL30&amp;EM30,#REF!&amp;#REF!,0))</f>
        <v>#REF!</v>
      </c>
      <c r="HY30" s="25">
        <v>0</v>
      </c>
      <c r="HZ30" s="25">
        <v>0</v>
      </c>
      <c r="IA30" s="25">
        <v>0</v>
      </c>
      <c r="IB30" s="33" t="e" cm="1">
        <f t="array" ref="IB30">INDEX(#REF!,MATCH(EL30&amp;EM30,#REF!&amp;#REF!,0))</f>
        <v>#REF!</v>
      </c>
      <c r="IC30" s="25">
        <v>0</v>
      </c>
      <c r="ID30" s="25">
        <v>0</v>
      </c>
      <c r="IE30" s="25">
        <v>0</v>
      </c>
      <c r="IF30" s="25">
        <v>0</v>
      </c>
      <c r="IG30" s="25">
        <v>0</v>
      </c>
      <c r="IH30" s="25">
        <v>0</v>
      </c>
      <c r="II30" s="33" t="e" cm="1">
        <f t="array" ref="II30">INDEX(#REF!,MATCH(EL30&amp;EM30,#REF!&amp;#REF!,0))</f>
        <v>#REF!</v>
      </c>
      <c r="IJ30" s="25">
        <v>0</v>
      </c>
      <c r="IK30" s="25">
        <v>0</v>
      </c>
      <c r="IL30" s="25">
        <v>0</v>
      </c>
      <c r="IM30" s="33" t="e" cm="1">
        <f t="array" ref="IM30">INDEX(#REF!,MATCH(EL30&amp;EM30,#REF!&amp;#REF!,0))</f>
        <v>#REF!</v>
      </c>
      <c r="IN30" s="33"/>
      <c r="IO30" s="31">
        <f t="shared" si="14"/>
        <v>0</v>
      </c>
      <c r="IP30" s="25">
        <v>0</v>
      </c>
      <c r="IQ30" s="25">
        <v>0</v>
      </c>
      <c r="IR30" s="25">
        <v>0</v>
      </c>
      <c r="IS30" s="33" t="e" cm="1">
        <f t="array" ref="IS30">INDEX(#REF!,MATCH(EL30&amp;EM30,#REF!&amp;#REF!,0))</f>
        <v>#REF!</v>
      </c>
      <c r="IT30" s="33"/>
      <c r="IU30" s="31">
        <f t="shared" si="263"/>
        <v>0</v>
      </c>
      <c r="IV30" s="31">
        <f t="shared" si="264"/>
        <v>0</v>
      </c>
      <c r="IW30" s="25">
        <v>0</v>
      </c>
      <c r="IX30" s="25">
        <v>0</v>
      </c>
      <c r="IY30" s="25">
        <v>0</v>
      </c>
      <c r="IZ30" s="25">
        <v>0</v>
      </c>
      <c r="JA30" s="31">
        <f t="shared" si="265"/>
        <v>0</v>
      </c>
      <c r="JB30" s="31">
        <f t="shared" si="266"/>
        <v>0</v>
      </c>
      <c r="JC30" s="31">
        <f t="shared" si="267"/>
        <v>0</v>
      </c>
      <c r="JD30" s="31">
        <f t="shared" si="268"/>
        <v>0</v>
      </c>
      <c r="JE30" s="31">
        <f t="shared" si="269"/>
        <v>0</v>
      </c>
      <c r="JF30" s="27">
        <v>41.040000000000084</v>
      </c>
      <c r="JG30" s="26">
        <f t="shared" si="204"/>
        <v>40.409999999999997</v>
      </c>
      <c r="JH30" s="26">
        <f t="shared" si="205"/>
        <v>0.63000000000008782</v>
      </c>
      <c r="JI30" s="26">
        <f t="shared" si="15"/>
        <v>0</v>
      </c>
      <c r="JJ30" s="26">
        <f t="shared" si="16"/>
        <v>0</v>
      </c>
      <c r="JK30" s="26">
        <f t="shared" si="17"/>
        <v>0</v>
      </c>
      <c r="JL30" s="26">
        <f t="shared" si="18"/>
        <v>40.405000000000086</v>
      </c>
      <c r="JM30" s="26">
        <f t="shared" si="19"/>
        <v>0</v>
      </c>
      <c r="JN30" s="26">
        <f t="shared" si="20"/>
        <v>0</v>
      </c>
      <c r="JO30" s="26">
        <f t="shared" si="21"/>
        <v>0</v>
      </c>
      <c r="JP30" s="26">
        <f t="shared" si="22"/>
        <v>40.505000000000088</v>
      </c>
      <c r="JQ30" s="26">
        <f t="shared" si="23"/>
        <v>0</v>
      </c>
      <c r="JR30" s="26">
        <f t="shared" si="24"/>
        <v>0</v>
      </c>
      <c r="JS30" s="26">
        <f t="shared" si="25"/>
        <v>0</v>
      </c>
      <c r="JT30" s="26">
        <f t="shared" si="26"/>
        <v>40.505000000000088</v>
      </c>
      <c r="JU30" s="26">
        <f t="shared" si="27"/>
        <v>0</v>
      </c>
      <c r="JV30" s="26">
        <f t="shared" si="28"/>
        <v>0</v>
      </c>
      <c r="JW30" s="26">
        <f t="shared" si="29"/>
        <v>0</v>
      </c>
      <c r="JX30" s="26">
        <f t="shared" si="30"/>
        <v>0</v>
      </c>
      <c r="JY30" s="26">
        <f t="shared" si="31"/>
        <v>0</v>
      </c>
      <c r="JZ30" s="26">
        <f t="shared" si="32"/>
        <v>0</v>
      </c>
      <c r="KA30" s="26">
        <f t="shared" si="33"/>
        <v>0</v>
      </c>
      <c r="KB30" s="26">
        <f t="shared" si="34"/>
        <v>0</v>
      </c>
      <c r="KC30" s="26">
        <f t="shared" si="35"/>
        <v>0</v>
      </c>
      <c r="KD30" s="26">
        <f t="shared" si="36"/>
        <v>0</v>
      </c>
      <c r="KE30" s="24">
        <v>40.540000000000084</v>
      </c>
      <c r="KF30" s="31">
        <f t="shared" si="37"/>
        <v>0</v>
      </c>
      <c r="KG30" s="31">
        <f t="shared" si="38"/>
        <v>0</v>
      </c>
      <c r="KH30" s="31">
        <f t="shared" si="39"/>
        <v>0</v>
      </c>
      <c r="KI30" s="31">
        <f t="shared" si="40"/>
        <v>0</v>
      </c>
      <c r="KJ30" s="31">
        <f t="shared" si="41"/>
        <v>41.58</v>
      </c>
      <c r="KK30" s="25">
        <v>41.540000000000084</v>
      </c>
      <c r="KL30" s="31">
        <f t="shared" si="42"/>
        <v>0</v>
      </c>
      <c r="KM30" s="31">
        <f t="shared" si="43"/>
        <v>0</v>
      </c>
      <c r="KN30" s="31">
        <f t="shared" si="44"/>
        <v>0</v>
      </c>
      <c r="KO30" s="31">
        <f t="shared" si="45"/>
        <v>41.58</v>
      </c>
      <c r="KP30" s="31">
        <f t="shared" si="46"/>
        <v>41.68</v>
      </c>
      <c r="KQ30" s="25">
        <v>0</v>
      </c>
      <c r="KR30" s="31">
        <f t="shared" si="47"/>
        <v>0</v>
      </c>
      <c r="KS30" s="27">
        <v>40.540000000000084</v>
      </c>
      <c r="KT30" s="26">
        <f t="shared" si="48"/>
        <v>39.909999999999997</v>
      </c>
      <c r="KU30" s="26">
        <f t="shared" si="206"/>
        <v>0.63000000000008782</v>
      </c>
      <c r="KV30" s="26">
        <f t="shared" si="49"/>
        <v>0</v>
      </c>
      <c r="KW30" s="26">
        <f t="shared" si="50"/>
        <v>0</v>
      </c>
      <c r="KX30" s="26">
        <f t="shared" si="51"/>
        <v>0</v>
      </c>
      <c r="KY30" s="26">
        <f t="shared" si="52"/>
        <v>39.905000000000086</v>
      </c>
      <c r="KZ30" s="26">
        <f t="shared" si="53"/>
        <v>0</v>
      </c>
      <c r="LA30" s="26">
        <f t="shared" si="54"/>
        <v>0</v>
      </c>
      <c r="LB30" s="26">
        <f t="shared" si="55"/>
        <v>0</v>
      </c>
      <c r="LC30" s="26">
        <f t="shared" si="56"/>
        <v>40.005000000000088</v>
      </c>
      <c r="LD30" s="26">
        <f t="shared" si="57"/>
        <v>0</v>
      </c>
      <c r="LE30" s="26">
        <f t="shared" si="58"/>
        <v>0</v>
      </c>
      <c r="LF30" s="26">
        <f t="shared" si="59"/>
        <v>0</v>
      </c>
      <c r="LG30" s="26">
        <f t="shared" si="60"/>
        <v>40.005000000000088</v>
      </c>
      <c r="LH30" s="26">
        <f t="shared" si="61"/>
        <v>0</v>
      </c>
      <c r="LI30" s="26">
        <f t="shared" si="62"/>
        <v>0</v>
      </c>
      <c r="LJ30" s="26">
        <f t="shared" si="63"/>
        <v>0</v>
      </c>
      <c r="LK30" s="26">
        <f t="shared" si="64"/>
        <v>0</v>
      </c>
      <c r="LL30" s="26">
        <f t="shared" si="65"/>
        <v>0</v>
      </c>
      <c r="LM30" s="26">
        <f t="shared" si="66"/>
        <v>0</v>
      </c>
      <c r="LN30" s="26">
        <f t="shared" si="67"/>
        <v>0</v>
      </c>
      <c r="LO30" s="26">
        <f t="shared" si="68"/>
        <v>0</v>
      </c>
      <c r="LP30" s="26">
        <f t="shared" si="69"/>
        <v>0</v>
      </c>
      <c r="LQ30" s="26">
        <f t="shared" si="70"/>
        <v>0</v>
      </c>
      <c r="LR30" s="24">
        <v>40.040000000000084</v>
      </c>
      <c r="LS30" s="31">
        <f t="shared" si="71"/>
        <v>0</v>
      </c>
      <c r="LT30" s="31">
        <f t="shared" si="72"/>
        <v>0</v>
      </c>
      <c r="LU30" s="31">
        <f t="shared" si="73"/>
        <v>0</v>
      </c>
      <c r="LV30" s="31">
        <f t="shared" si="74"/>
        <v>0</v>
      </c>
      <c r="LW30" s="31">
        <f t="shared" si="75"/>
        <v>41.08</v>
      </c>
      <c r="LX30" s="25">
        <v>41.040000000000084</v>
      </c>
      <c r="LY30" s="31">
        <f t="shared" si="76"/>
        <v>0</v>
      </c>
      <c r="LZ30" s="31">
        <f t="shared" si="77"/>
        <v>0</v>
      </c>
      <c r="MA30" s="31">
        <f t="shared" si="78"/>
        <v>0</v>
      </c>
      <c r="MB30" s="31">
        <f t="shared" si="79"/>
        <v>41.08</v>
      </c>
      <c r="MC30" s="31">
        <f t="shared" si="80"/>
        <v>41.18</v>
      </c>
      <c r="MD30" s="25">
        <v>0</v>
      </c>
      <c r="ME30" s="31">
        <f t="shared" si="81"/>
        <v>0</v>
      </c>
      <c r="MF30" s="33" t="s">
        <v>429</v>
      </c>
      <c r="MG30" s="25">
        <v>0.32</v>
      </c>
      <c r="MH30" s="31">
        <f t="shared" si="207"/>
        <v>0.31000000000008782</v>
      </c>
      <c r="MI30" s="31">
        <f t="shared" si="208"/>
        <v>0.63000000000008782</v>
      </c>
      <c r="MJ30" s="25">
        <v>0.32</v>
      </c>
      <c r="MK30" s="31">
        <f t="shared" si="209"/>
        <v>0.31000000000008782</v>
      </c>
      <c r="ML30" s="31">
        <f t="shared" si="210"/>
        <v>0.63000000000008782</v>
      </c>
      <c r="MM30" s="31">
        <f t="shared" si="82"/>
        <v>0</v>
      </c>
      <c r="MN30" s="31">
        <f t="shared" si="83"/>
        <v>0</v>
      </c>
      <c r="MO30" s="31">
        <f t="shared" si="211"/>
        <v>0</v>
      </c>
      <c r="MP30" s="31">
        <f t="shared" si="84"/>
        <v>0</v>
      </c>
      <c r="MQ30" s="31">
        <f t="shared" si="85"/>
        <v>0</v>
      </c>
      <c r="MR30" s="31">
        <f t="shared" si="212"/>
        <v>0</v>
      </c>
      <c r="MS30" s="31">
        <f t="shared" si="86"/>
        <v>0</v>
      </c>
      <c r="MT30" s="31">
        <f t="shared" si="87"/>
        <v>0</v>
      </c>
      <c r="MU30" s="31">
        <f t="shared" si="213"/>
        <v>0</v>
      </c>
      <c r="MV30" s="31">
        <f t="shared" si="88"/>
        <v>0</v>
      </c>
      <c r="MW30" s="31">
        <f t="shared" si="89"/>
        <v>0</v>
      </c>
      <c r="MX30" s="31">
        <f t="shared" si="214"/>
        <v>0</v>
      </c>
      <c r="MY30" s="31">
        <f t="shared" si="90"/>
        <v>0</v>
      </c>
      <c r="MZ30" s="31">
        <f t="shared" si="91"/>
        <v>0</v>
      </c>
      <c r="NA30" s="31">
        <f t="shared" si="215"/>
        <v>0</v>
      </c>
      <c r="NB30" s="31">
        <f t="shared" si="92"/>
        <v>0</v>
      </c>
      <c r="NC30" s="31">
        <f t="shared" si="93"/>
        <v>0</v>
      </c>
      <c r="ND30" s="31">
        <f t="shared" si="216"/>
        <v>0</v>
      </c>
      <c r="NE30" s="31">
        <f t="shared" si="94"/>
        <v>0</v>
      </c>
      <c r="NF30" s="31">
        <f t="shared" si="95"/>
        <v>0</v>
      </c>
      <c r="NG30" s="31">
        <f t="shared" si="217"/>
        <v>0</v>
      </c>
      <c r="NH30" s="31">
        <f t="shared" si="96"/>
        <v>0</v>
      </c>
      <c r="NI30" s="31">
        <f t="shared" si="97"/>
        <v>0</v>
      </c>
      <c r="NJ30" s="31">
        <f t="shared" si="218"/>
        <v>0</v>
      </c>
      <c r="NK30" s="31">
        <f t="shared" si="98"/>
        <v>0</v>
      </c>
      <c r="NL30" s="31">
        <f t="shared" si="99"/>
        <v>0</v>
      </c>
      <c r="NM30" s="31">
        <f t="shared" si="219"/>
        <v>0</v>
      </c>
      <c r="NN30" s="31">
        <f t="shared" si="100"/>
        <v>0</v>
      </c>
      <c r="NO30" s="31">
        <f t="shared" si="101"/>
        <v>0</v>
      </c>
      <c r="NP30" s="31">
        <f t="shared" si="220"/>
        <v>0</v>
      </c>
      <c r="NQ30" s="31">
        <f t="shared" si="102"/>
        <v>0</v>
      </c>
      <c r="NR30" s="31">
        <f t="shared" si="103"/>
        <v>0</v>
      </c>
      <c r="NS30" s="31">
        <f t="shared" si="221"/>
        <v>0</v>
      </c>
      <c r="NT30" s="31">
        <f t="shared" si="104"/>
        <v>0</v>
      </c>
      <c r="NU30" s="31">
        <f t="shared" si="105"/>
        <v>0</v>
      </c>
      <c r="NV30" s="31">
        <f t="shared" si="222"/>
        <v>0</v>
      </c>
      <c r="NW30" s="31">
        <f t="shared" si="106"/>
        <v>0</v>
      </c>
      <c r="NX30" s="31">
        <f t="shared" si="107"/>
        <v>0</v>
      </c>
      <c r="NY30" s="31">
        <f t="shared" si="223"/>
        <v>0</v>
      </c>
      <c r="NZ30" s="31">
        <f t="shared" si="108"/>
        <v>0</v>
      </c>
      <c r="OA30" s="31">
        <f t="shared" si="109"/>
        <v>0</v>
      </c>
      <c r="OB30" s="31">
        <f t="shared" si="224"/>
        <v>0</v>
      </c>
      <c r="OC30" s="31">
        <f t="shared" si="110"/>
        <v>0.1</v>
      </c>
      <c r="OD30" s="31">
        <f t="shared" si="111"/>
        <v>0.1</v>
      </c>
      <c r="OE30" s="31">
        <f t="shared" si="225"/>
        <v>0.1</v>
      </c>
      <c r="OF30" s="31">
        <f t="shared" si="112"/>
        <v>0</v>
      </c>
      <c r="OG30" s="31">
        <f t="shared" si="113"/>
        <v>0</v>
      </c>
      <c r="OH30" s="31">
        <f t="shared" si="226"/>
        <v>0</v>
      </c>
      <c r="OI30" s="31">
        <f t="shared" si="114"/>
        <v>0.21000000000008781</v>
      </c>
      <c r="OJ30" s="31">
        <f t="shared" si="115"/>
        <v>0.21000000000008781</v>
      </c>
      <c r="OK30" s="31">
        <f t="shared" si="227"/>
        <v>0.21000000000008781</v>
      </c>
      <c r="OL30" s="31">
        <f t="shared" si="116"/>
        <v>0.15999999999991218</v>
      </c>
      <c r="OM30" s="31">
        <f t="shared" si="117"/>
        <v>0.15999999999991218</v>
      </c>
      <c r="ON30" s="31">
        <f t="shared" si="228"/>
        <v>0.15999999999991218</v>
      </c>
      <c r="OO30" s="31">
        <f t="shared" si="118"/>
        <v>0</v>
      </c>
      <c r="OP30" s="31">
        <f t="shared" si="119"/>
        <v>0</v>
      </c>
      <c r="OQ30" s="31">
        <f t="shared" si="229"/>
        <v>0</v>
      </c>
      <c r="OR30" s="31">
        <f t="shared" si="120"/>
        <v>0.1</v>
      </c>
      <c r="OS30" s="31">
        <f t="shared" si="121"/>
        <v>0.1</v>
      </c>
      <c r="OT30" s="31">
        <f t="shared" si="230"/>
        <v>0.1</v>
      </c>
      <c r="OU30" s="31">
        <f t="shared" si="122"/>
        <v>0</v>
      </c>
      <c r="OV30" s="31">
        <f t="shared" si="123"/>
        <v>0</v>
      </c>
      <c r="OW30" s="31">
        <f t="shared" si="231"/>
        <v>0</v>
      </c>
      <c r="OX30" s="31">
        <f t="shared" si="124"/>
        <v>0</v>
      </c>
      <c r="OY30" s="31">
        <f t="shared" si="125"/>
        <v>0</v>
      </c>
      <c r="OZ30" s="31">
        <f t="shared" si="232"/>
        <v>0</v>
      </c>
      <c r="PA30" s="31">
        <f t="shared" si="126"/>
        <v>0</v>
      </c>
      <c r="PB30" s="31">
        <f t="shared" si="127"/>
        <v>0</v>
      </c>
      <c r="PC30" s="31">
        <f t="shared" si="233"/>
        <v>0</v>
      </c>
      <c r="PD30" s="31">
        <f t="shared" si="128"/>
        <v>0</v>
      </c>
      <c r="PE30" s="31">
        <f t="shared" si="129"/>
        <v>0</v>
      </c>
      <c r="PF30" s="31">
        <f t="shared" si="234"/>
        <v>0</v>
      </c>
      <c r="PG30" s="27">
        <v>2.6</v>
      </c>
      <c r="PH30" s="27">
        <v>0.5</v>
      </c>
      <c r="PI30" s="27">
        <v>1</v>
      </c>
      <c r="PJ30" s="27">
        <v>1</v>
      </c>
      <c r="PK30" s="27">
        <v>0</v>
      </c>
      <c r="PL30" s="27">
        <v>0</v>
      </c>
      <c r="PM30" s="27">
        <v>0</v>
      </c>
      <c r="PN30" s="27">
        <v>0</v>
      </c>
      <c r="PO30" s="31">
        <f t="shared" si="235"/>
        <v>2.91</v>
      </c>
      <c r="PP30" s="31">
        <f t="shared" si="236"/>
        <v>0.85</v>
      </c>
      <c r="PQ30" s="31">
        <f t="shared" si="237"/>
        <v>3.23</v>
      </c>
      <c r="PR30" s="31">
        <f t="shared" si="238"/>
        <v>0.98</v>
      </c>
      <c r="PS30" s="31">
        <f t="shared" si="239"/>
        <v>2.91</v>
      </c>
      <c r="PT30" s="31">
        <f t="shared" si="240"/>
        <v>0.85</v>
      </c>
      <c r="PU30" s="31">
        <f t="shared" si="241"/>
        <v>3.23</v>
      </c>
      <c r="PV30" s="31">
        <f t="shared" si="242"/>
        <v>0.98</v>
      </c>
      <c r="PW30" s="31">
        <f t="shared" si="130"/>
        <v>0</v>
      </c>
      <c r="PX30" s="31">
        <f t="shared" si="243"/>
        <v>0</v>
      </c>
      <c r="PY30" s="31">
        <f t="shared" si="131"/>
        <v>0</v>
      </c>
      <c r="PZ30" s="31">
        <f t="shared" si="132"/>
        <v>0</v>
      </c>
      <c r="QA30" s="31">
        <f t="shared" si="133"/>
        <v>29.32</v>
      </c>
      <c r="QB30" s="31">
        <f t="shared" si="134"/>
        <v>33.81</v>
      </c>
      <c r="QC30" s="31">
        <f t="shared" si="135"/>
        <v>63.13</v>
      </c>
      <c r="QD30" s="31">
        <f t="shared" si="136"/>
        <v>0</v>
      </c>
      <c r="QE30" s="31">
        <f t="shared" si="137"/>
        <v>0</v>
      </c>
      <c r="QF30" s="31">
        <f t="shared" si="244"/>
        <v>0</v>
      </c>
      <c r="QG30" s="31">
        <f t="shared" si="245"/>
        <v>29.32</v>
      </c>
      <c r="QH30" s="31">
        <f t="shared" si="246"/>
        <v>33.81</v>
      </c>
      <c r="QI30" s="31">
        <f t="shared" si="247"/>
        <v>63.13</v>
      </c>
      <c r="QJ30" s="31">
        <f t="shared" si="138"/>
        <v>0</v>
      </c>
      <c r="QK30" s="31">
        <f t="shared" si="139"/>
        <v>0</v>
      </c>
      <c r="QL30" s="31">
        <f t="shared" si="248"/>
        <v>0</v>
      </c>
      <c r="QM30" s="31">
        <f t="shared" si="140"/>
        <v>0</v>
      </c>
      <c r="QN30" s="31">
        <f t="shared" si="141"/>
        <v>0</v>
      </c>
      <c r="QO30" s="31">
        <f t="shared" si="249"/>
        <v>0</v>
      </c>
      <c r="QP30" s="31">
        <f t="shared" si="142"/>
        <v>0</v>
      </c>
      <c r="QQ30" s="31">
        <f t="shared" si="143"/>
        <v>0</v>
      </c>
      <c r="QR30" s="31">
        <f t="shared" si="250"/>
        <v>0</v>
      </c>
      <c r="QS30" s="31">
        <f t="shared" si="144"/>
        <v>29.46</v>
      </c>
      <c r="QT30" s="31">
        <f t="shared" si="145"/>
        <v>24.49</v>
      </c>
      <c r="QU30" s="31">
        <f t="shared" si="251"/>
        <v>53.95</v>
      </c>
      <c r="QV30" s="31">
        <f t="shared" si="146"/>
        <v>0</v>
      </c>
      <c r="QW30" s="31">
        <f t="shared" si="147"/>
        <v>0</v>
      </c>
      <c r="QX30" s="31">
        <f t="shared" si="252"/>
        <v>0</v>
      </c>
      <c r="QY30" s="31">
        <f t="shared" si="148"/>
        <v>0</v>
      </c>
      <c r="QZ30" s="31">
        <f t="shared" si="149"/>
        <v>0</v>
      </c>
      <c r="RA30" s="31">
        <f t="shared" si="253"/>
        <v>0</v>
      </c>
      <c r="RB30" s="31">
        <f t="shared" si="254"/>
        <v>0</v>
      </c>
      <c r="RC30" s="31">
        <f t="shared" si="255"/>
        <v>0</v>
      </c>
      <c r="RD30" s="31">
        <f t="shared" si="256"/>
        <v>29.46</v>
      </c>
      <c r="RE30" s="31">
        <f t="shared" si="256"/>
        <v>24.49</v>
      </c>
      <c r="RF30" s="31">
        <f t="shared" si="257"/>
        <v>53.95</v>
      </c>
      <c r="RG30" s="31">
        <f t="shared" si="258"/>
        <v>-0.14000000000000001</v>
      </c>
      <c r="RH30" s="31">
        <f t="shared" si="258"/>
        <v>9.32</v>
      </c>
      <c r="RI30" s="31">
        <f t="shared" si="259"/>
        <v>9.18</v>
      </c>
      <c r="RJ30" s="31">
        <f t="shared" si="260"/>
        <v>29.46</v>
      </c>
      <c r="RK30" s="31">
        <f t="shared" si="260"/>
        <v>24.49</v>
      </c>
      <c r="RL30" s="31">
        <f t="shared" si="260"/>
        <v>53.95</v>
      </c>
      <c r="RM30" s="31">
        <f t="shared" si="150"/>
        <v>0.56999999999999995</v>
      </c>
      <c r="RN30" s="31">
        <f t="shared" si="151"/>
        <v>3.17</v>
      </c>
      <c r="RO30" s="31">
        <f t="shared" si="152"/>
        <v>1.64</v>
      </c>
      <c r="RP30" s="31">
        <f t="shared" si="153"/>
        <v>0.56999999999999995</v>
      </c>
      <c r="RQ30" s="31">
        <f t="shared" si="154"/>
        <v>3.17</v>
      </c>
      <c r="RR30" s="31">
        <f t="shared" si="155"/>
        <v>1.64</v>
      </c>
      <c r="RS30" s="31">
        <f t="shared" si="156"/>
        <v>56.58</v>
      </c>
      <c r="RT30" s="31">
        <f t="shared" si="157"/>
        <v>3.71</v>
      </c>
      <c r="RU30" s="31">
        <f t="shared" si="261"/>
        <v>52.87</v>
      </c>
      <c r="RV30" s="24"/>
      <c r="RW30" s="24"/>
      <c r="RX30" s="24"/>
      <c r="RY30" s="24"/>
    </row>
    <row r="31" spans="1:493" ht="42.75" x14ac:dyDescent="0.25">
      <c r="A31" s="24">
        <v>28</v>
      </c>
      <c r="B31" s="24" t="s">
        <v>457</v>
      </c>
      <c r="C31" s="24">
        <v>692.29</v>
      </c>
      <c r="D31" s="14" t="e">
        <f>INDEX(#REF!,MATCH(E31,#REF!,0))</f>
        <v>#REF!</v>
      </c>
      <c r="E31" s="24" t="s">
        <v>482</v>
      </c>
      <c r="F31" s="33" t="s">
        <v>481</v>
      </c>
      <c r="G31" s="33" t="s">
        <v>444</v>
      </c>
      <c r="H31" s="33" t="s">
        <v>424</v>
      </c>
      <c r="I31" s="33" t="s">
        <v>425</v>
      </c>
      <c r="J31" s="33" t="s">
        <v>426</v>
      </c>
      <c r="K31" s="33" t="s">
        <v>446</v>
      </c>
      <c r="L31" s="33" t="s">
        <v>446</v>
      </c>
      <c r="M31" s="24">
        <v>2</v>
      </c>
      <c r="N31" s="24">
        <v>2</v>
      </c>
      <c r="O31" s="25">
        <v>2.5</v>
      </c>
      <c r="P31" s="25">
        <v>2.9</v>
      </c>
      <c r="Q31" s="25">
        <v>0.1</v>
      </c>
      <c r="R31" s="25">
        <v>2.5</v>
      </c>
      <c r="S31" s="25">
        <v>2.7</v>
      </c>
      <c r="T31" s="24">
        <v>0.2</v>
      </c>
      <c r="U31" s="24">
        <v>2</v>
      </c>
      <c r="V31" s="24">
        <v>2</v>
      </c>
      <c r="W31" s="24">
        <v>0.2</v>
      </c>
      <c r="X31" s="24">
        <v>2</v>
      </c>
      <c r="Y31" s="24">
        <v>2.06</v>
      </c>
      <c r="Z31" s="26">
        <f t="shared" si="273"/>
        <v>1.28</v>
      </c>
      <c r="AA31" s="24">
        <v>0.2</v>
      </c>
      <c r="AB31" s="24">
        <v>0</v>
      </c>
      <c r="AC31" s="24">
        <v>0</v>
      </c>
      <c r="AD31" s="24">
        <v>0</v>
      </c>
      <c r="AE31" s="24">
        <v>0</v>
      </c>
      <c r="AF31" s="24">
        <v>0</v>
      </c>
      <c r="AG31" s="25">
        <v>0</v>
      </c>
      <c r="AH31" s="25">
        <v>0</v>
      </c>
      <c r="AI31" s="26">
        <f t="shared" si="0"/>
        <v>0</v>
      </c>
      <c r="AJ31" s="25">
        <v>0</v>
      </c>
      <c r="AK31" s="25">
        <v>0</v>
      </c>
      <c r="AL31" s="26">
        <f t="shared" si="1"/>
        <v>0</v>
      </c>
      <c r="AM31" s="24">
        <v>0</v>
      </c>
      <c r="AN31" s="24">
        <v>0</v>
      </c>
      <c r="AO31" s="24">
        <v>0</v>
      </c>
      <c r="AP31" s="24">
        <v>0</v>
      </c>
      <c r="AQ31" s="24">
        <v>2</v>
      </c>
      <c r="AR31" s="24">
        <v>1.8</v>
      </c>
      <c r="AS31" s="24">
        <v>0.12</v>
      </c>
      <c r="AT31" s="24">
        <v>0.1</v>
      </c>
      <c r="AU31" s="24">
        <v>0</v>
      </c>
      <c r="AV31" s="24">
        <v>0</v>
      </c>
      <c r="AW31" s="24">
        <v>0</v>
      </c>
      <c r="AX31" s="24">
        <v>0</v>
      </c>
      <c r="AY31" s="24">
        <v>0</v>
      </c>
      <c r="AZ31" s="24">
        <v>0</v>
      </c>
      <c r="BA31" s="24">
        <v>0</v>
      </c>
      <c r="BB31" s="24">
        <v>0</v>
      </c>
      <c r="BC31" s="24">
        <v>0</v>
      </c>
      <c r="BD31" s="24">
        <v>0</v>
      </c>
      <c r="BE31" s="24">
        <v>0</v>
      </c>
      <c r="BF31" s="24">
        <v>0</v>
      </c>
      <c r="BG31" s="24">
        <v>0</v>
      </c>
      <c r="BH31" s="24">
        <v>0</v>
      </c>
      <c r="BI31" s="24">
        <v>0</v>
      </c>
      <c r="BJ31" s="24">
        <v>0</v>
      </c>
      <c r="BK31" s="24">
        <v>0</v>
      </c>
      <c r="BL31" s="24">
        <v>0</v>
      </c>
      <c r="BM31" s="24">
        <v>0</v>
      </c>
      <c r="BN31" s="24">
        <v>0</v>
      </c>
      <c r="BO31" s="24">
        <v>0</v>
      </c>
      <c r="BP31" s="24">
        <v>0</v>
      </c>
      <c r="BQ31" s="24">
        <v>0</v>
      </c>
      <c r="BR31" s="24">
        <v>0</v>
      </c>
      <c r="BS31" s="24">
        <v>0</v>
      </c>
      <c r="BT31" s="24">
        <v>0</v>
      </c>
      <c r="BU31" s="24">
        <v>0</v>
      </c>
      <c r="BV31" s="24">
        <v>0</v>
      </c>
      <c r="BW31" s="24"/>
      <c r="BX31" s="24"/>
      <c r="BY31" s="24">
        <v>0</v>
      </c>
      <c r="BZ31" s="24">
        <v>0</v>
      </c>
      <c r="CA31" s="14" t="e">
        <f>INDEX(#REF!,MATCH(E31,#REF!,0))</f>
        <v>#REF!</v>
      </c>
      <c r="CB31" s="14" t="s">
        <v>471</v>
      </c>
      <c r="CC31" s="24">
        <v>0</v>
      </c>
      <c r="CD31" s="24">
        <v>0</v>
      </c>
      <c r="CE31" s="24">
        <v>2.2999999999999998</v>
      </c>
      <c r="CF31" s="24">
        <v>2.0999999999999996</v>
      </c>
      <c r="CG31" s="24">
        <v>0.11</v>
      </c>
      <c r="CH31" s="24">
        <v>2</v>
      </c>
      <c r="CI31" s="24" t="s">
        <v>115</v>
      </c>
      <c r="CJ31" s="24">
        <v>1.3</v>
      </c>
      <c r="CK31" s="26">
        <f t="shared" si="159"/>
        <v>0</v>
      </c>
      <c r="CL31" s="26">
        <f t="shared" si="270"/>
        <v>1.3</v>
      </c>
      <c r="CM31" s="24">
        <v>36.67</v>
      </c>
      <c r="CN31" s="27">
        <v>67.87</v>
      </c>
      <c r="CO31" s="24">
        <v>67.08</v>
      </c>
      <c r="CP31" s="28">
        <f t="shared" si="161"/>
        <v>67.08</v>
      </c>
      <c r="CQ31" s="28">
        <f t="shared" si="162"/>
        <v>65.97</v>
      </c>
      <c r="CR31" s="28">
        <f t="shared" si="163"/>
        <v>1.1100000000000001</v>
      </c>
      <c r="CS31" s="28">
        <f t="shared" si="164"/>
        <v>66.069999999999993</v>
      </c>
      <c r="CT31" s="28">
        <f t="shared" si="2"/>
        <v>66.27</v>
      </c>
      <c r="CU31" s="29">
        <v>66.47</v>
      </c>
      <c r="CV31" s="28">
        <f t="shared" si="165"/>
        <v>1.28</v>
      </c>
      <c r="CW31" s="28">
        <f t="shared" si="3"/>
        <v>0</v>
      </c>
      <c r="CX31" s="28">
        <f t="shared" si="166"/>
        <v>0</v>
      </c>
      <c r="CY31" s="28">
        <f t="shared" si="4"/>
        <v>67.75</v>
      </c>
      <c r="CZ31" s="28">
        <f t="shared" si="167"/>
        <v>67.75</v>
      </c>
      <c r="DA31" s="30">
        <v>67.87</v>
      </c>
      <c r="DB31" s="26">
        <f t="shared" si="168"/>
        <v>1.9</v>
      </c>
      <c r="DC31" s="26">
        <f t="shared" si="169"/>
        <v>0.79</v>
      </c>
      <c r="DD31" s="26">
        <f t="shared" si="170"/>
        <v>1.1099999999999999</v>
      </c>
      <c r="DE31" s="26">
        <f t="shared" si="5"/>
        <v>0</v>
      </c>
      <c r="DF31" s="26">
        <f t="shared" si="171"/>
        <v>0</v>
      </c>
      <c r="DG31" s="26">
        <f t="shared" si="6"/>
        <v>0</v>
      </c>
      <c r="DH31" s="26">
        <f t="shared" si="7"/>
        <v>0.1</v>
      </c>
      <c r="DI31" s="26">
        <f t="shared" si="8"/>
        <v>0.2</v>
      </c>
      <c r="DJ31" s="26">
        <f t="shared" si="9"/>
        <v>1</v>
      </c>
      <c r="DK31" s="26">
        <f t="shared" si="172"/>
        <v>0</v>
      </c>
      <c r="DL31" s="26">
        <f t="shared" si="173"/>
        <v>1.3</v>
      </c>
      <c r="DM31" s="26">
        <f t="shared" si="174"/>
        <v>0</v>
      </c>
      <c r="DN31" s="26">
        <f t="shared" si="175"/>
        <v>0</v>
      </c>
      <c r="DO31" s="24">
        <v>3</v>
      </c>
      <c r="DP31" s="24">
        <v>0.5</v>
      </c>
      <c r="DQ31" s="24">
        <v>1</v>
      </c>
      <c r="DR31" s="24">
        <v>1</v>
      </c>
      <c r="DS31" s="31">
        <f t="shared" si="176"/>
        <v>0</v>
      </c>
      <c r="DT31" s="31">
        <f t="shared" si="177"/>
        <v>4.3</v>
      </c>
      <c r="DU31" s="31">
        <f t="shared" si="178"/>
        <v>0</v>
      </c>
      <c r="DV31" s="31">
        <f t="shared" si="179"/>
        <v>4.75</v>
      </c>
      <c r="DW31" s="31">
        <f t="shared" si="180"/>
        <v>4.75</v>
      </c>
      <c r="DX31" s="31">
        <f t="shared" si="181"/>
        <v>0</v>
      </c>
      <c r="DY31" s="31">
        <f t="shared" si="182"/>
        <v>11.88</v>
      </c>
      <c r="DZ31" s="31">
        <f t="shared" si="183"/>
        <v>11.88</v>
      </c>
      <c r="EA31" s="31">
        <f t="shared" si="184"/>
        <v>0</v>
      </c>
      <c r="EB31" s="31">
        <f t="shared" si="185"/>
        <v>6.08</v>
      </c>
      <c r="EC31" s="31">
        <f t="shared" si="186"/>
        <v>6.08</v>
      </c>
      <c r="ED31" s="31">
        <f t="shared" si="187"/>
        <v>0</v>
      </c>
      <c r="EE31" s="31">
        <f t="shared" si="187"/>
        <v>5.8</v>
      </c>
      <c r="EF31" s="31">
        <f t="shared" si="188"/>
        <v>5.8</v>
      </c>
      <c r="EG31" s="31">
        <f t="shared" si="189"/>
        <v>0</v>
      </c>
      <c r="EH31" s="31">
        <f t="shared" si="189"/>
        <v>6.08</v>
      </c>
      <c r="EI31" s="31">
        <f t="shared" si="190"/>
        <v>6.08</v>
      </c>
      <c r="EJ31" s="24"/>
      <c r="EK31" s="24"/>
      <c r="EL31" s="24">
        <v>692.99</v>
      </c>
      <c r="EM31" s="24">
        <v>722.21999999999991</v>
      </c>
      <c r="EN31" s="24" t="s">
        <v>482</v>
      </c>
      <c r="EO31" s="24" t="s">
        <v>484</v>
      </c>
      <c r="EP31" s="14" t="s">
        <v>478</v>
      </c>
      <c r="EQ31" s="14" t="s">
        <v>485</v>
      </c>
      <c r="ER31" s="14" t="e">
        <f>IF(OR(EP31="Cống tròn",EP31="Cống hộp",EP31="Ống nhựa"),INDEX(#REF!,MATCH(E31,#REF!,0)),IF(OR(EP31="Rãnh xây",EP31="Rãnh bê tông"),INDEX(#REF!,MATCH(E31,#REF!,0)),EP31&amp;" "&amp;" ,"&amp;EQ31))</f>
        <v>#REF!</v>
      </c>
      <c r="ES31" s="25">
        <v>0</v>
      </c>
      <c r="ET31" s="25">
        <v>0</v>
      </c>
      <c r="EU31" s="25">
        <v>0</v>
      </c>
      <c r="EV31" s="24">
        <v>29.229999999999905</v>
      </c>
      <c r="EW31" s="31">
        <f t="shared" si="191"/>
        <v>0</v>
      </c>
      <c r="EX31" s="31">
        <f t="shared" si="192"/>
        <v>0</v>
      </c>
      <c r="EY31" s="31">
        <f t="shared" si="10"/>
        <v>0</v>
      </c>
      <c r="EZ31" s="31">
        <f t="shared" si="193"/>
        <v>0</v>
      </c>
      <c r="FA31" s="31">
        <f t="shared" si="194"/>
        <v>0</v>
      </c>
      <c r="FB31" s="32" t="str">
        <f t="shared" si="195"/>
        <v>Đủ</v>
      </c>
      <c r="FC31" s="31">
        <f t="shared" si="196"/>
        <v>0</v>
      </c>
      <c r="FD31" s="33" t="str" cm="1">
        <f t="array" ref="FD31">IF(EP31="Cống tròn",INDEX(#REF!,MATCH(E31,#REF!,0)),IF(EP31="Cống hộp",INDEX(#REF!,MATCH(E31,#REF!,0)),IF(EP31="Rãnh thang",INDEX(#REF!,MATCH(EL31&amp;EM31,#REF!&amp;#REF!,0)),FE31&amp;" "&amp;FF31)))</f>
        <v xml:space="preserve">Không đắp cát </v>
      </c>
      <c r="FE31" s="14" t="s">
        <v>480</v>
      </c>
      <c r="FF31" s="14"/>
      <c r="FG31" s="14" t="e">
        <f>INDEX(#REF!,MATCH(E31,#REF!,0))</f>
        <v>#REF!</v>
      </c>
      <c r="FH31" s="14"/>
      <c r="FI31" s="24">
        <v>0</v>
      </c>
      <c r="FJ31" s="24">
        <v>0</v>
      </c>
      <c r="FK31" s="24">
        <v>0</v>
      </c>
      <c r="FL31" s="25">
        <v>0</v>
      </c>
      <c r="FM31" s="25">
        <v>0</v>
      </c>
      <c r="FN31" s="31">
        <f t="shared" si="197"/>
        <v>0</v>
      </c>
      <c r="FO31" s="31">
        <f t="shared" si="198"/>
        <v>0</v>
      </c>
      <c r="FP31" s="25">
        <v>0</v>
      </c>
      <c r="FQ31" s="25">
        <v>0</v>
      </c>
      <c r="FR31" s="25">
        <v>0</v>
      </c>
      <c r="FS31" s="31">
        <f t="shared" si="199"/>
        <v>0</v>
      </c>
      <c r="FT31" s="25">
        <v>0</v>
      </c>
      <c r="FU31" s="25">
        <v>0</v>
      </c>
      <c r="FV31" s="25">
        <v>0</v>
      </c>
      <c r="FW31" s="25">
        <v>0</v>
      </c>
      <c r="FX31" s="25">
        <v>0</v>
      </c>
      <c r="FY31" s="31">
        <f t="shared" si="200"/>
        <v>0</v>
      </c>
      <c r="FZ31" s="33"/>
      <c r="GA31" s="33"/>
      <c r="GB31" s="33"/>
      <c r="GC31" s="33"/>
      <c r="GD31" s="25">
        <v>0</v>
      </c>
      <c r="GE31" s="25">
        <v>0</v>
      </c>
      <c r="GF31" s="25">
        <v>0</v>
      </c>
      <c r="GG31" s="25">
        <v>0</v>
      </c>
      <c r="GH31" s="25">
        <v>0</v>
      </c>
      <c r="GI31" s="25">
        <v>0</v>
      </c>
      <c r="GJ31" s="25">
        <v>0</v>
      </c>
      <c r="GK31" s="25">
        <v>0</v>
      </c>
      <c r="GL31" s="25">
        <v>0</v>
      </c>
      <c r="GM31" s="25">
        <v>0</v>
      </c>
      <c r="GN31" s="31">
        <f t="shared" si="11"/>
        <v>0</v>
      </c>
      <c r="GO31" s="31">
        <f t="shared" si="201"/>
        <v>0</v>
      </c>
      <c r="GP31" s="25">
        <v>0</v>
      </c>
      <c r="GQ31" s="25">
        <v>0</v>
      </c>
      <c r="GR31" s="25">
        <v>0</v>
      </c>
      <c r="GS31" s="25">
        <v>0</v>
      </c>
      <c r="GT31" s="33" t="e">
        <f>INDEX(#REF!,MATCH(E31,#REF!,0))</f>
        <v>#REF!</v>
      </c>
      <c r="GU31" s="33"/>
      <c r="GV31" s="25">
        <v>0</v>
      </c>
      <c r="GW31" s="25">
        <v>0</v>
      </c>
      <c r="GX31" s="25">
        <v>0</v>
      </c>
      <c r="GY31" s="25">
        <v>0</v>
      </c>
      <c r="GZ31" s="31">
        <f t="shared" si="12"/>
        <v>0</v>
      </c>
      <c r="HA31" s="31">
        <f t="shared" si="13"/>
        <v>0</v>
      </c>
      <c r="HB31" s="104">
        <f t="shared" si="202"/>
        <v>0</v>
      </c>
      <c r="HC31" s="25">
        <v>0.04</v>
      </c>
      <c r="HD31" s="25">
        <v>2</v>
      </c>
      <c r="HE31" s="25">
        <v>0.6</v>
      </c>
      <c r="HF31" s="31">
        <f t="shared" si="203"/>
        <v>0.68</v>
      </c>
      <c r="HG31" s="25">
        <v>0</v>
      </c>
      <c r="HH31" s="25">
        <v>0</v>
      </c>
      <c r="HI31" s="33"/>
      <c r="HJ31" s="33"/>
      <c r="HK31" s="33"/>
      <c r="HL31" s="33"/>
      <c r="HM31" s="33" t="e" cm="1">
        <f t="array" ref="HM31">INDEX(#REF!,MATCH(EL31&amp;EM31,#REF!&amp;#REF!,0))</f>
        <v>#REF!</v>
      </c>
      <c r="HN31" s="25">
        <v>0</v>
      </c>
      <c r="HO31" s="25">
        <v>0</v>
      </c>
      <c r="HP31" s="25">
        <v>0</v>
      </c>
      <c r="HQ31" s="25">
        <v>0</v>
      </c>
      <c r="HR31" s="25">
        <v>0</v>
      </c>
      <c r="HS31" s="25">
        <v>0</v>
      </c>
      <c r="HT31" s="25">
        <v>0</v>
      </c>
      <c r="HU31" s="25">
        <v>0</v>
      </c>
      <c r="HV31" s="25">
        <v>0</v>
      </c>
      <c r="HW31" s="25">
        <v>0</v>
      </c>
      <c r="HX31" s="33" t="e" cm="1">
        <f t="array" ref="HX31">INDEX(#REF!,MATCH(EL31&amp;EM31,#REF!&amp;#REF!,0))</f>
        <v>#REF!</v>
      </c>
      <c r="HY31" s="25">
        <v>0</v>
      </c>
      <c r="HZ31" s="25">
        <v>0</v>
      </c>
      <c r="IA31" s="25">
        <v>0</v>
      </c>
      <c r="IB31" s="33" t="e" cm="1">
        <f t="array" ref="IB31">INDEX(#REF!,MATCH(EL31&amp;EM31,#REF!&amp;#REF!,0))</f>
        <v>#REF!</v>
      </c>
      <c r="IC31" s="25">
        <v>0</v>
      </c>
      <c r="ID31" s="25">
        <v>0</v>
      </c>
      <c r="IE31" s="25">
        <v>0</v>
      </c>
      <c r="IF31" s="25">
        <v>0</v>
      </c>
      <c r="IG31" s="25">
        <v>0</v>
      </c>
      <c r="IH31" s="25">
        <v>0</v>
      </c>
      <c r="II31" s="33" t="e" cm="1">
        <f t="array" ref="II31">INDEX(#REF!,MATCH(EL31&amp;EM31,#REF!&amp;#REF!,0))</f>
        <v>#REF!</v>
      </c>
      <c r="IJ31" s="25">
        <v>0</v>
      </c>
      <c r="IK31" s="25">
        <v>0</v>
      </c>
      <c r="IL31" s="25">
        <v>0</v>
      </c>
      <c r="IM31" s="33" t="e" cm="1">
        <f t="array" ref="IM31">INDEX(#REF!,MATCH(EL31&amp;EM31,#REF!&amp;#REF!,0))</f>
        <v>#REF!</v>
      </c>
      <c r="IN31" s="33"/>
      <c r="IO31" s="31">
        <f t="shared" si="14"/>
        <v>0</v>
      </c>
      <c r="IP31" s="25">
        <v>0</v>
      </c>
      <c r="IQ31" s="25">
        <v>0</v>
      </c>
      <c r="IR31" s="25">
        <v>0</v>
      </c>
      <c r="IS31" s="33" t="e" cm="1">
        <f t="array" ref="IS31">INDEX(#REF!,MATCH(EL31&amp;EM31,#REF!&amp;#REF!,0))</f>
        <v>#REF!</v>
      </c>
      <c r="IT31" s="33"/>
      <c r="IU31" s="31">
        <f t="shared" si="263"/>
        <v>0</v>
      </c>
      <c r="IV31" s="31">
        <f t="shared" si="264"/>
        <v>0</v>
      </c>
      <c r="IW31" s="25">
        <v>0</v>
      </c>
      <c r="IX31" s="25">
        <v>0</v>
      </c>
      <c r="IY31" s="25">
        <v>0</v>
      </c>
      <c r="IZ31" s="25">
        <v>0</v>
      </c>
      <c r="JA31" s="31">
        <f t="shared" si="265"/>
        <v>0</v>
      </c>
      <c r="JB31" s="31">
        <f t="shared" si="266"/>
        <v>0</v>
      </c>
      <c r="JC31" s="31">
        <f t="shared" si="267"/>
        <v>0</v>
      </c>
      <c r="JD31" s="31">
        <f t="shared" si="268"/>
        <v>0</v>
      </c>
      <c r="JE31" s="31">
        <f t="shared" si="269"/>
        <v>0</v>
      </c>
      <c r="JF31" s="27">
        <v>41.060000000000088</v>
      </c>
      <c r="JG31" s="26">
        <f t="shared" si="204"/>
        <v>40.520000000000003</v>
      </c>
      <c r="JH31" s="26">
        <f t="shared" si="205"/>
        <v>0.54000000000008441</v>
      </c>
      <c r="JI31" s="26">
        <f t="shared" si="15"/>
        <v>0</v>
      </c>
      <c r="JJ31" s="26">
        <f t="shared" si="16"/>
        <v>0</v>
      </c>
      <c r="JK31" s="26">
        <f t="shared" si="17"/>
        <v>0</v>
      </c>
      <c r="JL31" s="26">
        <f t="shared" si="18"/>
        <v>40.520000000000088</v>
      </c>
      <c r="JM31" s="26">
        <f t="shared" si="19"/>
        <v>0</v>
      </c>
      <c r="JN31" s="26">
        <f t="shared" si="20"/>
        <v>0</v>
      </c>
      <c r="JO31" s="26">
        <f t="shared" si="21"/>
        <v>0</v>
      </c>
      <c r="JP31" s="26">
        <f t="shared" si="22"/>
        <v>0</v>
      </c>
      <c r="JQ31" s="26">
        <f t="shared" si="23"/>
        <v>0</v>
      </c>
      <c r="JR31" s="26">
        <f t="shared" si="24"/>
        <v>0</v>
      </c>
      <c r="JS31" s="26">
        <f t="shared" si="25"/>
        <v>0</v>
      </c>
      <c r="JT31" s="26">
        <f t="shared" si="26"/>
        <v>0</v>
      </c>
      <c r="JU31" s="26">
        <f t="shared" si="27"/>
        <v>0</v>
      </c>
      <c r="JV31" s="26">
        <f t="shared" si="28"/>
        <v>0</v>
      </c>
      <c r="JW31" s="26">
        <f t="shared" si="29"/>
        <v>0</v>
      </c>
      <c r="JX31" s="26">
        <f t="shared" si="30"/>
        <v>0</v>
      </c>
      <c r="JY31" s="26">
        <f t="shared" si="31"/>
        <v>0</v>
      </c>
      <c r="JZ31" s="26">
        <f t="shared" si="32"/>
        <v>0</v>
      </c>
      <c r="KA31" s="26">
        <f t="shared" si="33"/>
        <v>0</v>
      </c>
      <c r="KB31" s="26">
        <f t="shared" si="34"/>
        <v>0</v>
      </c>
      <c r="KC31" s="26">
        <f t="shared" si="35"/>
        <v>0</v>
      </c>
      <c r="KD31" s="26">
        <f t="shared" si="36"/>
        <v>0</v>
      </c>
      <c r="KE31" s="24">
        <v>40.560000000000088</v>
      </c>
      <c r="KF31" s="31">
        <f t="shared" si="37"/>
        <v>0</v>
      </c>
      <c r="KG31" s="31">
        <f t="shared" si="38"/>
        <v>0</v>
      </c>
      <c r="KH31" s="31">
        <f t="shared" si="39"/>
        <v>0</v>
      </c>
      <c r="KI31" s="31">
        <f t="shared" si="40"/>
        <v>0</v>
      </c>
      <c r="KJ31" s="31">
        <f t="shared" si="41"/>
        <v>41.6</v>
      </c>
      <c r="KK31" s="25">
        <v>41.560000000000088</v>
      </c>
      <c r="KL31" s="31">
        <f t="shared" si="42"/>
        <v>0</v>
      </c>
      <c r="KM31" s="31">
        <f t="shared" si="43"/>
        <v>0</v>
      </c>
      <c r="KN31" s="31">
        <f t="shared" si="44"/>
        <v>0</v>
      </c>
      <c r="KO31" s="31">
        <f t="shared" si="45"/>
        <v>41.6</v>
      </c>
      <c r="KP31" s="31">
        <f t="shared" si="46"/>
        <v>41.6</v>
      </c>
      <c r="KQ31" s="25">
        <v>0</v>
      </c>
      <c r="KR31" s="31">
        <f t="shared" si="47"/>
        <v>0</v>
      </c>
      <c r="KS31" s="27">
        <v>40.560000000000088</v>
      </c>
      <c r="KT31" s="26">
        <f t="shared" si="48"/>
        <v>40.020000000000003</v>
      </c>
      <c r="KU31" s="26">
        <f t="shared" si="206"/>
        <v>0.54000000000008441</v>
      </c>
      <c r="KV31" s="26">
        <f t="shared" si="49"/>
        <v>0</v>
      </c>
      <c r="KW31" s="26">
        <f t="shared" si="50"/>
        <v>0</v>
      </c>
      <c r="KX31" s="26">
        <f t="shared" si="51"/>
        <v>0</v>
      </c>
      <c r="KY31" s="26">
        <f t="shared" si="52"/>
        <v>40.020000000000088</v>
      </c>
      <c r="KZ31" s="26">
        <f t="shared" si="53"/>
        <v>0</v>
      </c>
      <c r="LA31" s="26">
        <f t="shared" si="54"/>
        <v>0</v>
      </c>
      <c r="LB31" s="26">
        <f t="shared" si="55"/>
        <v>0</v>
      </c>
      <c r="LC31" s="26">
        <f t="shared" si="56"/>
        <v>0</v>
      </c>
      <c r="LD31" s="26">
        <f t="shared" si="57"/>
        <v>0</v>
      </c>
      <c r="LE31" s="26">
        <f t="shared" si="58"/>
        <v>0</v>
      </c>
      <c r="LF31" s="26">
        <f t="shared" si="59"/>
        <v>0</v>
      </c>
      <c r="LG31" s="26">
        <f t="shared" si="60"/>
        <v>0</v>
      </c>
      <c r="LH31" s="26">
        <f t="shared" si="61"/>
        <v>0</v>
      </c>
      <c r="LI31" s="26">
        <f t="shared" si="62"/>
        <v>0</v>
      </c>
      <c r="LJ31" s="26">
        <f t="shared" si="63"/>
        <v>0</v>
      </c>
      <c r="LK31" s="26">
        <f t="shared" si="64"/>
        <v>0</v>
      </c>
      <c r="LL31" s="26">
        <f t="shared" si="65"/>
        <v>0</v>
      </c>
      <c r="LM31" s="26">
        <f t="shared" si="66"/>
        <v>0</v>
      </c>
      <c r="LN31" s="26">
        <f t="shared" si="67"/>
        <v>0</v>
      </c>
      <c r="LO31" s="26">
        <f t="shared" si="68"/>
        <v>0</v>
      </c>
      <c r="LP31" s="26">
        <f t="shared" si="69"/>
        <v>0</v>
      </c>
      <c r="LQ31" s="26">
        <f t="shared" si="70"/>
        <v>0</v>
      </c>
      <c r="LR31" s="24">
        <v>40.060000000000088</v>
      </c>
      <c r="LS31" s="31">
        <f t="shared" si="71"/>
        <v>0</v>
      </c>
      <c r="LT31" s="31">
        <f t="shared" si="72"/>
        <v>0</v>
      </c>
      <c r="LU31" s="31">
        <f t="shared" si="73"/>
        <v>0</v>
      </c>
      <c r="LV31" s="31">
        <f t="shared" si="74"/>
        <v>0</v>
      </c>
      <c r="LW31" s="31">
        <f t="shared" si="75"/>
        <v>41.1</v>
      </c>
      <c r="LX31" s="25">
        <v>41.060000000000088</v>
      </c>
      <c r="LY31" s="31">
        <f t="shared" si="76"/>
        <v>0</v>
      </c>
      <c r="LZ31" s="31">
        <f t="shared" si="77"/>
        <v>0</v>
      </c>
      <c r="MA31" s="31">
        <f t="shared" si="78"/>
        <v>0</v>
      </c>
      <c r="MB31" s="31">
        <f t="shared" si="79"/>
        <v>41.1</v>
      </c>
      <c r="MC31" s="31">
        <f t="shared" si="80"/>
        <v>41.1</v>
      </c>
      <c r="MD31" s="25">
        <v>0</v>
      </c>
      <c r="ME31" s="31">
        <f t="shared" si="81"/>
        <v>0</v>
      </c>
      <c r="MF31" s="33" t="s">
        <v>114</v>
      </c>
      <c r="MG31" s="25">
        <v>0</v>
      </c>
      <c r="MH31" s="31">
        <f t="shared" si="207"/>
        <v>0.54000000000008441</v>
      </c>
      <c r="MI31" s="31">
        <f t="shared" si="208"/>
        <v>0.54000000000008441</v>
      </c>
      <c r="MJ31" s="25">
        <v>0</v>
      </c>
      <c r="MK31" s="31">
        <f t="shared" si="209"/>
        <v>0.54000000000008441</v>
      </c>
      <c r="ML31" s="31">
        <f t="shared" si="210"/>
        <v>0.54000000000008441</v>
      </c>
      <c r="MM31" s="31">
        <f t="shared" si="82"/>
        <v>0</v>
      </c>
      <c r="MN31" s="31">
        <f t="shared" si="83"/>
        <v>0</v>
      </c>
      <c r="MO31" s="31">
        <f t="shared" si="211"/>
        <v>0</v>
      </c>
      <c r="MP31" s="31">
        <f t="shared" si="84"/>
        <v>0</v>
      </c>
      <c r="MQ31" s="31">
        <f t="shared" si="85"/>
        <v>0</v>
      </c>
      <c r="MR31" s="31">
        <f t="shared" si="212"/>
        <v>0</v>
      </c>
      <c r="MS31" s="31">
        <f t="shared" si="86"/>
        <v>0</v>
      </c>
      <c r="MT31" s="31">
        <f t="shared" si="87"/>
        <v>0</v>
      </c>
      <c r="MU31" s="31">
        <f t="shared" si="213"/>
        <v>0</v>
      </c>
      <c r="MV31" s="31">
        <f t="shared" si="88"/>
        <v>0</v>
      </c>
      <c r="MW31" s="31">
        <f t="shared" si="89"/>
        <v>0</v>
      </c>
      <c r="MX31" s="31">
        <f t="shared" si="214"/>
        <v>0</v>
      </c>
      <c r="MY31" s="31">
        <f t="shared" si="90"/>
        <v>0</v>
      </c>
      <c r="MZ31" s="31">
        <f t="shared" si="91"/>
        <v>0</v>
      </c>
      <c r="NA31" s="31">
        <f t="shared" si="215"/>
        <v>0</v>
      </c>
      <c r="NB31" s="31">
        <f t="shared" si="92"/>
        <v>0</v>
      </c>
      <c r="NC31" s="31">
        <f t="shared" si="93"/>
        <v>0</v>
      </c>
      <c r="ND31" s="31">
        <f t="shared" si="216"/>
        <v>0</v>
      </c>
      <c r="NE31" s="31">
        <f t="shared" si="94"/>
        <v>0</v>
      </c>
      <c r="NF31" s="31">
        <f t="shared" si="95"/>
        <v>0</v>
      </c>
      <c r="NG31" s="31">
        <f t="shared" si="217"/>
        <v>0</v>
      </c>
      <c r="NH31" s="31">
        <f t="shared" si="96"/>
        <v>0</v>
      </c>
      <c r="NI31" s="31">
        <f t="shared" si="97"/>
        <v>0</v>
      </c>
      <c r="NJ31" s="31">
        <f t="shared" si="218"/>
        <v>0</v>
      </c>
      <c r="NK31" s="31">
        <f t="shared" si="98"/>
        <v>0</v>
      </c>
      <c r="NL31" s="31">
        <f t="shared" si="99"/>
        <v>0</v>
      </c>
      <c r="NM31" s="31">
        <f t="shared" si="219"/>
        <v>0</v>
      </c>
      <c r="NN31" s="31">
        <f t="shared" si="100"/>
        <v>0</v>
      </c>
      <c r="NO31" s="31">
        <f t="shared" si="101"/>
        <v>0</v>
      </c>
      <c r="NP31" s="31">
        <f t="shared" si="220"/>
        <v>0</v>
      </c>
      <c r="NQ31" s="31">
        <f t="shared" si="102"/>
        <v>0</v>
      </c>
      <c r="NR31" s="31">
        <f t="shared" si="103"/>
        <v>0</v>
      </c>
      <c r="NS31" s="31">
        <f t="shared" si="221"/>
        <v>0</v>
      </c>
      <c r="NT31" s="31">
        <f t="shared" si="104"/>
        <v>0</v>
      </c>
      <c r="NU31" s="31">
        <f t="shared" si="105"/>
        <v>0</v>
      </c>
      <c r="NV31" s="31">
        <f t="shared" si="222"/>
        <v>0</v>
      </c>
      <c r="NW31" s="31">
        <f t="shared" si="106"/>
        <v>0</v>
      </c>
      <c r="NX31" s="31">
        <f t="shared" si="107"/>
        <v>0</v>
      </c>
      <c r="NY31" s="31">
        <f t="shared" si="223"/>
        <v>0</v>
      </c>
      <c r="NZ31" s="31">
        <f t="shared" si="108"/>
        <v>0</v>
      </c>
      <c r="OA31" s="31">
        <f t="shared" si="109"/>
        <v>0</v>
      </c>
      <c r="OB31" s="31">
        <f t="shared" si="224"/>
        <v>0</v>
      </c>
      <c r="OC31" s="31">
        <f t="shared" si="110"/>
        <v>0</v>
      </c>
      <c r="OD31" s="31">
        <f t="shared" si="111"/>
        <v>0</v>
      </c>
      <c r="OE31" s="31">
        <f t="shared" si="225"/>
        <v>0</v>
      </c>
      <c r="OF31" s="31">
        <f t="shared" si="112"/>
        <v>0</v>
      </c>
      <c r="OG31" s="31">
        <f t="shared" si="113"/>
        <v>0</v>
      </c>
      <c r="OH31" s="31">
        <f t="shared" si="226"/>
        <v>0</v>
      </c>
      <c r="OI31" s="31">
        <f t="shared" si="114"/>
        <v>0.54000000000008441</v>
      </c>
      <c r="OJ31" s="31">
        <f t="shared" si="115"/>
        <v>0.54000000000008441</v>
      </c>
      <c r="OK31" s="31">
        <f t="shared" si="227"/>
        <v>0.54000000000008441</v>
      </c>
      <c r="OL31" s="31">
        <f t="shared" si="116"/>
        <v>0</v>
      </c>
      <c r="OM31" s="31">
        <f t="shared" si="117"/>
        <v>0</v>
      </c>
      <c r="ON31" s="31">
        <f t="shared" si="228"/>
        <v>0</v>
      </c>
      <c r="OO31" s="31">
        <f t="shared" si="118"/>
        <v>0</v>
      </c>
      <c r="OP31" s="31">
        <f t="shared" si="119"/>
        <v>0</v>
      </c>
      <c r="OQ31" s="31">
        <f t="shared" si="229"/>
        <v>0</v>
      </c>
      <c r="OR31" s="31">
        <f t="shared" si="120"/>
        <v>0</v>
      </c>
      <c r="OS31" s="31">
        <f t="shared" si="121"/>
        <v>0</v>
      </c>
      <c r="OT31" s="31">
        <f t="shared" si="230"/>
        <v>0</v>
      </c>
      <c r="OU31" s="31">
        <f t="shared" si="122"/>
        <v>0</v>
      </c>
      <c r="OV31" s="31">
        <f t="shared" si="123"/>
        <v>0</v>
      </c>
      <c r="OW31" s="31">
        <f t="shared" si="231"/>
        <v>0</v>
      </c>
      <c r="OX31" s="31">
        <f t="shared" si="124"/>
        <v>0</v>
      </c>
      <c r="OY31" s="31">
        <f t="shared" si="125"/>
        <v>0</v>
      </c>
      <c r="OZ31" s="31">
        <f t="shared" si="232"/>
        <v>0</v>
      </c>
      <c r="PA31" s="31">
        <f t="shared" si="126"/>
        <v>0</v>
      </c>
      <c r="PB31" s="31">
        <f t="shared" si="127"/>
        <v>0</v>
      </c>
      <c r="PC31" s="31">
        <f t="shared" si="233"/>
        <v>0</v>
      </c>
      <c r="PD31" s="31">
        <f t="shared" si="128"/>
        <v>0</v>
      </c>
      <c r="PE31" s="31">
        <f t="shared" si="129"/>
        <v>0</v>
      </c>
      <c r="PF31" s="31">
        <f t="shared" si="234"/>
        <v>0</v>
      </c>
      <c r="PG31" s="27">
        <v>2.6</v>
      </c>
      <c r="PH31" s="27">
        <v>0.5</v>
      </c>
      <c r="PI31" s="27">
        <v>1</v>
      </c>
      <c r="PJ31" s="27">
        <v>1</v>
      </c>
      <c r="PK31" s="27">
        <v>0</v>
      </c>
      <c r="PL31" s="27">
        <v>0</v>
      </c>
      <c r="PM31" s="27">
        <v>0</v>
      </c>
      <c r="PN31" s="27">
        <v>0</v>
      </c>
      <c r="PO31" s="31">
        <f t="shared" si="235"/>
        <v>3.14</v>
      </c>
      <c r="PP31" s="31">
        <f t="shared" si="236"/>
        <v>1.55</v>
      </c>
      <c r="PQ31" s="31">
        <f t="shared" si="237"/>
        <v>0</v>
      </c>
      <c r="PR31" s="31">
        <f t="shared" si="238"/>
        <v>0</v>
      </c>
      <c r="PS31" s="31">
        <f t="shared" si="239"/>
        <v>3.14</v>
      </c>
      <c r="PT31" s="31">
        <f t="shared" si="240"/>
        <v>1.55</v>
      </c>
      <c r="PU31" s="31">
        <f t="shared" si="241"/>
        <v>0</v>
      </c>
      <c r="PV31" s="31">
        <f t="shared" si="242"/>
        <v>0</v>
      </c>
      <c r="PW31" s="31">
        <f t="shared" si="130"/>
        <v>0</v>
      </c>
      <c r="PX31" s="31">
        <f t="shared" si="243"/>
        <v>0</v>
      </c>
      <c r="PY31" s="31">
        <f t="shared" si="131"/>
        <v>0</v>
      </c>
      <c r="PZ31" s="31">
        <f t="shared" si="132"/>
        <v>0</v>
      </c>
      <c r="QA31" s="31">
        <f t="shared" si="133"/>
        <v>45.31</v>
      </c>
      <c r="QB31" s="31">
        <f t="shared" si="134"/>
        <v>0</v>
      </c>
      <c r="QC31" s="31">
        <f t="shared" si="135"/>
        <v>45.31</v>
      </c>
      <c r="QD31" s="31">
        <f t="shared" si="136"/>
        <v>0</v>
      </c>
      <c r="QE31" s="31">
        <f t="shared" si="137"/>
        <v>0</v>
      </c>
      <c r="QF31" s="31">
        <f t="shared" si="244"/>
        <v>0</v>
      </c>
      <c r="QG31" s="31">
        <f t="shared" si="245"/>
        <v>45.31</v>
      </c>
      <c r="QH31" s="31">
        <f t="shared" si="246"/>
        <v>0</v>
      </c>
      <c r="QI31" s="31">
        <f t="shared" si="247"/>
        <v>45.31</v>
      </c>
      <c r="QJ31" s="31">
        <f t="shared" si="138"/>
        <v>0</v>
      </c>
      <c r="QK31" s="31">
        <f t="shared" si="139"/>
        <v>0</v>
      </c>
      <c r="QL31" s="31">
        <f t="shared" si="248"/>
        <v>0</v>
      </c>
      <c r="QM31" s="31">
        <f t="shared" si="140"/>
        <v>0</v>
      </c>
      <c r="QN31" s="31">
        <f t="shared" si="141"/>
        <v>0</v>
      </c>
      <c r="QO31" s="31">
        <f t="shared" si="249"/>
        <v>0</v>
      </c>
      <c r="QP31" s="31">
        <f t="shared" si="142"/>
        <v>0</v>
      </c>
      <c r="QQ31" s="31">
        <f t="shared" si="143"/>
        <v>0</v>
      </c>
      <c r="QR31" s="31">
        <f t="shared" si="250"/>
        <v>0</v>
      </c>
      <c r="QS31" s="31">
        <f t="shared" si="144"/>
        <v>45.3</v>
      </c>
      <c r="QT31" s="31">
        <f t="shared" si="145"/>
        <v>0</v>
      </c>
      <c r="QU31" s="31">
        <f t="shared" si="251"/>
        <v>45.3</v>
      </c>
      <c r="QV31" s="31">
        <f t="shared" si="146"/>
        <v>0</v>
      </c>
      <c r="QW31" s="31">
        <f t="shared" si="147"/>
        <v>0</v>
      </c>
      <c r="QX31" s="31">
        <f t="shared" si="252"/>
        <v>0</v>
      </c>
      <c r="QY31" s="31">
        <f t="shared" si="148"/>
        <v>0</v>
      </c>
      <c r="QZ31" s="31">
        <f t="shared" si="149"/>
        <v>0</v>
      </c>
      <c r="RA31" s="31">
        <f t="shared" si="253"/>
        <v>0</v>
      </c>
      <c r="RB31" s="31">
        <f t="shared" si="254"/>
        <v>0</v>
      </c>
      <c r="RC31" s="31">
        <f t="shared" si="255"/>
        <v>0</v>
      </c>
      <c r="RD31" s="31">
        <f t="shared" si="256"/>
        <v>45.3</v>
      </c>
      <c r="RE31" s="31">
        <f t="shared" si="256"/>
        <v>0</v>
      </c>
      <c r="RF31" s="31">
        <f t="shared" si="257"/>
        <v>45.3</v>
      </c>
      <c r="RG31" s="31">
        <f t="shared" si="258"/>
        <v>0.01</v>
      </c>
      <c r="RH31" s="31">
        <f t="shared" si="258"/>
        <v>0</v>
      </c>
      <c r="RI31" s="31">
        <f t="shared" si="259"/>
        <v>0.01</v>
      </c>
      <c r="RJ31" s="31">
        <f t="shared" si="260"/>
        <v>45.3</v>
      </c>
      <c r="RK31" s="31">
        <f t="shared" si="260"/>
        <v>0</v>
      </c>
      <c r="RL31" s="31">
        <f t="shared" si="260"/>
        <v>45.3</v>
      </c>
      <c r="RM31" s="31">
        <f t="shared" si="150"/>
        <v>0</v>
      </c>
      <c r="RN31" s="31">
        <f t="shared" si="151"/>
        <v>0</v>
      </c>
      <c r="RO31" s="31">
        <f t="shared" si="152"/>
        <v>0</v>
      </c>
      <c r="RP31" s="31">
        <f t="shared" si="153"/>
        <v>0</v>
      </c>
      <c r="RQ31" s="31">
        <f t="shared" si="154"/>
        <v>0</v>
      </c>
      <c r="RR31" s="31">
        <f t="shared" si="155"/>
        <v>0</v>
      </c>
      <c r="RS31" s="31">
        <f t="shared" si="156"/>
        <v>0</v>
      </c>
      <c r="RT31" s="31">
        <f t="shared" si="157"/>
        <v>0</v>
      </c>
      <c r="RU31" s="31">
        <f t="shared" si="261"/>
        <v>0</v>
      </c>
      <c r="RV31" s="24"/>
      <c r="RW31" s="24"/>
      <c r="RX31" s="24"/>
      <c r="RY31" s="24"/>
    </row>
    <row r="32" spans="1:493" ht="28.5" x14ac:dyDescent="0.25">
      <c r="A32" s="24">
        <v>29</v>
      </c>
      <c r="B32" s="24" t="s">
        <v>457</v>
      </c>
      <c r="C32" s="24">
        <v>722.92</v>
      </c>
      <c r="D32" s="14" t="e">
        <f>INDEX(#REF!,MATCH(E32,#REF!,0))</f>
        <v>#REF!</v>
      </c>
      <c r="E32" s="24" t="s">
        <v>484</v>
      </c>
      <c r="F32" s="33" t="s">
        <v>481</v>
      </c>
      <c r="G32" s="33" t="s">
        <v>442</v>
      </c>
      <c r="H32" s="33" t="s">
        <v>435</v>
      </c>
      <c r="I32" s="33" t="s">
        <v>425</v>
      </c>
      <c r="J32" s="33" t="s">
        <v>439</v>
      </c>
      <c r="K32" s="33" t="s">
        <v>446</v>
      </c>
      <c r="L32" s="33" t="s">
        <v>446</v>
      </c>
      <c r="M32" s="24">
        <v>2</v>
      </c>
      <c r="N32" s="24">
        <v>2</v>
      </c>
      <c r="O32" s="25">
        <v>2.5</v>
      </c>
      <c r="P32" s="25">
        <v>2.9</v>
      </c>
      <c r="Q32" s="25">
        <v>0.1</v>
      </c>
      <c r="R32" s="25">
        <v>2.5</v>
      </c>
      <c r="S32" s="25">
        <v>2.7</v>
      </c>
      <c r="T32" s="24">
        <v>0.2</v>
      </c>
      <c r="U32" s="24">
        <v>2</v>
      </c>
      <c r="V32" s="24">
        <v>2</v>
      </c>
      <c r="W32" s="24">
        <v>0.2</v>
      </c>
      <c r="X32" s="24">
        <v>2</v>
      </c>
      <c r="Y32" s="24">
        <v>2.06</v>
      </c>
      <c r="Z32" s="26">
        <f t="shared" si="273"/>
        <v>1.28</v>
      </c>
      <c r="AA32" s="24">
        <v>0.2</v>
      </c>
      <c r="AB32" s="24">
        <v>0</v>
      </c>
      <c r="AC32" s="24">
        <v>0</v>
      </c>
      <c r="AD32" s="24">
        <v>0</v>
      </c>
      <c r="AE32" s="24">
        <v>0</v>
      </c>
      <c r="AF32" s="24">
        <v>0</v>
      </c>
      <c r="AG32" s="25">
        <v>0</v>
      </c>
      <c r="AH32" s="25">
        <v>0</v>
      </c>
      <c r="AI32" s="26">
        <f t="shared" si="0"/>
        <v>0</v>
      </c>
      <c r="AJ32" s="25">
        <v>0</v>
      </c>
      <c r="AK32" s="25">
        <v>0</v>
      </c>
      <c r="AL32" s="26">
        <f t="shared" si="1"/>
        <v>0</v>
      </c>
      <c r="AM32" s="24">
        <v>0</v>
      </c>
      <c r="AN32" s="24">
        <v>0</v>
      </c>
      <c r="AO32" s="24">
        <v>0</v>
      </c>
      <c r="AP32" s="24">
        <v>0</v>
      </c>
      <c r="AQ32" s="24">
        <v>2</v>
      </c>
      <c r="AR32" s="24">
        <v>1.8</v>
      </c>
      <c r="AS32" s="24">
        <v>0.12</v>
      </c>
      <c r="AT32" s="24">
        <v>0.1</v>
      </c>
      <c r="AU32" s="24">
        <v>0</v>
      </c>
      <c r="AV32" s="24">
        <v>0</v>
      </c>
      <c r="AW32" s="24">
        <v>0</v>
      </c>
      <c r="AX32" s="24">
        <v>0</v>
      </c>
      <c r="AY32" s="24">
        <v>0</v>
      </c>
      <c r="AZ32" s="24">
        <v>0</v>
      </c>
      <c r="BA32" s="24">
        <v>0</v>
      </c>
      <c r="BB32" s="24">
        <v>0</v>
      </c>
      <c r="BC32" s="24">
        <v>0</v>
      </c>
      <c r="BD32" s="24">
        <v>0</v>
      </c>
      <c r="BE32" s="24">
        <v>0</v>
      </c>
      <c r="BF32" s="24">
        <v>0</v>
      </c>
      <c r="BG32" s="24">
        <v>0</v>
      </c>
      <c r="BH32" s="24">
        <v>0</v>
      </c>
      <c r="BI32" s="24">
        <v>0</v>
      </c>
      <c r="BJ32" s="24">
        <v>0</v>
      </c>
      <c r="BK32" s="24">
        <v>0</v>
      </c>
      <c r="BL32" s="24">
        <v>0</v>
      </c>
      <c r="BM32" s="24">
        <v>0</v>
      </c>
      <c r="BN32" s="24">
        <v>0</v>
      </c>
      <c r="BO32" s="24">
        <v>0</v>
      </c>
      <c r="BP32" s="24">
        <v>0</v>
      </c>
      <c r="BQ32" s="24">
        <v>0</v>
      </c>
      <c r="BR32" s="24">
        <v>0</v>
      </c>
      <c r="BS32" s="24">
        <v>0</v>
      </c>
      <c r="BT32" s="24">
        <v>0</v>
      </c>
      <c r="BU32" s="24">
        <v>0</v>
      </c>
      <c r="BV32" s="24">
        <v>0</v>
      </c>
      <c r="BW32" s="24"/>
      <c r="BX32" s="24"/>
      <c r="BY32" s="24">
        <v>0</v>
      </c>
      <c r="BZ32" s="24">
        <v>0</v>
      </c>
      <c r="CA32" s="14" t="e">
        <f>INDEX(#REF!,MATCH(E32,#REF!,0))</f>
        <v>#REF!</v>
      </c>
      <c r="CB32" s="14" t="s">
        <v>471</v>
      </c>
      <c r="CC32" s="24">
        <v>0</v>
      </c>
      <c r="CD32" s="24">
        <v>0</v>
      </c>
      <c r="CE32" s="24">
        <v>2.2999999999999998</v>
      </c>
      <c r="CF32" s="24">
        <v>2.0999999999999996</v>
      </c>
      <c r="CG32" s="24">
        <v>0.11</v>
      </c>
      <c r="CH32" s="24">
        <v>2</v>
      </c>
      <c r="CI32" s="24" t="s">
        <v>115</v>
      </c>
      <c r="CJ32" s="24">
        <v>1.3</v>
      </c>
      <c r="CK32" s="26">
        <f t="shared" si="159"/>
        <v>0</v>
      </c>
      <c r="CL32" s="26">
        <f t="shared" si="270"/>
        <v>1.3</v>
      </c>
      <c r="CM32" s="24">
        <v>36.67</v>
      </c>
      <c r="CN32" s="27">
        <v>68.87</v>
      </c>
      <c r="CO32" s="24">
        <v>68.08</v>
      </c>
      <c r="CP32" s="28">
        <f t="shared" si="161"/>
        <v>68.08</v>
      </c>
      <c r="CQ32" s="28">
        <f t="shared" si="162"/>
        <v>66.97</v>
      </c>
      <c r="CR32" s="28">
        <f t="shared" si="163"/>
        <v>1.1100000000000001</v>
      </c>
      <c r="CS32" s="28">
        <f t="shared" si="164"/>
        <v>67.069999999999993</v>
      </c>
      <c r="CT32" s="28">
        <f t="shared" si="2"/>
        <v>67.27</v>
      </c>
      <c r="CU32" s="29">
        <v>67.47</v>
      </c>
      <c r="CV32" s="28">
        <f t="shared" si="165"/>
        <v>1.28</v>
      </c>
      <c r="CW32" s="28">
        <f t="shared" si="3"/>
        <v>0</v>
      </c>
      <c r="CX32" s="28">
        <f t="shared" si="166"/>
        <v>0</v>
      </c>
      <c r="CY32" s="28">
        <f t="shared" si="4"/>
        <v>68.75</v>
      </c>
      <c r="CZ32" s="28">
        <f t="shared" si="167"/>
        <v>68.75</v>
      </c>
      <c r="DA32" s="30">
        <v>68.87</v>
      </c>
      <c r="DB32" s="26">
        <f t="shared" si="168"/>
        <v>1.9</v>
      </c>
      <c r="DC32" s="26">
        <f t="shared" si="169"/>
        <v>0.79</v>
      </c>
      <c r="DD32" s="26">
        <f t="shared" si="170"/>
        <v>1.1099999999999999</v>
      </c>
      <c r="DE32" s="26">
        <f t="shared" si="5"/>
        <v>0</v>
      </c>
      <c r="DF32" s="26">
        <f t="shared" si="171"/>
        <v>0</v>
      </c>
      <c r="DG32" s="26">
        <f t="shared" si="6"/>
        <v>0</v>
      </c>
      <c r="DH32" s="26">
        <f t="shared" si="7"/>
        <v>0.1</v>
      </c>
      <c r="DI32" s="26">
        <f t="shared" si="8"/>
        <v>0.2</v>
      </c>
      <c r="DJ32" s="26">
        <f t="shared" si="9"/>
        <v>1</v>
      </c>
      <c r="DK32" s="26">
        <f t="shared" si="172"/>
        <v>0</v>
      </c>
      <c r="DL32" s="26">
        <f t="shared" si="173"/>
        <v>1.3</v>
      </c>
      <c r="DM32" s="26">
        <f t="shared" si="174"/>
        <v>0</v>
      </c>
      <c r="DN32" s="26">
        <f t="shared" si="175"/>
        <v>0</v>
      </c>
      <c r="DO32" s="24">
        <v>3</v>
      </c>
      <c r="DP32" s="24">
        <v>0.5</v>
      </c>
      <c r="DQ32" s="24">
        <v>1</v>
      </c>
      <c r="DR32" s="24">
        <v>1</v>
      </c>
      <c r="DS32" s="31">
        <f t="shared" si="176"/>
        <v>0</v>
      </c>
      <c r="DT32" s="31">
        <f t="shared" si="177"/>
        <v>4.3</v>
      </c>
      <c r="DU32" s="31">
        <f t="shared" si="178"/>
        <v>0</v>
      </c>
      <c r="DV32" s="31">
        <f t="shared" si="179"/>
        <v>4.75</v>
      </c>
      <c r="DW32" s="31">
        <f t="shared" si="180"/>
        <v>4.75</v>
      </c>
      <c r="DX32" s="31">
        <f t="shared" si="181"/>
        <v>0</v>
      </c>
      <c r="DY32" s="31">
        <f t="shared" si="182"/>
        <v>11.88</v>
      </c>
      <c r="DZ32" s="31">
        <f t="shared" si="183"/>
        <v>11.88</v>
      </c>
      <c r="EA32" s="31">
        <f t="shared" si="184"/>
        <v>0</v>
      </c>
      <c r="EB32" s="31">
        <f t="shared" si="185"/>
        <v>6.08</v>
      </c>
      <c r="EC32" s="31">
        <f t="shared" si="186"/>
        <v>6.08</v>
      </c>
      <c r="ED32" s="31">
        <f t="shared" si="187"/>
        <v>0</v>
      </c>
      <c r="EE32" s="31">
        <f t="shared" si="187"/>
        <v>5.8</v>
      </c>
      <c r="EF32" s="31">
        <f t="shared" si="188"/>
        <v>5.8</v>
      </c>
      <c r="EG32" s="31">
        <f t="shared" si="189"/>
        <v>0</v>
      </c>
      <c r="EH32" s="31">
        <f t="shared" si="189"/>
        <v>6.08</v>
      </c>
      <c r="EI32" s="31">
        <f t="shared" si="190"/>
        <v>6.08</v>
      </c>
      <c r="EJ32" s="24"/>
      <c r="EK32" s="24"/>
      <c r="EL32" s="24">
        <v>722.21999999999991</v>
      </c>
      <c r="EM32" s="24">
        <v>773.8900000000001</v>
      </c>
      <c r="EN32" s="24" t="s">
        <v>484</v>
      </c>
      <c r="EO32" s="24" t="s">
        <v>486</v>
      </c>
      <c r="EP32" s="14" t="s">
        <v>478</v>
      </c>
      <c r="EQ32" s="14" t="s">
        <v>485</v>
      </c>
      <c r="ER32" s="14" t="e">
        <f>IF(OR(EP32="Cống tròn",EP32="Cống hộp",EP32="Ống nhựa"),INDEX(#REF!,MATCH(E32,#REF!,0)),IF(OR(EP32="Rãnh xây",EP32="Rãnh bê tông"),INDEX(#REF!,MATCH(E32,#REF!,0)),EP32&amp;" "&amp;" ,"&amp;EQ32))</f>
        <v>#REF!</v>
      </c>
      <c r="ES32" s="25">
        <v>0</v>
      </c>
      <c r="ET32" s="25">
        <v>0</v>
      </c>
      <c r="EU32" s="25">
        <v>0</v>
      </c>
      <c r="EV32" s="24">
        <v>29.229999999999905</v>
      </c>
      <c r="EW32" s="31">
        <f t="shared" si="191"/>
        <v>0</v>
      </c>
      <c r="EX32" s="31">
        <f t="shared" si="192"/>
        <v>0</v>
      </c>
      <c r="EY32" s="31">
        <f t="shared" si="10"/>
        <v>0</v>
      </c>
      <c r="EZ32" s="31">
        <f t="shared" si="193"/>
        <v>0</v>
      </c>
      <c r="FA32" s="31">
        <f t="shared" si="194"/>
        <v>0</v>
      </c>
      <c r="FB32" s="32" t="str">
        <f t="shared" si="195"/>
        <v>Đủ</v>
      </c>
      <c r="FC32" s="31">
        <f t="shared" si="196"/>
        <v>0</v>
      </c>
      <c r="FD32" s="33" t="str" cm="1">
        <f t="array" ref="FD32">IF(EP32="Cống tròn",INDEX(#REF!,MATCH(E32,#REF!,0)),IF(EP32="Cống hộp",INDEX(#REF!,MATCH(E32,#REF!,0)),IF(EP32="Rãnh thang",INDEX(#REF!,MATCH(EL32&amp;EM32,#REF!&amp;#REF!,0)),FE32&amp;" "&amp;FF32)))</f>
        <v xml:space="preserve">Đắp cát </v>
      </c>
      <c r="FE32" s="14" t="s">
        <v>483</v>
      </c>
      <c r="FF32" s="14"/>
      <c r="FG32" s="14" t="e">
        <f>INDEX(#REF!,MATCH(E32,#REF!,0))</f>
        <v>#REF!</v>
      </c>
      <c r="FH32" s="14"/>
      <c r="FI32" s="24">
        <v>0</v>
      </c>
      <c r="FJ32" s="24">
        <v>0</v>
      </c>
      <c r="FK32" s="24">
        <v>0</v>
      </c>
      <c r="FL32" s="25">
        <v>0</v>
      </c>
      <c r="FM32" s="25">
        <v>0</v>
      </c>
      <c r="FN32" s="31">
        <f t="shared" si="197"/>
        <v>0</v>
      </c>
      <c r="FO32" s="31">
        <f t="shared" si="198"/>
        <v>0</v>
      </c>
      <c r="FP32" s="25">
        <v>0</v>
      </c>
      <c r="FQ32" s="25">
        <v>0</v>
      </c>
      <c r="FR32" s="25">
        <v>0</v>
      </c>
      <c r="FS32" s="31">
        <f t="shared" si="199"/>
        <v>0</v>
      </c>
      <c r="FT32" s="25">
        <v>0</v>
      </c>
      <c r="FU32" s="25">
        <v>0</v>
      </c>
      <c r="FV32" s="25">
        <v>0</v>
      </c>
      <c r="FW32" s="25">
        <v>0</v>
      </c>
      <c r="FX32" s="25">
        <v>0</v>
      </c>
      <c r="FY32" s="31">
        <f t="shared" si="200"/>
        <v>0</v>
      </c>
      <c r="FZ32" s="33"/>
      <c r="GA32" s="33"/>
      <c r="GB32" s="33"/>
      <c r="GC32" s="33"/>
      <c r="GD32" s="25">
        <v>0</v>
      </c>
      <c r="GE32" s="25">
        <v>0</v>
      </c>
      <c r="GF32" s="25">
        <v>0</v>
      </c>
      <c r="GG32" s="25">
        <v>0</v>
      </c>
      <c r="GH32" s="25">
        <v>0</v>
      </c>
      <c r="GI32" s="25">
        <v>0</v>
      </c>
      <c r="GJ32" s="25">
        <v>0</v>
      </c>
      <c r="GK32" s="25">
        <v>0</v>
      </c>
      <c r="GL32" s="25">
        <v>0</v>
      </c>
      <c r="GM32" s="25">
        <v>0</v>
      </c>
      <c r="GN32" s="31">
        <f t="shared" si="11"/>
        <v>0</v>
      </c>
      <c r="GO32" s="31">
        <f t="shared" si="201"/>
        <v>0</v>
      </c>
      <c r="GP32" s="25">
        <v>0</v>
      </c>
      <c r="GQ32" s="25">
        <v>0</v>
      </c>
      <c r="GR32" s="25">
        <v>0</v>
      </c>
      <c r="GS32" s="25">
        <v>0</v>
      </c>
      <c r="GT32" s="33" t="e">
        <f>INDEX(#REF!,MATCH(E32,#REF!,0))</f>
        <v>#REF!</v>
      </c>
      <c r="GU32" s="33"/>
      <c r="GV32" s="25">
        <v>0</v>
      </c>
      <c r="GW32" s="25">
        <v>0</v>
      </c>
      <c r="GX32" s="25">
        <v>0</v>
      </c>
      <c r="GY32" s="25">
        <v>0</v>
      </c>
      <c r="GZ32" s="31">
        <f t="shared" si="12"/>
        <v>0</v>
      </c>
      <c r="HA32" s="31">
        <f t="shared" si="13"/>
        <v>0</v>
      </c>
      <c r="HB32" s="104">
        <f t="shared" si="202"/>
        <v>0</v>
      </c>
      <c r="HC32" s="25">
        <v>4.4999999999999998E-2</v>
      </c>
      <c r="HD32" s="25">
        <v>2</v>
      </c>
      <c r="HE32" s="25">
        <v>0.6</v>
      </c>
      <c r="HF32" s="31">
        <f t="shared" si="203"/>
        <v>0.69</v>
      </c>
      <c r="HG32" s="25">
        <v>0.1</v>
      </c>
      <c r="HH32" s="25">
        <v>0.1</v>
      </c>
      <c r="HI32" s="33"/>
      <c r="HJ32" s="33"/>
      <c r="HK32" s="33"/>
      <c r="HL32" s="33"/>
      <c r="HM32" s="33" t="e" cm="1">
        <f t="array" ref="HM32">INDEX(#REF!,MATCH(EL32&amp;EM32,#REF!&amp;#REF!,0))</f>
        <v>#REF!</v>
      </c>
      <c r="HN32" s="25">
        <v>0</v>
      </c>
      <c r="HO32" s="25">
        <v>0</v>
      </c>
      <c r="HP32" s="25">
        <v>0</v>
      </c>
      <c r="HQ32" s="25">
        <v>0</v>
      </c>
      <c r="HR32" s="25">
        <v>0</v>
      </c>
      <c r="HS32" s="25">
        <v>0</v>
      </c>
      <c r="HT32" s="25">
        <v>0</v>
      </c>
      <c r="HU32" s="25">
        <v>0</v>
      </c>
      <c r="HV32" s="25">
        <v>0</v>
      </c>
      <c r="HW32" s="25">
        <v>0</v>
      </c>
      <c r="HX32" s="33" t="e" cm="1">
        <f t="array" ref="HX32">INDEX(#REF!,MATCH(EL32&amp;EM32,#REF!&amp;#REF!,0))</f>
        <v>#REF!</v>
      </c>
      <c r="HY32" s="25">
        <v>0</v>
      </c>
      <c r="HZ32" s="25">
        <v>0</v>
      </c>
      <c r="IA32" s="25">
        <v>0</v>
      </c>
      <c r="IB32" s="33" t="e" cm="1">
        <f t="array" ref="IB32">INDEX(#REF!,MATCH(EL32&amp;EM32,#REF!&amp;#REF!,0))</f>
        <v>#REF!</v>
      </c>
      <c r="IC32" s="25">
        <v>0</v>
      </c>
      <c r="ID32" s="25">
        <v>0</v>
      </c>
      <c r="IE32" s="25">
        <v>0</v>
      </c>
      <c r="IF32" s="25">
        <v>0</v>
      </c>
      <c r="IG32" s="25">
        <v>0</v>
      </c>
      <c r="IH32" s="25">
        <v>0</v>
      </c>
      <c r="II32" s="33" t="e" cm="1">
        <f t="array" ref="II32">INDEX(#REF!,MATCH(EL32&amp;EM32,#REF!&amp;#REF!,0))</f>
        <v>#REF!</v>
      </c>
      <c r="IJ32" s="25">
        <v>0</v>
      </c>
      <c r="IK32" s="25">
        <v>0</v>
      </c>
      <c r="IL32" s="25">
        <v>0</v>
      </c>
      <c r="IM32" s="33" t="e" cm="1">
        <f t="array" ref="IM32">INDEX(#REF!,MATCH(EL32&amp;EM32,#REF!&amp;#REF!,0))</f>
        <v>#REF!</v>
      </c>
      <c r="IN32" s="33"/>
      <c r="IO32" s="31">
        <f t="shared" si="14"/>
        <v>0</v>
      </c>
      <c r="IP32" s="25">
        <v>0</v>
      </c>
      <c r="IQ32" s="25">
        <v>0</v>
      </c>
      <c r="IR32" s="25">
        <v>0</v>
      </c>
      <c r="IS32" s="33" t="e" cm="1">
        <f t="array" ref="IS32">INDEX(#REF!,MATCH(EL32&amp;EM32,#REF!&amp;#REF!,0))</f>
        <v>#REF!</v>
      </c>
      <c r="IT32" s="33"/>
      <c r="IU32" s="31">
        <f t="shared" si="263"/>
        <v>0</v>
      </c>
      <c r="IV32" s="31">
        <f t="shared" si="264"/>
        <v>0</v>
      </c>
      <c r="IW32" s="25">
        <v>0</v>
      </c>
      <c r="IX32" s="25">
        <v>0</v>
      </c>
      <c r="IY32" s="25">
        <v>0</v>
      </c>
      <c r="IZ32" s="25">
        <v>0</v>
      </c>
      <c r="JA32" s="31">
        <f t="shared" si="265"/>
        <v>0</v>
      </c>
      <c r="JB32" s="31">
        <f t="shared" si="266"/>
        <v>0</v>
      </c>
      <c r="JC32" s="31">
        <f t="shared" si="267"/>
        <v>0</v>
      </c>
      <c r="JD32" s="31">
        <f t="shared" si="268"/>
        <v>0</v>
      </c>
      <c r="JE32" s="31">
        <f t="shared" si="269"/>
        <v>0</v>
      </c>
      <c r="JF32" s="27">
        <v>41.080000000000091</v>
      </c>
      <c r="JG32" s="26">
        <f t="shared" si="204"/>
        <v>40.44</v>
      </c>
      <c r="JH32" s="26">
        <f t="shared" si="205"/>
        <v>0.64000000000009294</v>
      </c>
      <c r="JI32" s="26">
        <f t="shared" si="15"/>
        <v>0</v>
      </c>
      <c r="JJ32" s="26">
        <f t="shared" si="16"/>
        <v>0</v>
      </c>
      <c r="JK32" s="26">
        <f t="shared" si="17"/>
        <v>0</v>
      </c>
      <c r="JL32" s="26">
        <f t="shared" si="18"/>
        <v>40.435000000000088</v>
      </c>
      <c r="JM32" s="26">
        <f t="shared" si="19"/>
        <v>0</v>
      </c>
      <c r="JN32" s="26">
        <f t="shared" si="20"/>
        <v>0</v>
      </c>
      <c r="JO32" s="26">
        <f t="shared" si="21"/>
        <v>0</v>
      </c>
      <c r="JP32" s="26">
        <f t="shared" si="22"/>
        <v>40.535000000000089</v>
      </c>
      <c r="JQ32" s="26">
        <f t="shared" si="23"/>
        <v>0</v>
      </c>
      <c r="JR32" s="26">
        <f t="shared" si="24"/>
        <v>0</v>
      </c>
      <c r="JS32" s="26">
        <f t="shared" si="25"/>
        <v>0</v>
      </c>
      <c r="JT32" s="26">
        <f t="shared" si="26"/>
        <v>40.535000000000089</v>
      </c>
      <c r="JU32" s="26">
        <f t="shared" si="27"/>
        <v>0</v>
      </c>
      <c r="JV32" s="26">
        <f t="shared" si="28"/>
        <v>0</v>
      </c>
      <c r="JW32" s="26">
        <f t="shared" si="29"/>
        <v>0</v>
      </c>
      <c r="JX32" s="26">
        <f t="shared" si="30"/>
        <v>0</v>
      </c>
      <c r="JY32" s="26">
        <f t="shared" si="31"/>
        <v>0</v>
      </c>
      <c r="JZ32" s="26">
        <f t="shared" si="32"/>
        <v>0</v>
      </c>
      <c r="KA32" s="26">
        <f t="shared" si="33"/>
        <v>0</v>
      </c>
      <c r="KB32" s="26">
        <f t="shared" si="34"/>
        <v>0</v>
      </c>
      <c r="KC32" s="26">
        <f t="shared" si="35"/>
        <v>0</v>
      </c>
      <c r="KD32" s="26">
        <f t="shared" si="36"/>
        <v>0</v>
      </c>
      <c r="KE32" s="24">
        <v>40.580000000000091</v>
      </c>
      <c r="KF32" s="31">
        <f t="shared" si="37"/>
        <v>0</v>
      </c>
      <c r="KG32" s="31">
        <f t="shared" si="38"/>
        <v>0</v>
      </c>
      <c r="KH32" s="31">
        <f t="shared" si="39"/>
        <v>0</v>
      </c>
      <c r="KI32" s="31">
        <f t="shared" si="40"/>
        <v>0</v>
      </c>
      <c r="KJ32" s="31">
        <f t="shared" si="41"/>
        <v>41.63</v>
      </c>
      <c r="KK32" s="25">
        <v>41.580000000000091</v>
      </c>
      <c r="KL32" s="31">
        <f t="shared" si="42"/>
        <v>0</v>
      </c>
      <c r="KM32" s="31">
        <f t="shared" si="43"/>
        <v>0</v>
      </c>
      <c r="KN32" s="31">
        <f t="shared" si="44"/>
        <v>0</v>
      </c>
      <c r="KO32" s="31">
        <f t="shared" si="45"/>
        <v>41.63</v>
      </c>
      <c r="KP32" s="31">
        <f t="shared" si="46"/>
        <v>41.73</v>
      </c>
      <c r="KQ32" s="25">
        <v>0</v>
      </c>
      <c r="KR32" s="31">
        <f t="shared" si="47"/>
        <v>0</v>
      </c>
      <c r="KS32" s="27">
        <v>40.580000000000091</v>
      </c>
      <c r="KT32" s="26">
        <f t="shared" si="48"/>
        <v>39.94</v>
      </c>
      <c r="KU32" s="26">
        <f t="shared" si="206"/>
        <v>0.64000000000009294</v>
      </c>
      <c r="KV32" s="26">
        <f t="shared" si="49"/>
        <v>0</v>
      </c>
      <c r="KW32" s="26">
        <f t="shared" si="50"/>
        <v>0</v>
      </c>
      <c r="KX32" s="26">
        <f t="shared" si="51"/>
        <v>0</v>
      </c>
      <c r="KY32" s="26">
        <f t="shared" si="52"/>
        <v>39.935000000000088</v>
      </c>
      <c r="KZ32" s="26">
        <f t="shared" si="53"/>
        <v>0</v>
      </c>
      <c r="LA32" s="26">
        <f t="shared" si="54"/>
        <v>0</v>
      </c>
      <c r="LB32" s="26">
        <f t="shared" si="55"/>
        <v>0</v>
      </c>
      <c r="LC32" s="26">
        <f t="shared" si="56"/>
        <v>40.035000000000089</v>
      </c>
      <c r="LD32" s="26">
        <f t="shared" si="57"/>
        <v>0</v>
      </c>
      <c r="LE32" s="26">
        <f t="shared" si="58"/>
        <v>0</v>
      </c>
      <c r="LF32" s="26">
        <f t="shared" si="59"/>
        <v>0</v>
      </c>
      <c r="LG32" s="26">
        <f t="shared" si="60"/>
        <v>40.035000000000089</v>
      </c>
      <c r="LH32" s="26">
        <f t="shared" si="61"/>
        <v>0</v>
      </c>
      <c r="LI32" s="26">
        <f t="shared" si="62"/>
        <v>0</v>
      </c>
      <c r="LJ32" s="26">
        <f t="shared" si="63"/>
        <v>0</v>
      </c>
      <c r="LK32" s="26">
        <f t="shared" si="64"/>
        <v>0</v>
      </c>
      <c r="LL32" s="26">
        <f t="shared" si="65"/>
        <v>0</v>
      </c>
      <c r="LM32" s="26">
        <f t="shared" si="66"/>
        <v>0</v>
      </c>
      <c r="LN32" s="26">
        <f t="shared" si="67"/>
        <v>0</v>
      </c>
      <c r="LO32" s="26">
        <f t="shared" si="68"/>
        <v>0</v>
      </c>
      <c r="LP32" s="26">
        <f t="shared" si="69"/>
        <v>0</v>
      </c>
      <c r="LQ32" s="26">
        <f t="shared" si="70"/>
        <v>0</v>
      </c>
      <c r="LR32" s="24">
        <v>40.080000000000091</v>
      </c>
      <c r="LS32" s="31">
        <f t="shared" si="71"/>
        <v>0</v>
      </c>
      <c r="LT32" s="31">
        <f t="shared" si="72"/>
        <v>0</v>
      </c>
      <c r="LU32" s="31">
        <f t="shared" si="73"/>
        <v>0</v>
      </c>
      <c r="LV32" s="31">
        <f t="shared" si="74"/>
        <v>0</v>
      </c>
      <c r="LW32" s="31">
        <f t="shared" si="75"/>
        <v>41.13</v>
      </c>
      <c r="LX32" s="25">
        <v>41.080000000000091</v>
      </c>
      <c r="LY32" s="31">
        <f t="shared" si="76"/>
        <v>0</v>
      </c>
      <c r="LZ32" s="31">
        <f t="shared" si="77"/>
        <v>0</v>
      </c>
      <c r="MA32" s="31">
        <f t="shared" si="78"/>
        <v>0</v>
      </c>
      <c r="MB32" s="31">
        <f t="shared" si="79"/>
        <v>41.13</v>
      </c>
      <c r="MC32" s="31">
        <f t="shared" si="80"/>
        <v>41.23</v>
      </c>
      <c r="MD32" s="25">
        <v>0</v>
      </c>
      <c r="ME32" s="31">
        <f t="shared" si="81"/>
        <v>0</v>
      </c>
      <c r="MF32" s="33" t="s">
        <v>115</v>
      </c>
      <c r="MG32" s="34">
        <v>0.64000000000009294</v>
      </c>
      <c r="MH32" s="31">
        <f t="shared" si="207"/>
        <v>0</v>
      </c>
      <c r="MI32" s="31">
        <f t="shared" si="208"/>
        <v>0.64000000000009294</v>
      </c>
      <c r="MJ32" s="34">
        <v>0.64000000000009294</v>
      </c>
      <c r="MK32" s="31">
        <f t="shared" si="209"/>
        <v>0</v>
      </c>
      <c r="ML32" s="31">
        <f t="shared" si="210"/>
        <v>0.64000000000009294</v>
      </c>
      <c r="MM32" s="31">
        <f t="shared" si="82"/>
        <v>0</v>
      </c>
      <c r="MN32" s="31">
        <f t="shared" si="83"/>
        <v>0</v>
      </c>
      <c r="MO32" s="31">
        <f t="shared" si="211"/>
        <v>0</v>
      </c>
      <c r="MP32" s="31">
        <f t="shared" si="84"/>
        <v>0</v>
      </c>
      <c r="MQ32" s="31">
        <f t="shared" si="85"/>
        <v>0</v>
      </c>
      <c r="MR32" s="31">
        <f t="shared" si="212"/>
        <v>0</v>
      </c>
      <c r="MS32" s="31">
        <f t="shared" si="86"/>
        <v>0</v>
      </c>
      <c r="MT32" s="31">
        <f t="shared" si="87"/>
        <v>0</v>
      </c>
      <c r="MU32" s="31">
        <f t="shared" si="213"/>
        <v>0</v>
      </c>
      <c r="MV32" s="31">
        <f t="shared" si="88"/>
        <v>0</v>
      </c>
      <c r="MW32" s="31">
        <f t="shared" si="89"/>
        <v>0</v>
      </c>
      <c r="MX32" s="31">
        <f t="shared" si="214"/>
        <v>0</v>
      </c>
      <c r="MY32" s="31">
        <f t="shared" si="90"/>
        <v>0</v>
      </c>
      <c r="MZ32" s="31">
        <f t="shared" si="91"/>
        <v>0</v>
      </c>
      <c r="NA32" s="31">
        <f t="shared" si="215"/>
        <v>0</v>
      </c>
      <c r="NB32" s="31">
        <f t="shared" si="92"/>
        <v>0</v>
      </c>
      <c r="NC32" s="31">
        <f t="shared" si="93"/>
        <v>0</v>
      </c>
      <c r="ND32" s="31">
        <f t="shared" si="216"/>
        <v>0</v>
      </c>
      <c r="NE32" s="31">
        <f t="shared" si="94"/>
        <v>0</v>
      </c>
      <c r="NF32" s="31">
        <f t="shared" si="95"/>
        <v>0</v>
      </c>
      <c r="NG32" s="31">
        <f t="shared" si="217"/>
        <v>0</v>
      </c>
      <c r="NH32" s="31">
        <f t="shared" si="96"/>
        <v>0</v>
      </c>
      <c r="NI32" s="31">
        <f t="shared" si="97"/>
        <v>0</v>
      </c>
      <c r="NJ32" s="31">
        <f t="shared" si="218"/>
        <v>0</v>
      </c>
      <c r="NK32" s="31">
        <f t="shared" si="98"/>
        <v>0</v>
      </c>
      <c r="NL32" s="31">
        <f t="shared" si="99"/>
        <v>0</v>
      </c>
      <c r="NM32" s="31">
        <f t="shared" si="219"/>
        <v>0</v>
      </c>
      <c r="NN32" s="31">
        <f t="shared" si="100"/>
        <v>0</v>
      </c>
      <c r="NO32" s="31">
        <f t="shared" si="101"/>
        <v>0</v>
      </c>
      <c r="NP32" s="31">
        <f t="shared" si="220"/>
        <v>0</v>
      </c>
      <c r="NQ32" s="31">
        <f t="shared" si="102"/>
        <v>0</v>
      </c>
      <c r="NR32" s="31">
        <f t="shared" si="103"/>
        <v>0</v>
      </c>
      <c r="NS32" s="31">
        <f t="shared" si="221"/>
        <v>0</v>
      </c>
      <c r="NT32" s="31">
        <f t="shared" si="104"/>
        <v>0</v>
      </c>
      <c r="NU32" s="31">
        <f t="shared" si="105"/>
        <v>0</v>
      </c>
      <c r="NV32" s="31">
        <f t="shared" si="222"/>
        <v>0</v>
      </c>
      <c r="NW32" s="31">
        <f t="shared" si="106"/>
        <v>0</v>
      </c>
      <c r="NX32" s="31">
        <f t="shared" si="107"/>
        <v>0</v>
      </c>
      <c r="NY32" s="31">
        <f t="shared" si="223"/>
        <v>0</v>
      </c>
      <c r="NZ32" s="31">
        <f t="shared" si="108"/>
        <v>0</v>
      </c>
      <c r="OA32" s="31">
        <f t="shared" si="109"/>
        <v>0</v>
      </c>
      <c r="OB32" s="31">
        <f t="shared" si="224"/>
        <v>0</v>
      </c>
      <c r="OC32" s="31">
        <f t="shared" si="110"/>
        <v>0</v>
      </c>
      <c r="OD32" s="31">
        <f t="shared" si="111"/>
        <v>0</v>
      </c>
      <c r="OE32" s="31">
        <f t="shared" si="225"/>
        <v>0</v>
      </c>
      <c r="OF32" s="31">
        <f t="shared" si="112"/>
        <v>0.1</v>
      </c>
      <c r="OG32" s="31">
        <f t="shared" si="113"/>
        <v>0.1</v>
      </c>
      <c r="OH32" s="31">
        <f t="shared" si="226"/>
        <v>0.1</v>
      </c>
      <c r="OI32" s="31">
        <f t="shared" si="114"/>
        <v>0</v>
      </c>
      <c r="OJ32" s="31">
        <f t="shared" si="115"/>
        <v>0</v>
      </c>
      <c r="OK32" s="31">
        <f t="shared" si="227"/>
        <v>0</v>
      </c>
      <c r="OL32" s="31">
        <f t="shared" si="116"/>
        <v>0.54000000000009296</v>
      </c>
      <c r="OM32" s="31">
        <f t="shared" si="117"/>
        <v>0.54000000000009296</v>
      </c>
      <c r="ON32" s="31">
        <f t="shared" si="228"/>
        <v>0.54000000000009296</v>
      </c>
      <c r="OO32" s="31">
        <f t="shared" si="118"/>
        <v>0</v>
      </c>
      <c r="OP32" s="31">
        <f t="shared" si="119"/>
        <v>0</v>
      </c>
      <c r="OQ32" s="31">
        <f t="shared" si="229"/>
        <v>0</v>
      </c>
      <c r="OR32" s="31">
        <f t="shared" si="120"/>
        <v>0</v>
      </c>
      <c r="OS32" s="31">
        <f t="shared" si="121"/>
        <v>0</v>
      </c>
      <c r="OT32" s="31">
        <f t="shared" si="230"/>
        <v>0</v>
      </c>
      <c r="OU32" s="31">
        <f t="shared" si="122"/>
        <v>0</v>
      </c>
      <c r="OV32" s="31">
        <f t="shared" si="123"/>
        <v>0</v>
      </c>
      <c r="OW32" s="31">
        <f t="shared" si="231"/>
        <v>0</v>
      </c>
      <c r="OX32" s="31">
        <f t="shared" si="124"/>
        <v>0</v>
      </c>
      <c r="OY32" s="31">
        <f t="shared" si="125"/>
        <v>0</v>
      </c>
      <c r="OZ32" s="31">
        <f t="shared" si="232"/>
        <v>0</v>
      </c>
      <c r="PA32" s="31">
        <f t="shared" si="126"/>
        <v>0</v>
      </c>
      <c r="PB32" s="31">
        <f t="shared" si="127"/>
        <v>0</v>
      </c>
      <c r="PC32" s="31">
        <f t="shared" si="233"/>
        <v>0</v>
      </c>
      <c r="PD32" s="31">
        <f t="shared" si="128"/>
        <v>0</v>
      </c>
      <c r="PE32" s="31">
        <f t="shared" si="129"/>
        <v>0</v>
      </c>
      <c r="PF32" s="31">
        <f t="shared" si="234"/>
        <v>0</v>
      </c>
      <c r="PG32" s="27">
        <v>2.6</v>
      </c>
      <c r="PH32" s="27">
        <v>0.5</v>
      </c>
      <c r="PI32" s="27">
        <v>1</v>
      </c>
      <c r="PJ32" s="27">
        <v>1</v>
      </c>
      <c r="PK32" s="27">
        <v>0</v>
      </c>
      <c r="PL32" s="27">
        <v>0</v>
      </c>
      <c r="PM32" s="27">
        <v>0</v>
      </c>
      <c r="PN32" s="27">
        <v>0</v>
      </c>
      <c r="PO32" s="31">
        <f t="shared" si="235"/>
        <v>0</v>
      </c>
      <c r="PP32" s="31">
        <f t="shared" si="236"/>
        <v>0</v>
      </c>
      <c r="PQ32" s="31">
        <f t="shared" si="237"/>
        <v>3.24</v>
      </c>
      <c r="PR32" s="31">
        <f t="shared" si="238"/>
        <v>1.87</v>
      </c>
      <c r="PS32" s="31">
        <f t="shared" si="239"/>
        <v>0</v>
      </c>
      <c r="PT32" s="31">
        <f t="shared" si="240"/>
        <v>0</v>
      </c>
      <c r="PU32" s="31">
        <f t="shared" si="241"/>
        <v>3.24</v>
      </c>
      <c r="PV32" s="31">
        <f t="shared" si="242"/>
        <v>1.87</v>
      </c>
      <c r="PW32" s="31">
        <f t="shared" si="130"/>
        <v>0</v>
      </c>
      <c r="PX32" s="31">
        <f t="shared" si="243"/>
        <v>0</v>
      </c>
      <c r="PY32" s="31">
        <f t="shared" si="131"/>
        <v>0</v>
      </c>
      <c r="PZ32" s="31">
        <f t="shared" si="132"/>
        <v>0</v>
      </c>
      <c r="QA32" s="31">
        <f t="shared" si="133"/>
        <v>0</v>
      </c>
      <c r="QB32" s="31">
        <f t="shared" si="134"/>
        <v>54.66</v>
      </c>
      <c r="QC32" s="31">
        <f t="shared" si="135"/>
        <v>54.66</v>
      </c>
      <c r="QD32" s="31">
        <f t="shared" si="136"/>
        <v>0</v>
      </c>
      <c r="QE32" s="31">
        <f t="shared" si="137"/>
        <v>0</v>
      </c>
      <c r="QF32" s="31">
        <f t="shared" si="244"/>
        <v>0</v>
      </c>
      <c r="QG32" s="31">
        <f t="shared" si="245"/>
        <v>0</v>
      </c>
      <c r="QH32" s="31">
        <f t="shared" si="246"/>
        <v>54.66</v>
      </c>
      <c r="QI32" s="31">
        <f t="shared" si="247"/>
        <v>54.66</v>
      </c>
      <c r="QJ32" s="31">
        <f t="shared" si="138"/>
        <v>0</v>
      </c>
      <c r="QK32" s="31">
        <f t="shared" si="139"/>
        <v>0</v>
      </c>
      <c r="QL32" s="31">
        <f t="shared" si="248"/>
        <v>0</v>
      </c>
      <c r="QM32" s="31">
        <f t="shared" si="140"/>
        <v>0</v>
      </c>
      <c r="QN32" s="31">
        <f t="shared" si="141"/>
        <v>0</v>
      </c>
      <c r="QO32" s="31">
        <f t="shared" si="249"/>
        <v>0</v>
      </c>
      <c r="QP32" s="31">
        <f t="shared" si="142"/>
        <v>0</v>
      </c>
      <c r="QQ32" s="31">
        <f t="shared" si="143"/>
        <v>0</v>
      </c>
      <c r="QR32" s="31">
        <f t="shared" si="250"/>
        <v>0</v>
      </c>
      <c r="QS32" s="31">
        <f t="shared" si="144"/>
        <v>0</v>
      </c>
      <c r="QT32" s="31">
        <f t="shared" si="145"/>
        <v>54.63</v>
      </c>
      <c r="QU32" s="31">
        <f t="shared" si="251"/>
        <v>54.63</v>
      </c>
      <c r="QV32" s="31">
        <f t="shared" si="146"/>
        <v>0</v>
      </c>
      <c r="QW32" s="31">
        <f t="shared" si="147"/>
        <v>0</v>
      </c>
      <c r="QX32" s="31">
        <f t="shared" si="252"/>
        <v>0</v>
      </c>
      <c r="QY32" s="31">
        <f t="shared" si="148"/>
        <v>0</v>
      </c>
      <c r="QZ32" s="31">
        <f t="shared" si="149"/>
        <v>0</v>
      </c>
      <c r="RA32" s="31">
        <f t="shared" si="253"/>
        <v>0</v>
      </c>
      <c r="RB32" s="31">
        <f t="shared" si="254"/>
        <v>0</v>
      </c>
      <c r="RC32" s="31">
        <f t="shared" si="255"/>
        <v>0</v>
      </c>
      <c r="RD32" s="31">
        <f t="shared" si="256"/>
        <v>0</v>
      </c>
      <c r="RE32" s="31">
        <f t="shared" si="256"/>
        <v>54.63</v>
      </c>
      <c r="RF32" s="31">
        <f t="shared" si="257"/>
        <v>54.63</v>
      </c>
      <c r="RG32" s="31">
        <f t="shared" si="258"/>
        <v>0</v>
      </c>
      <c r="RH32" s="31">
        <f t="shared" si="258"/>
        <v>0.03</v>
      </c>
      <c r="RI32" s="31">
        <f t="shared" si="259"/>
        <v>0.03</v>
      </c>
      <c r="RJ32" s="31">
        <f t="shared" si="260"/>
        <v>0</v>
      </c>
      <c r="RK32" s="31">
        <f t="shared" si="260"/>
        <v>54.63</v>
      </c>
      <c r="RL32" s="31">
        <f t="shared" si="260"/>
        <v>54.63</v>
      </c>
      <c r="RM32" s="31">
        <f t="shared" si="150"/>
        <v>0.89</v>
      </c>
      <c r="RN32" s="31">
        <f t="shared" si="151"/>
        <v>3.49</v>
      </c>
      <c r="RO32" s="31">
        <f t="shared" si="152"/>
        <v>2.71</v>
      </c>
      <c r="RP32" s="31">
        <f t="shared" si="153"/>
        <v>0.89</v>
      </c>
      <c r="RQ32" s="31">
        <f t="shared" si="154"/>
        <v>3.49</v>
      </c>
      <c r="RR32" s="31">
        <f t="shared" si="155"/>
        <v>2.71</v>
      </c>
      <c r="RS32" s="31">
        <f t="shared" si="156"/>
        <v>79.209999999999994</v>
      </c>
      <c r="RT32" s="31">
        <f t="shared" si="157"/>
        <v>10.92</v>
      </c>
      <c r="RU32" s="31">
        <f t="shared" si="261"/>
        <v>68.289999999999992</v>
      </c>
      <c r="RV32" s="24"/>
      <c r="RW32" s="24"/>
      <c r="RX32" s="24"/>
      <c r="RY32" s="24"/>
    </row>
    <row r="33" spans="1:493" ht="42.75" x14ac:dyDescent="0.25">
      <c r="A33" s="24">
        <v>30</v>
      </c>
      <c r="B33" s="24" t="s">
        <v>457</v>
      </c>
      <c r="C33" s="24">
        <v>773.19</v>
      </c>
      <c r="D33" s="14" t="e">
        <f>INDEX(#REF!,MATCH(E33,#REF!,0))</f>
        <v>#REF!</v>
      </c>
      <c r="E33" s="24" t="s">
        <v>486</v>
      </c>
      <c r="F33" s="33" t="s">
        <v>481</v>
      </c>
      <c r="G33" s="33" t="s">
        <v>444</v>
      </c>
      <c r="H33" s="33" t="s">
        <v>424</v>
      </c>
      <c r="I33" s="33" t="s">
        <v>425</v>
      </c>
      <c r="J33" s="33" t="s">
        <v>426</v>
      </c>
      <c r="K33" s="33" t="s">
        <v>446</v>
      </c>
      <c r="L33" s="33" t="s">
        <v>446</v>
      </c>
      <c r="M33" s="24">
        <v>2</v>
      </c>
      <c r="N33" s="24">
        <v>2</v>
      </c>
      <c r="O33" s="25">
        <v>2.5</v>
      </c>
      <c r="P33" s="25">
        <v>2.9</v>
      </c>
      <c r="Q33" s="25">
        <v>0.1</v>
      </c>
      <c r="R33" s="25">
        <v>2.5</v>
      </c>
      <c r="S33" s="25">
        <v>2.7</v>
      </c>
      <c r="T33" s="24">
        <v>0.2</v>
      </c>
      <c r="U33" s="24">
        <v>2</v>
      </c>
      <c r="V33" s="24">
        <v>2</v>
      </c>
      <c r="W33" s="24">
        <v>0.2</v>
      </c>
      <c r="X33" s="24">
        <v>2</v>
      </c>
      <c r="Y33" s="24">
        <v>2.06</v>
      </c>
      <c r="Z33" s="26">
        <f t="shared" si="273"/>
        <v>1.28</v>
      </c>
      <c r="AA33" s="24">
        <v>0.2</v>
      </c>
      <c r="AB33" s="24">
        <v>0</v>
      </c>
      <c r="AC33" s="24">
        <v>0</v>
      </c>
      <c r="AD33" s="24">
        <v>0</v>
      </c>
      <c r="AE33" s="24">
        <v>0</v>
      </c>
      <c r="AF33" s="24">
        <v>0</v>
      </c>
      <c r="AG33" s="25">
        <v>0</v>
      </c>
      <c r="AH33" s="25">
        <v>0</v>
      </c>
      <c r="AI33" s="26">
        <f t="shared" si="0"/>
        <v>0</v>
      </c>
      <c r="AJ33" s="25">
        <v>0</v>
      </c>
      <c r="AK33" s="25">
        <v>0</v>
      </c>
      <c r="AL33" s="26">
        <f t="shared" si="1"/>
        <v>0</v>
      </c>
      <c r="AM33" s="24">
        <v>0</v>
      </c>
      <c r="AN33" s="24">
        <v>0</v>
      </c>
      <c r="AO33" s="24">
        <v>0</v>
      </c>
      <c r="AP33" s="24">
        <v>0</v>
      </c>
      <c r="AQ33" s="24">
        <v>2</v>
      </c>
      <c r="AR33" s="24">
        <v>1.8</v>
      </c>
      <c r="AS33" s="24">
        <v>0.12</v>
      </c>
      <c r="AT33" s="24">
        <v>0.1</v>
      </c>
      <c r="AU33" s="24">
        <v>0</v>
      </c>
      <c r="AV33" s="24">
        <v>0</v>
      </c>
      <c r="AW33" s="24">
        <v>0</v>
      </c>
      <c r="AX33" s="24">
        <v>0</v>
      </c>
      <c r="AY33" s="24">
        <v>0</v>
      </c>
      <c r="AZ33" s="24">
        <v>0</v>
      </c>
      <c r="BA33" s="24">
        <v>0</v>
      </c>
      <c r="BB33" s="24">
        <v>0</v>
      </c>
      <c r="BC33" s="24">
        <v>0</v>
      </c>
      <c r="BD33" s="24">
        <v>0</v>
      </c>
      <c r="BE33" s="24">
        <v>0</v>
      </c>
      <c r="BF33" s="24">
        <v>0</v>
      </c>
      <c r="BG33" s="24">
        <v>0</v>
      </c>
      <c r="BH33" s="24">
        <v>0</v>
      </c>
      <c r="BI33" s="24">
        <v>0</v>
      </c>
      <c r="BJ33" s="24">
        <v>0</v>
      </c>
      <c r="BK33" s="24">
        <v>0</v>
      </c>
      <c r="BL33" s="24">
        <v>0</v>
      </c>
      <c r="BM33" s="24">
        <v>0</v>
      </c>
      <c r="BN33" s="24">
        <v>0</v>
      </c>
      <c r="BO33" s="24">
        <v>0</v>
      </c>
      <c r="BP33" s="24">
        <v>0</v>
      </c>
      <c r="BQ33" s="24">
        <v>0</v>
      </c>
      <c r="BR33" s="24">
        <v>0</v>
      </c>
      <c r="BS33" s="24">
        <v>0</v>
      </c>
      <c r="BT33" s="24">
        <v>0</v>
      </c>
      <c r="BU33" s="24">
        <v>0</v>
      </c>
      <c r="BV33" s="24">
        <v>0</v>
      </c>
      <c r="BW33" s="24"/>
      <c r="BX33" s="24"/>
      <c r="BY33" s="24">
        <v>0</v>
      </c>
      <c r="BZ33" s="24">
        <v>0</v>
      </c>
      <c r="CA33" s="14" t="e">
        <f>INDEX(#REF!,MATCH(E33,#REF!,0))</f>
        <v>#REF!</v>
      </c>
      <c r="CB33" s="14" t="s">
        <v>471</v>
      </c>
      <c r="CC33" s="24">
        <v>0</v>
      </c>
      <c r="CD33" s="24">
        <v>0</v>
      </c>
      <c r="CE33" s="24">
        <v>2.2999999999999998</v>
      </c>
      <c r="CF33" s="24">
        <v>2.0999999999999996</v>
      </c>
      <c r="CG33" s="24">
        <v>0.11</v>
      </c>
      <c r="CH33" s="24">
        <v>2</v>
      </c>
      <c r="CI33" s="24" t="s">
        <v>115</v>
      </c>
      <c r="CJ33" s="24">
        <v>1.3</v>
      </c>
      <c r="CK33" s="26">
        <f t="shared" si="159"/>
        <v>0</v>
      </c>
      <c r="CL33" s="26">
        <f t="shared" si="270"/>
        <v>1.3</v>
      </c>
      <c r="CM33" s="24">
        <v>36.67</v>
      </c>
      <c r="CN33" s="27">
        <v>69.87</v>
      </c>
      <c r="CO33" s="24">
        <v>69.08</v>
      </c>
      <c r="CP33" s="28">
        <f t="shared" si="161"/>
        <v>69.08</v>
      </c>
      <c r="CQ33" s="28">
        <f t="shared" si="162"/>
        <v>67.97</v>
      </c>
      <c r="CR33" s="28">
        <f t="shared" si="163"/>
        <v>1.1100000000000001</v>
      </c>
      <c r="CS33" s="28">
        <f t="shared" si="164"/>
        <v>68.069999999999993</v>
      </c>
      <c r="CT33" s="28">
        <f t="shared" si="2"/>
        <v>68.27</v>
      </c>
      <c r="CU33" s="29">
        <v>68.47</v>
      </c>
      <c r="CV33" s="28">
        <f t="shared" si="165"/>
        <v>1.28</v>
      </c>
      <c r="CW33" s="28">
        <f t="shared" si="3"/>
        <v>0</v>
      </c>
      <c r="CX33" s="28">
        <f t="shared" si="166"/>
        <v>0</v>
      </c>
      <c r="CY33" s="28">
        <f t="shared" si="4"/>
        <v>69.75</v>
      </c>
      <c r="CZ33" s="28">
        <f t="shared" si="167"/>
        <v>69.75</v>
      </c>
      <c r="DA33" s="30">
        <v>69.87</v>
      </c>
      <c r="DB33" s="26">
        <f t="shared" si="168"/>
        <v>1.9</v>
      </c>
      <c r="DC33" s="26">
        <f t="shared" si="169"/>
        <v>0.79</v>
      </c>
      <c r="DD33" s="26">
        <f t="shared" si="170"/>
        <v>1.1099999999999999</v>
      </c>
      <c r="DE33" s="26">
        <f t="shared" si="5"/>
        <v>0</v>
      </c>
      <c r="DF33" s="26">
        <f t="shared" si="171"/>
        <v>0</v>
      </c>
      <c r="DG33" s="26">
        <f t="shared" si="6"/>
        <v>0</v>
      </c>
      <c r="DH33" s="26">
        <f t="shared" si="7"/>
        <v>0.1</v>
      </c>
      <c r="DI33" s="26">
        <f t="shared" si="8"/>
        <v>0.2</v>
      </c>
      <c r="DJ33" s="26">
        <f t="shared" si="9"/>
        <v>1</v>
      </c>
      <c r="DK33" s="26">
        <f t="shared" si="172"/>
        <v>0</v>
      </c>
      <c r="DL33" s="26">
        <f t="shared" si="173"/>
        <v>1.3</v>
      </c>
      <c r="DM33" s="26">
        <f t="shared" si="174"/>
        <v>0</v>
      </c>
      <c r="DN33" s="26">
        <f t="shared" si="175"/>
        <v>0</v>
      </c>
      <c r="DO33" s="24">
        <v>3</v>
      </c>
      <c r="DP33" s="24">
        <v>0.5</v>
      </c>
      <c r="DQ33" s="24">
        <v>1</v>
      </c>
      <c r="DR33" s="24">
        <v>1</v>
      </c>
      <c r="DS33" s="31">
        <f t="shared" si="176"/>
        <v>0</v>
      </c>
      <c r="DT33" s="31">
        <f t="shared" si="177"/>
        <v>4.3</v>
      </c>
      <c r="DU33" s="31">
        <f t="shared" si="178"/>
        <v>0</v>
      </c>
      <c r="DV33" s="31">
        <f t="shared" si="179"/>
        <v>4.75</v>
      </c>
      <c r="DW33" s="31">
        <f t="shared" si="180"/>
        <v>4.75</v>
      </c>
      <c r="DX33" s="31">
        <f t="shared" si="181"/>
        <v>0</v>
      </c>
      <c r="DY33" s="31">
        <f t="shared" si="182"/>
        <v>11.88</v>
      </c>
      <c r="DZ33" s="31">
        <f t="shared" si="183"/>
        <v>11.88</v>
      </c>
      <c r="EA33" s="31">
        <f t="shared" si="184"/>
        <v>0</v>
      </c>
      <c r="EB33" s="31">
        <f t="shared" si="185"/>
        <v>6.08</v>
      </c>
      <c r="EC33" s="31">
        <f t="shared" si="186"/>
        <v>6.08</v>
      </c>
      <c r="ED33" s="31">
        <f t="shared" si="187"/>
        <v>0</v>
      </c>
      <c r="EE33" s="31">
        <f t="shared" si="187"/>
        <v>5.8</v>
      </c>
      <c r="EF33" s="31">
        <f t="shared" si="188"/>
        <v>5.8</v>
      </c>
      <c r="EG33" s="31">
        <f t="shared" si="189"/>
        <v>0</v>
      </c>
      <c r="EH33" s="31">
        <f t="shared" si="189"/>
        <v>6.08</v>
      </c>
      <c r="EI33" s="31">
        <f t="shared" si="190"/>
        <v>6.08</v>
      </c>
      <c r="EJ33" s="24"/>
      <c r="EK33" s="24"/>
      <c r="EL33" s="24">
        <v>773.8900000000001</v>
      </c>
      <c r="EM33" s="24">
        <v>808.39</v>
      </c>
      <c r="EN33" s="24" t="s">
        <v>486</v>
      </c>
      <c r="EO33" s="24" t="s">
        <v>487</v>
      </c>
      <c r="EP33" s="14" t="s">
        <v>488</v>
      </c>
      <c r="EQ33" s="14" t="s">
        <v>489</v>
      </c>
      <c r="ER33" s="14" t="str">
        <f>IF(OR(EP33="Cống tròn",EP33="Cống hộp",EP33="Ống nhựa"),INDEX(#REF!,MATCH(E33,#REF!,0)),IF(OR(EP33="Rãnh xây",EP33="Rãnh bê tông"),INDEX(#REF!,MATCH(E33,#REF!,0)),EP33&amp;" "&amp;" ,"&amp;EQ33))</f>
        <v>Rãnh thang  ,Thang đất</v>
      </c>
      <c r="ES33" s="25">
        <v>0</v>
      </c>
      <c r="ET33" s="25">
        <v>0</v>
      </c>
      <c r="EU33" s="25">
        <v>0</v>
      </c>
      <c r="EV33" s="24">
        <v>34.499999999999886</v>
      </c>
      <c r="EW33" s="31">
        <f t="shared" si="191"/>
        <v>0</v>
      </c>
      <c r="EX33" s="31">
        <f t="shared" si="192"/>
        <v>0</v>
      </c>
      <c r="EY33" s="31">
        <f t="shared" si="10"/>
        <v>0</v>
      </c>
      <c r="EZ33" s="31">
        <f t="shared" si="193"/>
        <v>0</v>
      </c>
      <c r="FA33" s="31">
        <f t="shared" si="194"/>
        <v>0</v>
      </c>
      <c r="FB33" s="32" t="str">
        <f t="shared" si="195"/>
        <v>Đủ</v>
      </c>
      <c r="FC33" s="31">
        <f t="shared" si="196"/>
        <v>0</v>
      </c>
      <c r="FD33" s="33" t="e" cm="1">
        <f t="array" ref="FD33">IF(EP33="Cống tròn",INDEX(#REF!,MATCH(E33,#REF!,0)),IF(EP33="Cống hộp",INDEX(#REF!,MATCH(E33,#REF!,0)),IF(EP33="Rãnh thang",INDEX(#REF!,MATCH(EL33&amp;EM33,#REF!&amp;#REF!,0)),FE33&amp;" "&amp;FF33)))</f>
        <v>#REF!</v>
      </c>
      <c r="FE33" s="14" t="s">
        <v>433</v>
      </c>
      <c r="FF33" s="14" t="s">
        <v>433</v>
      </c>
      <c r="FG33" s="14" t="e">
        <f>INDEX(#REF!,MATCH(E33,#REF!,0))</f>
        <v>#REF!</v>
      </c>
      <c r="FH33" s="14"/>
      <c r="FI33" s="24">
        <v>0</v>
      </c>
      <c r="FJ33" s="24">
        <v>0</v>
      </c>
      <c r="FK33" s="24">
        <v>0</v>
      </c>
      <c r="FL33" s="25">
        <v>0</v>
      </c>
      <c r="FM33" s="25">
        <v>0</v>
      </c>
      <c r="FN33" s="31">
        <f t="shared" si="197"/>
        <v>0</v>
      </c>
      <c r="FO33" s="31">
        <f t="shared" si="198"/>
        <v>0</v>
      </c>
      <c r="FP33" s="25">
        <v>0</v>
      </c>
      <c r="FQ33" s="25">
        <v>0</v>
      </c>
      <c r="FR33" s="25">
        <v>0</v>
      </c>
      <c r="FS33" s="31">
        <f t="shared" si="199"/>
        <v>0</v>
      </c>
      <c r="FT33" s="25">
        <v>0</v>
      </c>
      <c r="FU33" s="25">
        <v>0</v>
      </c>
      <c r="FV33" s="25">
        <v>0</v>
      </c>
      <c r="FW33" s="25">
        <v>0</v>
      </c>
      <c r="FX33" s="25">
        <v>0</v>
      </c>
      <c r="FY33" s="31">
        <f t="shared" si="200"/>
        <v>0</v>
      </c>
      <c r="FZ33" s="33"/>
      <c r="GA33" s="33"/>
      <c r="GB33" s="33"/>
      <c r="GC33" s="33"/>
      <c r="GD33" s="25">
        <v>0</v>
      </c>
      <c r="GE33" s="25">
        <v>0</v>
      </c>
      <c r="GF33" s="25">
        <v>0</v>
      </c>
      <c r="GG33" s="25">
        <v>0</v>
      </c>
      <c r="GH33" s="25">
        <v>0</v>
      </c>
      <c r="GI33" s="25">
        <v>0</v>
      </c>
      <c r="GJ33" s="25">
        <v>0</v>
      </c>
      <c r="GK33" s="25">
        <v>0</v>
      </c>
      <c r="GL33" s="25">
        <v>0</v>
      </c>
      <c r="GM33" s="25">
        <v>0</v>
      </c>
      <c r="GN33" s="31">
        <f t="shared" si="11"/>
        <v>0</v>
      </c>
      <c r="GO33" s="31">
        <f t="shared" si="201"/>
        <v>0</v>
      </c>
      <c r="GP33" s="25">
        <v>0</v>
      </c>
      <c r="GQ33" s="25">
        <v>0</v>
      </c>
      <c r="GR33" s="25">
        <v>0</v>
      </c>
      <c r="GS33" s="25">
        <v>0</v>
      </c>
      <c r="GT33" s="33" t="e">
        <f>INDEX(#REF!,MATCH(E33,#REF!,0))</f>
        <v>#REF!</v>
      </c>
      <c r="GU33" s="33"/>
      <c r="GV33" s="25">
        <v>0</v>
      </c>
      <c r="GW33" s="25">
        <v>0</v>
      </c>
      <c r="GX33" s="25">
        <v>0</v>
      </c>
      <c r="GY33" s="25">
        <v>0</v>
      </c>
      <c r="GZ33" s="31">
        <f t="shared" si="12"/>
        <v>0</v>
      </c>
      <c r="HA33" s="31">
        <f t="shared" si="13"/>
        <v>0</v>
      </c>
      <c r="HB33" s="104">
        <f t="shared" si="202"/>
        <v>0</v>
      </c>
      <c r="HC33" s="25">
        <v>0</v>
      </c>
      <c r="HD33" s="25">
        <v>0</v>
      </c>
      <c r="HE33" s="25">
        <v>0</v>
      </c>
      <c r="HF33" s="31">
        <f t="shared" si="203"/>
        <v>0</v>
      </c>
      <c r="HG33" s="25">
        <v>0</v>
      </c>
      <c r="HH33" s="25">
        <v>0</v>
      </c>
      <c r="HI33" s="33" t="s">
        <v>490</v>
      </c>
      <c r="HJ33" s="33" t="s">
        <v>491</v>
      </c>
      <c r="HK33" s="33" t="s">
        <v>492</v>
      </c>
      <c r="HL33" s="33" t="s">
        <v>490</v>
      </c>
      <c r="HM33" s="33" t="e" cm="1">
        <f t="array" ref="HM33">INDEX(#REF!,MATCH(EL33&amp;EM33,#REF!&amp;#REF!,0))</f>
        <v>#REF!</v>
      </c>
      <c r="HN33" s="25">
        <v>0</v>
      </c>
      <c r="HO33" s="25">
        <v>0</v>
      </c>
      <c r="HP33" s="25">
        <v>0</v>
      </c>
      <c r="HQ33" s="25">
        <v>0</v>
      </c>
      <c r="HR33" s="25">
        <v>0</v>
      </c>
      <c r="HS33" s="25">
        <v>0</v>
      </c>
      <c r="HT33" s="25">
        <v>0</v>
      </c>
      <c r="HU33" s="25">
        <v>0</v>
      </c>
      <c r="HV33" s="25">
        <v>0</v>
      </c>
      <c r="HW33" s="25">
        <v>0</v>
      </c>
      <c r="HX33" s="33" t="e" cm="1">
        <f t="array" ref="HX33">INDEX(#REF!,MATCH(EL33&amp;EM33,#REF!&amp;#REF!,0))</f>
        <v>#REF!</v>
      </c>
      <c r="HY33" s="25">
        <v>0</v>
      </c>
      <c r="HZ33" s="25">
        <v>0</v>
      </c>
      <c r="IA33" s="25">
        <v>0</v>
      </c>
      <c r="IB33" s="33" t="e" cm="1">
        <f t="array" ref="IB33">INDEX(#REF!,MATCH(EL33&amp;EM33,#REF!&amp;#REF!,0))</f>
        <v>#REF!</v>
      </c>
      <c r="IC33" s="25">
        <v>0</v>
      </c>
      <c r="ID33" s="25">
        <v>0</v>
      </c>
      <c r="IE33" s="25">
        <v>0</v>
      </c>
      <c r="IF33" s="25">
        <v>0</v>
      </c>
      <c r="IG33" s="25">
        <v>0</v>
      </c>
      <c r="IH33" s="25">
        <v>0</v>
      </c>
      <c r="II33" s="33" t="e" cm="1">
        <f t="array" ref="II33">INDEX(#REF!,MATCH(EL33&amp;EM33,#REF!&amp;#REF!,0))</f>
        <v>#REF!</v>
      </c>
      <c r="IJ33" s="25">
        <v>0</v>
      </c>
      <c r="IK33" s="25">
        <v>2</v>
      </c>
      <c r="IL33" s="25">
        <v>2</v>
      </c>
      <c r="IM33" s="33" t="e" cm="1">
        <f t="array" ref="IM33">INDEX(#REF!,MATCH(EL33&amp;EM33,#REF!&amp;#REF!,0))</f>
        <v>#REF!</v>
      </c>
      <c r="IN33" s="33"/>
      <c r="IO33" s="31">
        <f t="shared" si="14"/>
        <v>0</v>
      </c>
      <c r="IP33" s="25">
        <v>0</v>
      </c>
      <c r="IQ33" s="25">
        <v>0</v>
      </c>
      <c r="IR33" s="25">
        <v>0</v>
      </c>
      <c r="IS33" s="33" t="e" cm="1">
        <f t="array" ref="IS33">INDEX(#REF!,MATCH(EL33&amp;EM33,#REF!&amp;#REF!,0))</f>
        <v>#REF!</v>
      </c>
      <c r="IT33" s="33"/>
      <c r="IU33" s="31">
        <f t="shared" si="263"/>
        <v>0</v>
      </c>
      <c r="IV33" s="31">
        <f t="shared" si="264"/>
        <v>0</v>
      </c>
      <c r="IW33" s="25">
        <v>0</v>
      </c>
      <c r="IX33" s="25">
        <v>0</v>
      </c>
      <c r="IY33" s="25">
        <v>0</v>
      </c>
      <c r="IZ33" s="25">
        <v>0</v>
      </c>
      <c r="JA33" s="31">
        <f t="shared" si="265"/>
        <v>0</v>
      </c>
      <c r="JB33" s="31">
        <f t="shared" si="266"/>
        <v>0</v>
      </c>
      <c r="JC33" s="31">
        <f t="shared" si="267"/>
        <v>0</v>
      </c>
      <c r="JD33" s="31">
        <f t="shared" si="268"/>
        <v>0</v>
      </c>
      <c r="JE33" s="31">
        <f t="shared" si="269"/>
        <v>0</v>
      </c>
      <c r="JF33" s="27">
        <v>41.100000000000094</v>
      </c>
      <c r="JG33" s="26">
        <f t="shared" si="204"/>
        <v>40.6</v>
      </c>
      <c r="JH33" s="26">
        <f t="shared" si="205"/>
        <v>0.50000000000009237</v>
      </c>
      <c r="JI33" s="26">
        <f t="shared" si="15"/>
        <v>0</v>
      </c>
      <c r="JJ33" s="26">
        <f t="shared" si="16"/>
        <v>0</v>
      </c>
      <c r="JK33" s="26">
        <f t="shared" si="17"/>
        <v>0</v>
      </c>
      <c r="JL33" s="26">
        <f t="shared" si="18"/>
        <v>0</v>
      </c>
      <c r="JM33" s="26">
        <f t="shared" si="19"/>
        <v>42.6</v>
      </c>
      <c r="JN33" s="26">
        <f t="shared" si="20"/>
        <v>40.600000000000094</v>
      </c>
      <c r="JO33" s="26">
        <f t="shared" si="21"/>
        <v>40.600000000000094</v>
      </c>
      <c r="JP33" s="26">
        <f t="shared" si="22"/>
        <v>0</v>
      </c>
      <c r="JQ33" s="26">
        <f t="shared" si="23"/>
        <v>0</v>
      </c>
      <c r="JR33" s="26">
        <f t="shared" si="24"/>
        <v>0</v>
      </c>
      <c r="JS33" s="26">
        <f t="shared" si="25"/>
        <v>0</v>
      </c>
      <c r="JT33" s="26">
        <f t="shared" si="26"/>
        <v>0</v>
      </c>
      <c r="JU33" s="26">
        <f t="shared" si="27"/>
        <v>0</v>
      </c>
      <c r="JV33" s="26">
        <f t="shared" si="28"/>
        <v>0</v>
      </c>
      <c r="JW33" s="26">
        <f t="shared" si="29"/>
        <v>0</v>
      </c>
      <c r="JX33" s="26">
        <f t="shared" si="30"/>
        <v>0</v>
      </c>
      <c r="JY33" s="26">
        <f t="shared" si="31"/>
        <v>0</v>
      </c>
      <c r="JZ33" s="26">
        <f t="shared" si="32"/>
        <v>0</v>
      </c>
      <c r="KA33" s="26">
        <f t="shared" si="33"/>
        <v>0</v>
      </c>
      <c r="KB33" s="26">
        <f t="shared" si="34"/>
        <v>0</v>
      </c>
      <c r="KC33" s="26">
        <f t="shared" si="35"/>
        <v>0</v>
      </c>
      <c r="KD33" s="26">
        <f t="shared" si="36"/>
        <v>0</v>
      </c>
      <c r="KE33" s="24">
        <v>40.600000000000094</v>
      </c>
      <c r="KF33" s="31">
        <f t="shared" si="37"/>
        <v>0</v>
      </c>
      <c r="KG33" s="31">
        <f t="shared" si="38"/>
        <v>0</v>
      </c>
      <c r="KH33" s="31">
        <f t="shared" si="39"/>
        <v>0</v>
      </c>
      <c r="KI33" s="31">
        <f t="shared" si="40"/>
        <v>0</v>
      </c>
      <c r="KJ33" s="31">
        <f t="shared" si="41"/>
        <v>42.6</v>
      </c>
      <c r="KK33" s="25">
        <v>41.600000000000094</v>
      </c>
      <c r="KL33" s="31">
        <f t="shared" si="42"/>
        <v>0</v>
      </c>
      <c r="KM33" s="31">
        <f t="shared" si="43"/>
        <v>0</v>
      </c>
      <c r="KN33" s="31">
        <f t="shared" si="44"/>
        <v>0</v>
      </c>
      <c r="KO33" s="31">
        <f t="shared" si="45"/>
        <v>0</v>
      </c>
      <c r="KP33" s="31">
        <f t="shared" si="46"/>
        <v>0</v>
      </c>
      <c r="KQ33" s="25">
        <v>2</v>
      </c>
      <c r="KR33" s="31">
        <f t="shared" si="47"/>
        <v>42.6</v>
      </c>
      <c r="KS33" s="27">
        <v>40.600000000000094</v>
      </c>
      <c r="KT33" s="26">
        <f t="shared" si="48"/>
        <v>40.1</v>
      </c>
      <c r="KU33" s="26">
        <f t="shared" si="206"/>
        <v>0.50000000000009237</v>
      </c>
      <c r="KV33" s="26">
        <f t="shared" si="49"/>
        <v>0</v>
      </c>
      <c r="KW33" s="26">
        <f t="shared" si="50"/>
        <v>0</v>
      </c>
      <c r="KX33" s="26">
        <f t="shared" si="51"/>
        <v>0</v>
      </c>
      <c r="KY33" s="26">
        <f t="shared" si="52"/>
        <v>0</v>
      </c>
      <c r="KZ33" s="26">
        <f t="shared" si="53"/>
        <v>42.1</v>
      </c>
      <c r="LA33" s="26">
        <f t="shared" si="54"/>
        <v>40.100000000000094</v>
      </c>
      <c r="LB33" s="26">
        <f t="shared" si="55"/>
        <v>40.100000000000094</v>
      </c>
      <c r="LC33" s="26">
        <f t="shared" si="56"/>
        <v>0</v>
      </c>
      <c r="LD33" s="26">
        <f t="shared" si="57"/>
        <v>0</v>
      </c>
      <c r="LE33" s="26">
        <f t="shared" si="58"/>
        <v>0</v>
      </c>
      <c r="LF33" s="26">
        <f t="shared" si="59"/>
        <v>0</v>
      </c>
      <c r="LG33" s="26">
        <f t="shared" si="60"/>
        <v>0</v>
      </c>
      <c r="LH33" s="26">
        <f t="shared" si="61"/>
        <v>0</v>
      </c>
      <c r="LI33" s="26">
        <f t="shared" si="62"/>
        <v>0</v>
      </c>
      <c r="LJ33" s="26">
        <f t="shared" si="63"/>
        <v>0</v>
      </c>
      <c r="LK33" s="26">
        <f t="shared" si="64"/>
        <v>0</v>
      </c>
      <c r="LL33" s="26">
        <f t="shared" si="65"/>
        <v>0</v>
      </c>
      <c r="LM33" s="26">
        <f t="shared" si="66"/>
        <v>0</v>
      </c>
      <c r="LN33" s="26">
        <f t="shared" si="67"/>
        <v>0</v>
      </c>
      <c r="LO33" s="26">
        <f t="shared" si="68"/>
        <v>0</v>
      </c>
      <c r="LP33" s="26">
        <f t="shared" si="69"/>
        <v>0</v>
      </c>
      <c r="LQ33" s="26">
        <f t="shared" si="70"/>
        <v>0</v>
      </c>
      <c r="LR33" s="24">
        <v>40.100000000000094</v>
      </c>
      <c r="LS33" s="31">
        <f t="shared" si="71"/>
        <v>0</v>
      </c>
      <c r="LT33" s="31">
        <f t="shared" si="72"/>
        <v>0</v>
      </c>
      <c r="LU33" s="31">
        <f t="shared" si="73"/>
        <v>0</v>
      </c>
      <c r="LV33" s="31">
        <f t="shared" si="74"/>
        <v>0</v>
      </c>
      <c r="LW33" s="31">
        <f t="shared" si="75"/>
        <v>42.1</v>
      </c>
      <c r="LX33" s="25">
        <v>41.100000000000094</v>
      </c>
      <c r="LY33" s="31">
        <f t="shared" si="76"/>
        <v>0</v>
      </c>
      <c r="LZ33" s="31">
        <f t="shared" si="77"/>
        <v>0</v>
      </c>
      <c r="MA33" s="31">
        <f t="shared" si="78"/>
        <v>0</v>
      </c>
      <c r="MB33" s="31">
        <f t="shared" si="79"/>
        <v>0</v>
      </c>
      <c r="MC33" s="31">
        <f t="shared" si="80"/>
        <v>0</v>
      </c>
      <c r="MD33" s="25">
        <v>2</v>
      </c>
      <c r="ME33" s="31">
        <f t="shared" si="81"/>
        <v>42.1</v>
      </c>
      <c r="MF33" s="33" t="s">
        <v>429</v>
      </c>
      <c r="MG33" s="25">
        <v>0.32</v>
      </c>
      <c r="MH33" s="31">
        <f t="shared" si="207"/>
        <v>0.18000000000009236</v>
      </c>
      <c r="MI33" s="31">
        <f t="shared" si="208"/>
        <v>0.50000000000009237</v>
      </c>
      <c r="MJ33" s="25">
        <v>0.32</v>
      </c>
      <c r="MK33" s="31">
        <f t="shared" si="209"/>
        <v>0.18000000000009236</v>
      </c>
      <c r="ML33" s="31">
        <f t="shared" si="210"/>
        <v>0.50000000000009237</v>
      </c>
      <c r="MM33" s="31">
        <f t="shared" si="82"/>
        <v>0</v>
      </c>
      <c r="MN33" s="31">
        <f t="shared" si="83"/>
        <v>0</v>
      </c>
      <c r="MO33" s="31">
        <f t="shared" si="211"/>
        <v>0</v>
      </c>
      <c r="MP33" s="31">
        <f t="shared" si="84"/>
        <v>0</v>
      </c>
      <c r="MQ33" s="31">
        <f t="shared" si="85"/>
        <v>0</v>
      </c>
      <c r="MR33" s="31">
        <f t="shared" si="212"/>
        <v>0</v>
      </c>
      <c r="MS33" s="31">
        <f t="shared" si="86"/>
        <v>0</v>
      </c>
      <c r="MT33" s="31">
        <f t="shared" si="87"/>
        <v>0</v>
      </c>
      <c r="MU33" s="31">
        <f t="shared" si="213"/>
        <v>0</v>
      </c>
      <c r="MV33" s="31">
        <f t="shared" si="88"/>
        <v>0</v>
      </c>
      <c r="MW33" s="31">
        <f t="shared" si="89"/>
        <v>0</v>
      </c>
      <c r="MX33" s="31">
        <f t="shared" si="214"/>
        <v>0</v>
      </c>
      <c r="MY33" s="31">
        <f t="shared" si="90"/>
        <v>0</v>
      </c>
      <c r="MZ33" s="31">
        <f t="shared" si="91"/>
        <v>0</v>
      </c>
      <c r="NA33" s="31">
        <f t="shared" si="215"/>
        <v>0</v>
      </c>
      <c r="NB33" s="31">
        <f t="shared" si="92"/>
        <v>0</v>
      </c>
      <c r="NC33" s="31">
        <f t="shared" si="93"/>
        <v>0</v>
      </c>
      <c r="ND33" s="31">
        <f t="shared" si="216"/>
        <v>0</v>
      </c>
      <c r="NE33" s="31">
        <f t="shared" si="94"/>
        <v>0</v>
      </c>
      <c r="NF33" s="31">
        <f t="shared" si="95"/>
        <v>0</v>
      </c>
      <c r="NG33" s="31">
        <f t="shared" si="217"/>
        <v>0</v>
      </c>
      <c r="NH33" s="31">
        <f t="shared" si="96"/>
        <v>0</v>
      </c>
      <c r="NI33" s="31">
        <f t="shared" si="97"/>
        <v>0</v>
      </c>
      <c r="NJ33" s="31">
        <f t="shared" si="218"/>
        <v>0</v>
      </c>
      <c r="NK33" s="31">
        <f t="shared" si="98"/>
        <v>0</v>
      </c>
      <c r="NL33" s="31">
        <f t="shared" si="99"/>
        <v>0</v>
      </c>
      <c r="NM33" s="31">
        <f t="shared" si="219"/>
        <v>0</v>
      </c>
      <c r="NN33" s="31">
        <f t="shared" si="100"/>
        <v>0</v>
      </c>
      <c r="NO33" s="31">
        <f t="shared" si="101"/>
        <v>0</v>
      </c>
      <c r="NP33" s="31">
        <f t="shared" si="220"/>
        <v>0</v>
      </c>
      <c r="NQ33" s="31">
        <f t="shared" si="102"/>
        <v>0</v>
      </c>
      <c r="NR33" s="31">
        <f t="shared" si="103"/>
        <v>0</v>
      </c>
      <c r="NS33" s="31">
        <f t="shared" si="221"/>
        <v>0</v>
      </c>
      <c r="NT33" s="31">
        <f t="shared" si="104"/>
        <v>0</v>
      </c>
      <c r="NU33" s="31">
        <f t="shared" si="105"/>
        <v>0</v>
      </c>
      <c r="NV33" s="31">
        <f t="shared" si="222"/>
        <v>0</v>
      </c>
      <c r="NW33" s="31">
        <f t="shared" si="106"/>
        <v>0</v>
      </c>
      <c r="NX33" s="31">
        <f t="shared" si="107"/>
        <v>0</v>
      </c>
      <c r="NY33" s="31">
        <f t="shared" si="223"/>
        <v>0</v>
      </c>
      <c r="NZ33" s="31">
        <f t="shared" si="108"/>
        <v>0</v>
      </c>
      <c r="OA33" s="31">
        <f t="shared" si="109"/>
        <v>0</v>
      </c>
      <c r="OB33" s="31">
        <f t="shared" si="224"/>
        <v>0</v>
      </c>
      <c r="OC33" s="31">
        <f t="shared" si="110"/>
        <v>0</v>
      </c>
      <c r="OD33" s="31">
        <f t="shared" si="111"/>
        <v>0</v>
      </c>
      <c r="OE33" s="31">
        <f t="shared" si="225"/>
        <v>0</v>
      </c>
      <c r="OF33" s="31">
        <f t="shared" si="112"/>
        <v>0</v>
      </c>
      <c r="OG33" s="31">
        <f t="shared" si="113"/>
        <v>0</v>
      </c>
      <c r="OH33" s="31">
        <f t="shared" si="226"/>
        <v>0</v>
      </c>
      <c r="OI33" s="31">
        <f t="shared" si="114"/>
        <v>0</v>
      </c>
      <c r="OJ33" s="31">
        <f t="shared" si="115"/>
        <v>0</v>
      </c>
      <c r="OK33" s="31">
        <f t="shared" si="227"/>
        <v>0</v>
      </c>
      <c r="OL33" s="31">
        <f t="shared" si="116"/>
        <v>0</v>
      </c>
      <c r="OM33" s="31">
        <f t="shared" si="117"/>
        <v>0</v>
      </c>
      <c r="ON33" s="31">
        <f t="shared" si="228"/>
        <v>0</v>
      </c>
      <c r="OO33" s="31">
        <f t="shared" si="118"/>
        <v>0</v>
      </c>
      <c r="OP33" s="31">
        <f t="shared" si="119"/>
        <v>0</v>
      </c>
      <c r="OQ33" s="31">
        <f t="shared" si="229"/>
        <v>0</v>
      </c>
      <c r="OR33" s="31">
        <f t="shared" si="120"/>
        <v>0</v>
      </c>
      <c r="OS33" s="31">
        <f t="shared" si="121"/>
        <v>0</v>
      </c>
      <c r="OT33" s="31">
        <f t="shared" si="230"/>
        <v>0</v>
      </c>
      <c r="OU33" s="31">
        <f t="shared" si="122"/>
        <v>0</v>
      </c>
      <c r="OV33" s="31">
        <f t="shared" si="123"/>
        <v>0</v>
      </c>
      <c r="OW33" s="31">
        <f t="shared" si="231"/>
        <v>0</v>
      </c>
      <c r="OX33" s="31">
        <f t="shared" si="124"/>
        <v>0</v>
      </c>
      <c r="OY33" s="31">
        <f t="shared" si="125"/>
        <v>0</v>
      </c>
      <c r="OZ33" s="31">
        <f t="shared" si="232"/>
        <v>0</v>
      </c>
      <c r="PA33" s="31">
        <f t="shared" si="126"/>
        <v>0</v>
      </c>
      <c r="PB33" s="31">
        <f t="shared" si="127"/>
        <v>0</v>
      </c>
      <c r="PC33" s="31">
        <f t="shared" si="233"/>
        <v>0</v>
      </c>
      <c r="PD33" s="31">
        <f t="shared" si="128"/>
        <v>0</v>
      </c>
      <c r="PE33" s="31">
        <f t="shared" si="129"/>
        <v>0</v>
      </c>
      <c r="PF33" s="31">
        <f t="shared" si="234"/>
        <v>0</v>
      </c>
      <c r="PG33" s="27">
        <v>2.6</v>
      </c>
      <c r="PH33" s="27">
        <v>0.5</v>
      </c>
      <c r="PI33" s="27">
        <v>1</v>
      </c>
      <c r="PJ33" s="27">
        <v>1</v>
      </c>
      <c r="PK33" s="27">
        <v>0.3</v>
      </c>
      <c r="PL33" s="27">
        <v>0</v>
      </c>
      <c r="PM33" s="27">
        <v>0</v>
      </c>
      <c r="PN33" s="27">
        <v>0</v>
      </c>
      <c r="PO33" s="31">
        <f t="shared" si="235"/>
        <v>2.78</v>
      </c>
      <c r="PP33" s="31">
        <f t="shared" si="236"/>
        <v>0.48</v>
      </c>
      <c r="PQ33" s="31">
        <f t="shared" si="237"/>
        <v>3.1</v>
      </c>
      <c r="PR33" s="31">
        <f t="shared" si="238"/>
        <v>0.94</v>
      </c>
      <c r="PS33" s="31">
        <f t="shared" si="239"/>
        <v>2.78</v>
      </c>
      <c r="PT33" s="31">
        <f t="shared" si="240"/>
        <v>0.48</v>
      </c>
      <c r="PU33" s="31">
        <f t="shared" si="241"/>
        <v>3.1</v>
      </c>
      <c r="PV33" s="31">
        <f t="shared" si="242"/>
        <v>0.94</v>
      </c>
      <c r="PW33" s="31">
        <f t="shared" si="130"/>
        <v>0.3</v>
      </c>
      <c r="PX33" s="31">
        <f t="shared" si="243"/>
        <v>0</v>
      </c>
      <c r="PY33" s="31">
        <f t="shared" si="131"/>
        <v>0.3</v>
      </c>
      <c r="PZ33" s="31">
        <f t="shared" si="132"/>
        <v>0</v>
      </c>
      <c r="QA33" s="31">
        <f t="shared" si="133"/>
        <v>16.559999999999999</v>
      </c>
      <c r="QB33" s="31">
        <f t="shared" si="134"/>
        <v>32.43</v>
      </c>
      <c r="QC33" s="31">
        <f t="shared" si="135"/>
        <v>48.99</v>
      </c>
      <c r="QD33" s="31">
        <f t="shared" si="136"/>
        <v>0</v>
      </c>
      <c r="QE33" s="31">
        <f t="shared" si="137"/>
        <v>0</v>
      </c>
      <c r="QF33" s="31">
        <f t="shared" si="244"/>
        <v>0</v>
      </c>
      <c r="QG33" s="31">
        <f t="shared" si="245"/>
        <v>16.559999999999999</v>
      </c>
      <c r="QH33" s="31">
        <f t="shared" si="246"/>
        <v>32.43</v>
      </c>
      <c r="QI33" s="31">
        <f t="shared" si="247"/>
        <v>48.99</v>
      </c>
      <c r="QJ33" s="31">
        <f t="shared" si="138"/>
        <v>0</v>
      </c>
      <c r="QK33" s="31">
        <f t="shared" si="139"/>
        <v>0</v>
      </c>
      <c r="QL33" s="31">
        <f t="shared" si="248"/>
        <v>0</v>
      </c>
      <c r="QM33" s="31">
        <f t="shared" si="140"/>
        <v>0</v>
      </c>
      <c r="QN33" s="31">
        <f t="shared" si="141"/>
        <v>0</v>
      </c>
      <c r="QO33" s="31">
        <f t="shared" si="249"/>
        <v>0</v>
      </c>
      <c r="QP33" s="31">
        <f t="shared" si="142"/>
        <v>0</v>
      </c>
      <c r="QQ33" s="31">
        <f t="shared" si="143"/>
        <v>0</v>
      </c>
      <c r="QR33" s="31">
        <f t="shared" si="250"/>
        <v>0</v>
      </c>
      <c r="QS33" s="31">
        <f t="shared" si="144"/>
        <v>0</v>
      </c>
      <c r="QT33" s="31">
        <f t="shared" si="145"/>
        <v>0</v>
      </c>
      <c r="QU33" s="31">
        <f t="shared" si="251"/>
        <v>0</v>
      </c>
      <c r="QV33" s="31">
        <f t="shared" si="146"/>
        <v>0</v>
      </c>
      <c r="QW33" s="31">
        <f t="shared" si="147"/>
        <v>0</v>
      </c>
      <c r="QX33" s="31">
        <f t="shared" si="252"/>
        <v>0</v>
      </c>
      <c r="QY33" s="31">
        <f t="shared" si="148"/>
        <v>0</v>
      </c>
      <c r="QZ33" s="31">
        <f t="shared" si="149"/>
        <v>0</v>
      </c>
      <c r="RA33" s="31">
        <f t="shared" si="253"/>
        <v>0</v>
      </c>
      <c r="RB33" s="31">
        <f t="shared" si="254"/>
        <v>0</v>
      </c>
      <c r="RC33" s="31">
        <f t="shared" si="255"/>
        <v>0</v>
      </c>
      <c r="RD33" s="31">
        <f t="shared" si="256"/>
        <v>0</v>
      </c>
      <c r="RE33" s="31">
        <f t="shared" si="256"/>
        <v>0</v>
      </c>
      <c r="RF33" s="31">
        <f t="shared" si="257"/>
        <v>0</v>
      </c>
      <c r="RG33" s="31">
        <f t="shared" si="258"/>
        <v>16.559999999999999</v>
      </c>
      <c r="RH33" s="31">
        <f t="shared" si="258"/>
        <v>32.43</v>
      </c>
      <c r="RI33" s="31">
        <f t="shared" si="259"/>
        <v>48.99</v>
      </c>
      <c r="RJ33" s="31">
        <f t="shared" si="260"/>
        <v>0</v>
      </c>
      <c r="RK33" s="31">
        <f t="shared" si="260"/>
        <v>0</v>
      </c>
      <c r="RL33" s="31">
        <f t="shared" si="260"/>
        <v>0</v>
      </c>
      <c r="RM33" s="31">
        <f t="shared" si="150"/>
        <v>0</v>
      </c>
      <c r="RN33" s="31">
        <f t="shared" si="151"/>
        <v>0</v>
      </c>
      <c r="RO33" s="31">
        <f t="shared" si="152"/>
        <v>0</v>
      </c>
      <c r="RP33" s="31">
        <f t="shared" si="153"/>
        <v>0</v>
      </c>
      <c r="RQ33" s="31">
        <f t="shared" si="154"/>
        <v>0</v>
      </c>
      <c r="RR33" s="31">
        <f t="shared" si="155"/>
        <v>0</v>
      </c>
      <c r="RS33" s="31">
        <f t="shared" si="156"/>
        <v>0</v>
      </c>
      <c r="RT33" s="31">
        <f t="shared" si="157"/>
        <v>0</v>
      </c>
      <c r="RU33" s="31">
        <f t="shared" si="261"/>
        <v>0</v>
      </c>
      <c r="RV33" s="24"/>
      <c r="RW33" s="24"/>
      <c r="RX33" s="24"/>
      <c r="RY33" s="24"/>
    </row>
    <row r="34" spans="1:493" ht="28.5" x14ac:dyDescent="0.25">
      <c r="A34" s="24">
        <v>31</v>
      </c>
      <c r="B34" s="24" t="s">
        <v>457</v>
      </c>
      <c r="C34" s="24">
        <v>809.09</v>
      </c>
      <c r="D34" s="14" t="e">
        <f>INDEX(#REF!,MATCH(E34,#REF!,0))</f>
        <v>#REF!</v>
      </c>
      <c r="E34" s="24" t="s">
        <v>487</v>
      </c>
      <c r="F34" s="33" t="s">
        <v>481</v>
      </c>
      <c r="G34" s="33" t="s">
        <v>442</v>
      </c>
      <c r="H34" s="33" t="s">
        <v>435</v>
      </c>
      <c r="I34" s="33" t="s">
        <v>433</v>
      </c>
      <c r="J34" s="33" t="s">
        <v>433</v>
      </c>
      <c r="K34" s="33" t="s">
        <v>446</v>
      </c>
      <c r="L34" s="33" t="s">
        <v>446</v>
      </c>
      <c r="M34" s="24">
        <v>2</v>
      </c>
      <c r="N34" s="24">
        <v>2</v>
      </c>
      <c r="O34" s="25">
        <v>2.5</v>
      </c>
      <c r="P34" s="25">
        <v>2.9</v>
      </c>
      <c r="Q34" s="25">
        <v>0.1</v>
      </c>
      <c r="R34" s="25">
        <v>2.5</v>
      </c>
      <c r="S34" s="25">
        <v>2.7</v>
      </c>
      <c r="T34" s="24">
        <v>0.2</v>
      </c>
      <c r="U34" s="24">
        <v>2</v>
      </c>
      <c r="V34" s="24">
        <v>2</v>
      </c>
      <c r="W34" s="24">
        <v>0.2</v>
      </c>
      <c r="X34" s="24">
        <v>2</v>
      </c>
      <c r="Y34" s="24">
        <v>2.06</v>
      </c>
      <c r="Z34" s="26">
        <f t="shared" si="273"/>
        <v>1.28</v>
      </c>
      <c r="AA34" s="24">
        <v>0.2</v>
      </c>
      <c r="AB34" s="24">
        <v>0</v>
      </c>
      <c r="AC34" s="24">
        <v>0</v>
      </c>
      <c r="AD34" s="24">
        <v>0</v>
      </c>
      <c r="AE34" s="24">
        <v>0</v>
      </c>
      <c r="AF34" s="24">
        <v>0</v>
      </c>
      <c r="AG34" s="25">
        <v>0</v>
      </c>
      <c r="AH34" s="25">
        <v>0</v>
      </c>
      <c r="AI34" s="26">
        <f t="shared" si="0"/>
        <v>0</v>
      </c>
      <c r="AJ34" s="25">
        <v>0</v>
      </c>
      <c r="AK34" s="25">
        <v>0</v>
      </c>
      <c r="AL34" s="26">
        <f t="shared" si="1"/>
        <v>0</v>
      </c>
      <c r="AM34" s="24">
        <v>0</v>
      </c>
      <c r="AN34" s="24">
        <v>0</v>
      </c>
      <c r="AO34" s="24">
        <v>0</v>
      </c>
      <c r="AP34" s="24">
        <v>0</v>
      </c>
      <c r="AQ34" s="24">
        <v>2</v>
      </c>
      <c r="AR34" s="24">
        <v>1.8</v>
      </c>
      <c r="AS34" s="24">
        <v>0.12</v>
      </c>
      <c r="AT34" s="24">
        <v>0.1</v>
      </c>
      <c r="AU34" s="24">
        <v>0</v>
      </c>
      <c r="AV34" s="24">
        <v>0</v>
      </c>
      <c r="AW34" s="24">
        <v>0</v>
      </c>
      <c r="AX34" s="24">
        <v>0</v>
      </c>
      <c r="AY34" s="24">
        <v>0</v>
      </c>
      <c r="AZ34" s="24">
        <v>0</v>
      </c>
      <c r="BA34" s="24">
        <v>0</v>
      </c>
      <c r="BB34" s="24">
        <v>0</v>
      </c>
      <c r="BC34" s="24">
        <v>0</v>
      </c>
      <c r="BD34" s="24">
        <v>0</v>
      </c>
      <c r="BE34" s="24">
        <v>0</v>
      </c>
      <c r="BF34" s="24">
        <v>0</v>
      </c>
      <c r="BG34" s="24">
        <v>0</v>
      </c>
      <c r="BH34" s="24">
        <v>0</v>
      </c>
      <c r="BI34" s="24">
        <v>0</v>
      </c>
      <c r="BJ34" s="24">
        <v>0</v>
      </c>
      <c r="BK34" s="24">
        <v>0</v>
      </c>
      <c r="BL34" s="24">
        <v>0</v>
      </c>
      <c r="BM34" s="24">
        <v>0</v>
      </c>
      <c r="BN34" s="24">
        <v>0</v>
      </c>
      <c r="BO34" s="24">
        <v>0</v>
      </c>
      <c r="BP34" s="24">
        <v>0</v>
      </c>
      <c r="BQ34" s="24">
        <v>0</v>
      </c>
      <c r="BR34" s="24">
        <v>0</v>
      </c>
      <c r="BS34" s="24">
        <v>0</v>
      </c>
      <c r="BT34" s="24">
        <v>0</v>
      </c>
      <c r="BU34" s="24">
        <v>0</v>
      </c>
      <c r="BV34" s="24">
        <v>0</v>
      </c>
      <c r="BW34" s="24"/>
      <c r="BX34" s="24"/>
      <c r="BY34" s="24">
        <v>0</v>
      </c>
      <c r="BZ34" s="24">
        <v>0</v>
      </c>
      <c r="CA34" s="14" t="e">
        <f>INDEX(#REF!,MATCH(E34,#REF!,0))</f>
        <v>#REF!</v>
      </c>
      <c r="CB34" s="14" t="s">
        <v>471</v>
      </c>
      <c r="CC34" s="24">
        <v>0</v>
      </c>
      <c r="CD34" s="24">
        <v>0</v>
      </c>
      <c r="CE34" s="24">
        <v>2.2999999999999998</v>
      </c>
      <c r="CF34" s="24">
        <v>2.0999999999999996</v>
      </c>
      <c r="CG34" s="24">
        <v>0.11</v>
      </c>
      <c r="CH34" s="24">
        <v>2</v>
      </c>
      <c r="CI34" s="24" t="s">
        <v>115</v>
      </c>
      <c r="CJ34" s="24">
        <v>2.0099999999999998</v>
      </c>
      <c r="CK34" s="26">
        <f t="shared" si="159"/>
        <v>0</v>
      </c>
      <c r="CL34" s="26">
        <f t="shared" si="270"/>
        <v>2.0099999999999998</v>
      </c>
      <c r="CM34" s="24">
        <v>36.67</v>
      </c>
      <c r="CN34" s="27">
        <v>70.87</v>
      </c>
      <c r="CO34" s="24">
        <v>70.08</v>
      </c>
      <c r="CP34" s="28">
        <f t="shared" si="161"/>
        <v>70.08</v>
      </c>
      <c r="CQ34" s="28">
        <f t="shared" si="162"/>
        <v>69.27</v>
      </c>
      <c r="CR34" s="28">
        <f t="shared" si="163"/>
        <v>0.81</v>
      </c>
      <c r="CS34" s="28">
        <f t="shared" si="164"/>
        <v>0</v>
      </c>
      <c r="CT34" s="28">
        <f t="shared" si="2"/>
        <v>69.47</v>
      </c>
      <c r="CU34" s="29">
        <v>69.47</v>
      </c>
      <c r="CV34" s="28">
        <f t="shared" si="165"/>
        <v>1.28</v>
      </c>
      <c r="CW34" s="28">
        <f t="shared" si="3"/>
        <v>0</v>
      </c>
      <c r="CX34" s="28">
        <f t="shared" si="166"/>
        <v>0</v>
      </c>
      <c r="CY34" s="28">
        <f t="shared" si="4"/>
        <v>70.75</v>
      </c>
      <c r="CZ34" s="28">
        <f t="shared" si="167"/>
        <v>70.75</v>
      </c>
      <c r="DA34" s="30">
        <v>70.87</v>
      </c>
      <c r="DB34" s="26">
        <f t="shared" si="168"/>
        <v>1.6</v>
      </c>
      <c r="DC34" s="26">
        <f t="shared" si="169"/>
        <v>0.79</v>
      </c>
      <c r="DD34" s="26">
        <f t="shared" si="170"/>
        <v>0.81</v>
      </c>
      <c r="DE34" s="26">
        <f t="shared" si="5"/>
        <v>0</v>
      </c>
      <c r="DF34" s="26">
        <f t="shared" si="171"/>
        <v>0</v>
      </c>
      <c r="DG34" s="26">
        <f t="shared" si="6"/>
        <v>0</v>
      </c>
      <c r="DH34" s="26">
        <f t="shared" si="7"/>
        <v>0.1</v>
      </c>
      <c r="DI34" s="26">
        <f t="shared" si="8"/>
        <v>0.2</v>
      </c>
      <c r="DJ34" s="26">
        <f t="shared" si="9"/>
        <v>1.4</v>
      </c>
      <c r="DK34" s="26">
        <f t="shared" si="172"/>
        <v>0</v>
      </c>
      <c r="DL34" s="26">
        <f t="shared" si="173"/>
        <v>1.7</v>
      </c>
      <c r="DM34" s="26">
        <f t="shared" si="174"/>
        <v>0</v>
      </c>
      <c r="DN34" s="26">
        <f t="shared" si="175"/>
        <v>0.30999999999999983</v>
      </c>
      <c r="DO34" s="24">
        <v>3</v>
      </c>
      <c r="DP34" s="24">
        <v>0.5</v>
      </c>
      <c r="DQ34" s="24">
        <v>1</v>
      </c>
      <c r="DR34" s="24">
        <v>1</v>
      </c>
      <c r="DS34" s="31">
        <f t="shared" si="176"/>
        <v>0</v>
      </c>
      <c r="DT34" s="31">
        <f t="shared" si="177"/>
        <v>5.01</v>
      </c>
      <c r="DU34" s="31">
        <f t="shared" si="178"/>
        <v>0</v>
      </c>
      <c r="DV34" s="31">
        <f t="shared" si="179"/>
        <v>8.0500000000000007</v>
      </c>
      <c r="DW34" s="31">
        <f t="shared" si="180"/>
        <v>8.0500000000000007</v>
      </c>
      <c r="DX34" s="31">
        <f t="shared" si="181"/>
        <v>0</v>
      </c>
      <c r="DY34" s="31">
        <f t="shared" si="182"/>
        <v>20.13</v>
      </c>
      <c r="DZ34" s="31">
        <f t="shared" si="183"/>
        <v>20.13</v>
      </c>
      <c r="EA34" s="31">
        <f t="shared" si="184"/>
        <v>0</v>
      </c>
      <c r="EB34" s="31">
        <f t="shared" si="185"/>
        <v>7.68</v>
      </c>
      <c r="EC34" s="31">
        <f t="shared" si="186"/>
        <v>7.68</v>
      </c>
      <c r="ED34" s="31">
        <f t="shared" si="187"/>
        <v>0</v>
      </c>
      <c r="EE34" s="31">
        <f t="shared" si="187"/>
        <v>12.45</v>
      </c>
      <c r="EF34" s="31">
        <f t="shared" si="188"/>
        <v>12.45</v>
      </c>
      <c r="EG34" s="31">
        <f t="shared" si="189"/>
        <v>0</v>
      </c>
      <c r="EH34" s="31">
        <f t="shared" si="189"/>
        <v>7.68</v>
      </c>
      <c r="EI34" s="31">
        <f t="shared" si="190"/>
        <v>7.68</v>
      </c>
      <c r="EJ34" s="24"/>
      <c r="EK34" s="24"/>
      <c r="EL34" s="24">
        <v>809.79000000000008</v>
      </c>
      <c r="EM34" s="24">
        <v>844.29</v>
      </c>
      <c r="EN34" s="24" t="s">
        <v>487</v>
      </c>
      <c r="EO34" s="24" t="s">
        <v>493</v>
      </c>
      <c r="EP34" s="14" t="s">
        <v>488</v>
      </c>
      <c r="EQ34" s="14" t="s">
        <v>489</v>
      </c>
      <c r="ER34" s="14" t="str">
        <f>IF(OR(EP34="Cống tròn",EP34="Cống hộp",EP34="Ống nhựa"),INDEX(#REF!,MATCH(E34,#REF!,0)),IF(OR(EP34="Rãnh xây",EP34="Rãnh bê tông"),INDEX(#REF!,MATCH(E34,#REF!,0)),EP34&amp;" "&amp;" ,"&amp;EQ34))</f>
        <v>Rãnh thang  ,Thang đất</v>
      </c>
      <c r="ES34" s="25">
        <v>0</v>
      </c>
      <c r="ET34" s="25">
        <v>0</v>
      </c>
      <c r="EU34" s="25">
        <v>0</v>
      </c>
      <c r="EV34" s="24">
        <v>34.499999999999886</v>
      </c>
      <c r="EW34" s="31">
        <f t="shared" si="191"/>
        <v>0</v>
      </c>
      <c r="EX34" s="31">
        <f t="shared" si="192"/>
        <v>0</v>
      </c>
      <c r="EY34" s="31">
        <f t="shared" si="10"/>
        <v>0</v>
      </c>
      <c r="EZ34" s="31">
        <f t="shared" si="193"/>
        <v>0</v>
      </c>
      <c r="FA34" s="31">
        <f t="shared" si="194"/>
        <v>0</v>
      </c>
      <c r="FB34" s="32" t="str">
        <f t="shared" si="195"/>
        <v>Đủ</v>
      </c>
      <c r="FC34" s="31">
        <f t="shared" si="196"/>
        <v>0</v>
      </c>
      <c r="FD34" s="33" t="e" cm="1">
        <f t="array" ref="FD34">IF(EP34="Cống tròn",INDEX(#REF!,MATCH(E34,#REF!,0)),IF(EP34="Cống hộp",INDEX(#REF!,MATCH(E34,#REF!,0)),IF(EP34="Rãnh thang",INDEX(#REF!,MATCH(EL34&amp;EM34,#REF!&amp;#REF!,0)),FE34&amp;" "&amp;FF34)))</f>
        <v>#REF!</v>
      </c>
      <c r="FE34" s="14" t="s">
        <v>433</v>
      </c>
      <c r="FF34" s="14" t="s">
        <v>433</v>
      </c>
      <c r="FG34" s="14" t="e">
        <f>INDEX(#REF!,MATCH(E34,#REF!,0))</f>
        <v>#REF!</v>
      </c>
      <c r="FH34" s="14"/>
      <c r="FI34" s="24">
        <v>0</v>
      </c>
      <c r="FJ34" s="24">
        <v>0</v>
      </c>
      <c r="FK34" s="24">
        <v>0</v>
      </c>
      <c r="FL34" s="25">
        <v>0</v>
      </c>
      <c r="FM34" s="25">
        <v>0</v>
      </c>
      <c r="FN34" s="31">
        <f t="shared" si="197"/>
        <v>0</v>
      </c>
      <c r="FO34" s="31">
        <f t="shared" si="198"/>
        <v>0</v>
      </c>
      <c r="FP34" s="25">
        <v>0</v>
      </c>
      <c r="FQ34" s="25">
        <v>0</v>
      </c>
      <c r="FR34" s="25">
        <v>0</v>
      </c>
      <c r="FS34" s="31">
        <f t="shared" si="199"/>
        <v>0</v>
      </c>
      <c r="FT34" s="25">
        <v>0</v>
      </c>
      <c r="FU34" s="25">
        <v>0</v>
      </c>
      <c r="FV34" s="25">
        <v>0</v>
      </c>
      <c r="FW34" s="25">
        <v>0</v>
      </c>
      <c r="FX34" s="25">
        <v>0</v>
      </c>
      <c r="FY34" s="31">
        <f t="shared" si="200"/>
        <v>0</v>
      </c>
      <c r="FZ34" s="33"/>
      <c r="GA34" s="33"/>
      <c r="GB34" s="33"/>
      <c r="GC34" s="33"/>
      <c r="GD34" s="25">
        <v>0</v>
      </c>
      <c r="GE34" s="25">
        <v>0</v>
      </c>
      <c r="GF34" s="25">
        <v>0</v>
      </c>
      <c r="GG34" s="25">
        <v>0</v>
      </c>
      <c r="GH34" s="25">
        <v>0</v>
      </c>
      <c r="GI34" s="25">
        <v>0</v>
      </c>
      <c r="GJ34" s="25">
        <v>0</v>
      </c>
      <c r="GK34" s="25">
        <v>0</v>
      </c>
      <c r="GL34" s="25">
        <v>0</v>
      </c>
      <c r="GM34" s="25">
        <v>0</v>
      </c>
      <c r="GN34" s="31">
        <f t="shared" si="11"/>
        <v>0</v>
      </c>
      <c r="GO34" s="31">
        <f t="shared" si="201"/>
        <v>0</v>
      </c>
      <c r="GP34" s="25">
        <v>0</v>
      </c>
      <c r="GQ34" s="25">
        <v>0</v>
      </c>
      <c r="GR34" s="25">
        <v>0</v>
      </c>
      <c r="GS34" s="25">
        <v>0</v>
      </c>
      <c r="GT34" s="33" t="e">
        <f>INDEX(#REF!,MATCH(E34,#REF!,0))</f>
        <v>#REF!</v>
      </c>
      <c r="GU34" s="33"/>
      <c r="GV34" s="25">
        <v>0</v>
      </c>
      <c r="GW34" s="25">
        <v>0</v>
      </c>
      <c r="GX34" s="25">
        <v>0</v>
      </c>
      <c r="GY34" s="25">
        <v>0</v>
      </c>
      <c r="GZ34" s="31">
        <f t="shared" si="12"/>
        <v>0</v>
      </c>
      <c r="HA34" s="31">
        <f t="shared" si="13"/>
        <v>0</v>
      </c>
      <c r="HB34" s="104">
        <f t="shared" si="202"/>
        <v>0</v>
      </c>
      <c r="HC34" s="25">
        <v>0</v>
      </c>
      <c r="HD34" s="25">
        <v>0</v>
      </c>
      <c r="HE34" s="25">
        <v>0</v>
      </c>
      <c r="HF34" s="31">
        <f t="shared" si="203"/>
        <v>0</v>
      </c>
      <c r="HG34" s="25">
        <v>0</v>
      </c>
      <c r="HH34" s="25">
        <v>0</v>
      </c>
      <c r="HI34" s="33" t="s">
        <v>490</v>
      </c>
      <c r="HJ34" s="33" t="s">
        <v>491</v>
      </c>
      <c r="HK34" s="33" t="s">
        <v>492</v>
      </c>
      <c r="HL34" s="33" t="s">
        <v>494</v>
      </c>
      <c r="HM34" s="33" t="e" cm="1">
        <f t="array" ref="HM34">INDEX(#REF!,MATCH(EL34&amp;EM34,#REF!&amp;#REF!,0))</f>
        <v>#REF!</v>
      </c>
      <c r="HN34" s="25">
        <v>0</v>
      </c>
      <c r="HO34" s="25">
        <v>0</v>
      </c>
      <c r="HP34" s="25">
        <v>0</v>
      </c>
      <c r="HQ34" s="25">
        <v>0</v>
      </c>
      <c r="HR34" s="25">
        <v>0</v>
      </c>
      <c r="HS34" s="25">
        <v>0</v>
      </c>
      <c r="HT34" s="25">
        <v>0</v>
      </c>
      <c r="HU34" s="25">
        <v>0</v>
      </c>
      <c r="HV34" s="25">
        <v>0</v>
      </c>
      <c r="HW34" s="25">
        <v>0</v>
      </c>
      <c r="HX34" s="33" t="e" cm="1">
        <f t="array" ref="HX34">INDEX(#REF!,MATCH(EL34&amp;EM34,#REF!&amp;#REF!,0))</f>
        <v>#REF!</v>
      </c>
      <c r="HY34" s="25">
        <v>0</v>
      </c>
      <c r="HZ34" s="25">
        <v>0</v>
      </c>
      <c r="IA34" s="25">
        <v>0</v>
      </c>
      <c r="IB34" s="33" t="e" cm="1">
        <f t="array" ref="IB34">INDEX(#REF!,MATCH(EL34&amp;EM34,#REF!&amp;#REF!,0))</f>
        <v>#REF!</v>
      </c>
      <c r="IC34" s="25">
        <v>0</v>
      </c>
      <c r="ID34" s="25">
        <v>0</v>
      </c>
      <c r="IE34" s="25">
        <v>0</v>
      </c>
      <c r="IF34" s="25">
        <v>0</v>
      </c>
      <c r="IG34" s="25">
        <v>0</v>
      </c>
      <c r="IH34" s="25">
        <v>0</v>
      </c>
      <c r="II34" s="33" t="e" cm="1">
        <f t="array" ref="II34">INDEX(#REF!,MATCH(EL34&amp;EM34,#REF!&amp;#REF!,0))</f>
        <v>#REF!</v>
      </c>
      <c r="IJ34" s="25">
        <v>2</v>
      </c>
      <c r="IK34" s="25">
        <v>2</v>
      </c>
      <c r="IL34" s="25">
        <v>2</v>
      </c>
      <c r="IM34" s="33" t="e" cm="1">
        <f t="array" ref="IM34">INDEX(#REF!,MATCH(EL34&amp;EM34,#REF!&amp;#REF!,0))</f>
        <v>#REF!</v>
      </c>
      <c r="IN34" s="33"/>
      <c r="IO34" s="31">
        <f t="shared" si="14"/>
        <v>0</v>
      </c>
      <c r="IP34" s="25">
        <v>0</v>
      </c>
      <c r="IQ34" s="25">
        <v>0</v>
      </c>
      <c r="IR34" s="25">
        <v>0</v>
      </c>
      <c r="IS34" s="33" t="e" cm="1">
        <f t="array" ref="IS34">INDEX(#REF!,MATCH(EL34&amp;EM34,#REF!&amp;#REF!,0))</f>
        <v>#REF!</v>
      </c>
      <c r="IT34" s="33"/>
      <c r="IU34" s="31">
        <f t="shared" si="263"/>
        <v>0</v>
      </c>
      <c r="IV34" s="31">
        <f t="shared" si="264"/>
        <v>0</v>
      </c>
      <c r="IW34" s="25">
        <v>0</v>
      </c>
      <c r="IX34" s="25">
        <v>0</v>
      </c>
      <c r="IY34" s="25">
        <v>0</v>
      </c>
      <c r="IZ34" s="25">
        <v>0</v>
      </c>
      <c r="JA34" s="31">
        <f t="shared" si="265"/>
        <v>0</v>
      </c>
      <c r="JB34" s="31">
        <f t="shared" si="266"/>
        <v>0</v>
      </c>
      <c r="JC34" s="31">
        <f t="shared" si="267"/>
        <v>0</v>
      </c>
      <c r="JD34" s="31">
        <f t="shared" si="268"/>
        <v>0</v>
      </c>
      <c r="JE34" s="31">
        <f t="shared" si="269"/>
        <v>0</v>
      </c>
      <c r="JF34" s="27">
        <v>41.120000000000097</v>
      </c>
      <c r="JG34" s="26">
        <f t="shared" si="204"/>
        <v>40.619999999999997</v>
      </c>
      <c r="JH34" s="26">
        <f t="shared" si="205"/>
        <v>0.50000000000009948</v>
      </c>
      <c r="JI34" s="26">
        <f t="shared" si="15"/>
        <v>0</v>
      </c>
      <c r="JJ34" s="26">
        <f t="shared" si="16"/>
        <v>0</v>
      </c>
      <c r="JK34" s="26">
        <f t="shared" si="17"/>
        <v>0</v>
      </c>
      <c r="JL34" s="26">
        <f t="shared" si="18"/>
        <v>0</v>
      </c>
      <c r="JM34" s="26">
        <f t="shared" si="19"/>
        <v>42.62</v>
      </c>
      <c r="JN34" s="26">
        <f t="shared" si="20"/>
        <v>40.620000000000097</v>
      </c>
      <c r="JO34" s="26">
        <f t="shared" si="21"/>
        <v>40.620000000000097</v>
      </c>
      <c r="JP34" s="26">
        <f t="shared" si="22"/>
        <v>0</v>
      </c>
      <c r="JQ34" s="26">
        <f t="shared" si="23"/>
        <v>0</v>
      </c>
      <c r="JR34" s="26">
        <f t="shared" si="24"/>
        <v>0</v>
      </c>
      <c r="JS34" s="26">
        <f t="shared" si="25"/>
        <v>0</v>
      </c>
      <c r="JT34" s="26">
        <f t="shared" si="26"/>
        <v>0</v>
      </c>
      <c r="JU34" s="26">
        <f t="shared" si="27"/>
        <v>0</v>
      </c>
      <c r="JV34" s="26">
        <f t="shared" si="28"/>
        <v>0</v>
      </c>
      <c r="JW34" s="26">
        <f t="shared" si="29"/>
        <v>0</v>
      </c>
      <c r="JX34" s="26">
        <f t="shared" si="30"/>
        <v>0</v>
      </c>
      <c r="JY34" s="26">
        <f t="shared" si="31"/>
        <v>0</v>
      </c>
      <c r="JZ34" s="26">
        <f t="shared" si="32"/>
        <v>0</v>
      </c>
      <c r="KA34" s="26">
        <f t="shared" si="33"/>
        <v>0</v>
      </c>
      <c r="KB34" s="26">
        <f t="shared" si="34"/>
        <v>0</v>
      </c>
      <c r="KC34" s="26">
        <f t="shared" si="35"/>
        <v>0</v>
      </c>
      <c r="KD34" s="26">
        <f t="shared" si="36"/>
        <v>0</v>
      </c>
      <c r="KE34" s="24">
        <v>40.620000000000097</v>
      </c>
      <c r="KF34" s="31">
        <f t="shared" si="37"/>
        <v>0</v>
      </c>
      <c r="KG34" s="31">
        <f t="shared" si="38"/>
        <v>0</v>
      </c>
      <c r="KH34" s="31">
        <f t="shared" si="39"/>
        <v>0</v>
      </c>
      <c r="KI34" s="31">
        <f t="shared" si="40"/>
        <v>0</v>
      </c>
      <c r="KJ34" s="31">
        <f t="shared" si="41"/>
        <v>42.62</v>
      </c>
      <c r="KK34" s="25">
        <v>41.620000000000097</v>
      </c>
      <c r="KL34" s="31">
        <f t="shared" si="42"/>
        <v>0</v>
      </c>
      <c r="KM34" s="31">
        <f t="shared" si="43"/>
        <v>0</v>
      </c>
      <c r="KN34" s="31">
        <f t="shared" si="44"/>
        <v>0</v>
      </c>
      <c r="KO34" s="31">
        <f t="shared" si="45"/>
        <v>0</v>
      </c>
      <c r="KP34" s="31">
        <f t="shared" si="46"/>
        <v>0</v>
      </c>
      <c r="KQ34" s="25">
        <v>2</v>
      </c>
      <c r="KR34" s="31">
        <f t="shared" si="47"/>
        <v>42.62</v>
      </c>
      <c r="KS34" s="27">
        <v>40.620000000000097</v>
      </c>
      <c r="KT34" s="26">
        <f t="shared" si="48"/>
        <v>40.119999999999997</v>
      </c>
      <c r="KU34" s="26">
        <f t="shared" si="206"/>
        <v>0.50000000000009948</v>
      </c>
      <c r="KV34" s="26">
        <f t="shared" si="49"/>
        <v>0</v>
      </c>
      <c r="KW34" s="26">
        <f t="shared" si="50"/>
        <v>0</v>
      </c>
      <c r="KX34" s="26">
        <f t="shared" si="51"/>
        <v>0</v>
      </c>
      <c r="KY34" s="26">
        <f t="shared" si="52"/>
        <v>0</v>
      </c>
      <c r="KZ34" s="26">
        <f t="shared" si="53"/>
        <v>42.12</v>
      </c>
      <c r="LA34" s="26">
        <f t="shared" si="54"/>
        <v>40.120000000000097</v>
      </c>
      <c r="LB34" s="26">
        <f t="shared" si="55"/>
        <v>40.120000000000097</v>
      </c>
      <c r="LC34" s="26">
        <f t="shared" si="56"/>
        <v>0</v>
      </c>
      <c r="LD34" s="26">
        <f t="shared" si="57"/>
        <v>0</v>
      </c>
      <c r="LE34" s="26">
        <f t="shared" si="58"/>
        <v>0</v>
      </c>
      <c r="LF34" s="26">
        <f t="shared" si="59"/>
        <v>0</v>
      </c>
      <c r="LG34" s="26">
        <f t="shared" si="60"/>
        <v>0</v>
      </c>
      <c r="LH34" s="26">
        <f t="shared" si="61"/>
        <v>0</v>
      </c>
      <c r="LI34" s="26">
        <f t="shared" si="62"/>
        <v>0</v>
      </c>
      <c r="LJ34" s="26">
        <f t="shared" si="63"/>
        <v>0</v>
      </c>
      <c r="LK34" s="26">
        <f t="shared" si="64"/>
        <v>0</v>
      </c>
      <c r="LL34" s="26">
        <f t="shared" si="65"/>
        <v>0</v>
      </c>
      <c r="LM34" s="26">
        <f t="shared" si="66"/>
        <v>0</v>
      </c>
      <c r="LN34" s="26">
        <f t="shared" si="67"/>
        <v>0</v>
      </c>
      <c r="LO34" s="26">
        <f t="shared" si="68"/>
        <v>0</v>
      </c>
      <c r="LP34" s="26">
        <f t="shared" si="69"/>
        <v>0</v>
      </c>
      <c r="LQ34" s="26">
        <f t="shared" si="70"/>
        <v>0</v>
      </c>
      <c r="LR34" s="24">
        <v>40.120000000000097</v>
      </c>
      <c r="LS34" s="31">
        <f t="shared" si="71"/>
        <v>0</v>
      </c>
      <c r="LT34" s="31">
        <f t="shared" si="72"/>
        <v>0</v>
      </c>
      <c r="LU34" s="31">
        <f t="shared" si="73"/>
        <v>0</v>
      </c>
      <c r="LV34" s="31">
        <f t="shared" si="74"/>
        <v>0</v>
      </c>
      <c r="LW34" s="31">
        <f t="shared" si="75"/>
        <v>42.12</v>
      </c>
      <c r="LX34" s="25">
        <v>41.120000000000097</v>
      </c>
      <c r="LY34" s="31">
        <f t="shared" si="76"/>
        <v>0</v>
      </c>
      <c r="LZ34" s="31">
        <f t="shared" si="77"/>
        <v>0</v>
      </c>
      <c r="MA34" s="31">
        <f t="shared" si="78"/>
        <v>0</v>
      </c>
      <c r="MB34" s="31">
        <f t="shared" si="79"/>
        <v>0</v>
      </c>
      <c r="MC34" s="31">
        <f t="shared" si="80"/>
        <v>0</v>
      </c>
      <c r="MD34" s="25">
        <v>2</v>
      </c>
      <c r="ME34" s="31">
        <f t="shared" si="81"/>
        <v>42.12</v>
      </c>
      <c r="MF34" s="33" t="s">
        <v>429</v>
      </c>
      <c r="MG34" s="25">
        <v>0.32</v>
      </c>
      <c r="MH34" s="31">
        <f t="shared" si="207"/>
        <v>0.18000000000009947</v>
      </c>
      <c r="MI34" s="31">
        <f t="shared" si="208"/>
        <v>0.50000000000009948</v>
      </c>
      <c r="MJ34" s="25">
        <v>0.32</v>
      </c>
      <c r="MK34" s="31">
        <f t="shared" si="209"/>
        <v>0.18000000000009947</v>
      </c>
      <c r="ML34" s="31">
        <f t="shared" si="210"/>
        <v>0.50000000000009948</v>
      </c>
      <c r="MM34" s="31">
        <f t="shared" si="82"/>
        <v>0</v>
      </c>
      <c r="MN34" s="31">
        <f t="shared" si="83"/>
        <v>0</v>
      </c>
      <c r="MO34" s="31">
        <f t="shared" si="211"/>
        <v>0</v>
      </c>
      <c r="MP34" s="31">
        <f t="shared" si="84"/>
        <v>0</v>
      </c>
      <c r="MQ34" s="31">
        <f t="shared" si="85"/>
        <v>0</v>
      </c>
      <c r="MR34" s="31">
        <f t="shared" si="212"/>
        <v>0</v>
      </c>
      <c r="MS34" s="31">
        <f t="shared" si="86"/>
        <v>0</v>
      </c>
      <c r="MT34" s="31">
        <f t="shared" si="87"/>
        <v>0</v>
      </c>
      <c r="MU34" s="31">
        <f t="shared" si="213"/>
        <v>0</v>
      </c>
      <c r="MV34" s="31">
        <f t="shared" si="88"/>
        <v>0</v>
      </c>
      <c r="MW34" s="31">
        <f t="shared" si="89"/>
        <v>0</v>
      </c>
      <c r="MX34" s="31">
        <f t="shared" si="214"/>
        <v>0</v>
      </c>
      <c r="MY34" s="31">
        <f t="shared" si="90"/>
        <v>0</v>
      </c>
      <c r="MZ34" s="31">
        <f t="shared" si="91"/>
        <v>0</v>
      </c>
      <c r="NA34" s="31">
        <f t="shared" si="215"/>
        <v>0</v>
      </c>
      <c r="NB34" s="31">
        <f t="shared" si="92"/>
        <v>0</v>
      </c>
      <c r="NC34" s="31">
        <f t="shared" si="93"/>
        <v>0</v>
      </c>
      <c r="ND34" s="31">
        <f t="shared" si="216"/>
        <v>0</v>
      </c>
      <c r="NE34" s="31">
        <f t="shared" si="94"/>
        <v>0</v>
      </c>
      <c r="NF34" s="31">
        <f t="shared" si="95"/>
        <v>0</v>
      </c>
      <c r="NG34" s="31">
        <f t="shared" si="217"/>
        <v>0</v>
      </c>
      <c r="NH34" s="31">
        <f t="shared" si="96"/>
        <v>0</v>
      </c>
      <c r="NI34" s="31">
        <f t="shared" si="97"/>
        <v>0</v>
      </c>
      <c r="NJ34" s="31">
        <f t="shared" si="218"/>
        <v>0</v>
      </c>
      <c r="NK34" s="31">
        <f t="shared" si="98"/>
        <v>0</v>
      </c>
      <c r="NL34" s="31">
        <f t="shared" si="99"/>
        <v>0</v>
      </c>
      <c r="NM34" s="31">
        <f t="shared" si="219"/>
        <v>0</v>
      </c>
      <c r="NN34" s="31">
        <f t="shared" si="100"/>
        <v>0</v>
      </c>
      <c r="NO34" s="31">
        <f t="shared" si="101"/>
        <v>0</v>
      </c>
      <c r="NP34" s="31">
        <f t="shared" si="220"/>
        <v>0</v>
      </c>
      <c r="NQ34" s="31">
        <f t="shared" si="102"/>
        <v>0</v>
      </c>
      <c r="NR34" s="31">
        <f t="shared" si="103"/>
        <v>0</v>
      </c>
      <c r="NS34" s="31">
        <f t="shared" si="221"/>
        <v>0</v>
      </c>
      <c r="NT34" s="31">
        <f t="shared" si="104"/>
        <v>0</v>
      </c>
      <c r="NU34" s="31">
        <f t="shared" si="105"/>
        <v>0</v>
      </c>
      <c r="NV34" s="31">
        <f t="shared" si="222"/>
        <v>0</v>
      </c>
      <c r="NW34" s="31">
        <f t="shared" si="106"/>
        <v>0</v>
      </c>
      <c r="NX34" s="31">
        <f t="shared" si="107"/>
        <v>0</v>
      </c>
      <c r="NY34" s="31">
        <f t="shared" si="223"/>
        <v>0</v>
      </c>
      <c r="NZ34" s="31">
        <f t="shared" si="108"/>
        <v>0</v>
      </c>
      <c r="OA34" s="31">
        <f t="shared" si="109"/>
        <v>0</v>
      </c>
      <c r="OB34" s="31">
        <f t="shared" si="224"/>
        <v>0</v>
      </c>
      <c r="OC34" s="31">
        <f t="shared" si="110"/>
        <v>0</v>
      </c>
      <c r="OD34" s="31">
        <f t="shared" si="111"/>
        <v>0</v>
      </c>
      <c r="OE34" s="31">
        <f t="shared" si="225"/>
        <v>0</v>
      </c>
      <c r="OF34" s="31">
        <f t="shared" si="112"/>
        <v>0</v>
      </c>
      <c r="OG34" s="31">
        <f t="shared" si="113"/>
        <v>0</v>
      </c>
      <c r="OH34" s="31">
        <f t="shared" si="226"/>
        <v>0</v>
      </c>
      <c r="OI34" s="31">
        <f t="shared" si="114"/>
        <v>0</v>
      </c>
      <c r="OJ34" s="31">
        <f t="shared" si="115"/>
        <v>0</v>
      </c>
      <c r="OK34" s="31">
        <f t="shared" si="227"/>
        <v>0</v>
      </c>
      <c r="OL34" s="31">
        <f t="shared" si="116"/>
        <v>0</v>
      </c>
      <c r="OM34" s="31">
        <f t="shared" si="117"/>
        <v>0</v>
      </c>
      <c r="ON34" s="31">
        <f t="shared" si="228"/>
        <v>0</v>
      </c>
      <c r="OO34" s="31">
        <f t="shared" si="118"/>
        <v>0</v>
      </c>
      <c r="OP34" s="31">
        <f t="shared" si="119"/>
        <v>0</v>
      </c>
      <c r="OQ34" s="31">
        <f t="shared" si="229"/>
        <v>0</v>
      </c>
      <c r="OR34" s="31">
        <f t="shared" si="120"/>
        <v>0</v>
      </c>
      <c r="OS34" s="31">
        <f t="shared" si="121"/>
        <v>0</v>
      </c>
      <c r="OT34" s="31">
        <f t="shared" si="230"/>
        <v>0</v>
      </c>
      <c r="OU34" s="31">
        <f t="shared" si="122"/>
        <v>0</v>
      </c>
      <c r="OV34" s="31">
        <f t="shared" si="123"/>
        <v>0</v>
      </c>
      <c r="OW34" s="31">
        <f t="shared" si="231"/>
        <v>0</v>
      </c>
      <c r="OX34" s="31">
        <f t="shared" si="124"/>
        <v>0</v>
      </c>
      <c r="OY34" s="31">
        <f t="shared" si="125"/>
        <v>0</v>
      </c>
      <c r="OZ34" s="31">
        <f t="shared" si="232"/>
        <v>0</v>
      </c>
      <c r="PA34" s="31">
        <f t="shared" si="126"/>
        <v>0</v>
      </c>
      <c r="PB34" s="31">
        <f t="shared" si="127"/>
        <v>0</v>
      </c>
      <c r="PC34" s="31">
        <f t="shared" si="233"/>
        <v>0</v>
      </c>
      <c r="PD34" s="31">
        <f t="shared" si="128"/>
        <v>0</v>
      </c>
      <c r="PE34" s="31">
        <f t="shared" si="129"/>
        <v>0</v>
      </c>
      <c r="PF34" s="31">
        <f t="shared" si="234"/>
        <v>0</v>
      </c>
      <c r="PG34" s="27">
        <v>2.6</v>
      </c>
      <c r="PH34" s="27">
        <v>0.5</v>
      </c>
      <c r="PI34" s="27">
        <v>1</v>
      </c>
      <c r="PJ34" s="27">
        <v>1</v>
      </c>
      <c r="PK34" s="27">
        <v>0.3</v>
      </c>
      <c r="PL34" s="27">
        <v>0</v>
      </c>
      <c r="PM34" s="27">
        <v>0</v>
      </c>
      <c r="PN34" s="27">
        <v>0</v>
      </c>
      <c r="PO34" s="31">
        <f t="shared" si="235"/>
        <v>2.78</v>
      </c>
      <c r="PP34" s="31">
        <f t="shared" si="236"/>
        <v>0.48</v>
      </c>
      <c r="PQ34" s="31">
        <f t="shared" si="237"/>
        <v>3.1</v>
      </c>
      <c r="PR34" s="31">
        <f t="shared" si="238"/>
        <v>0.94</v>
      </c>
      <c r="PS34" s="31">
        <f t="shared" si="239"/>
        <v>2.78</v>
      </c>
      <c r="PT34" s="31">
        <f t="shared" si="240"/>
        <v>0.48</v>
      </c>
      <c r="PU34" s="31">
        <f t="shared" si="241"/>
        <v>3.1</v>
      </c>
      <c r="PV34" s="31">
        <f t="shared" si="242"/>
        <v>0.94</v>
      </c>
      <c r="PW34" s="31">
        <f t="shared" si="130"/>
        <v>0.3</v>
      </c>
      <c r="PX34" s="31">
        <f t="shared" si="243"/>
        <v>0</v>
      </c>
      <c r="PY34" s="31">
        <f t="shared" si="131"/>
        <v>0.3</v>
      </c>
      <c r="PZ34" s="31">
        <f t="shared" si="132"/>
        <v>0</v>
      </c>
      <c r="QA34" s="31">
        <f t="shared" si="133"/>
        <v>16.559999999999999</v>
      </c>
      <c r="QB34" s="31">
        <f t="shared" si="134"/>
        <v>32.43</v>
      </c>
      <c r="QC34" s="31">
        <f t="shared" si="135"/>
        <v>48.99</v>
      </c>
      <c r="QD34" s="31">
        <f t="shared" si="136"/>
        <v>0</v>
      </c>
      <c r="QE34" s="31">
        <f t="shared" si="137"/>
        <v>0</v>
      </c>
      <c r="QF34" s="31">
        <f t="shared" si="244"/>
        <v>0</v>
      </c>
      <c r="QG34" s="31">
        <f t="shared" si="245"/>
        <v>16.559999999999999</v>
      </c>
      <c r="QH34" s="31">
        <f t="shared" si="246"/>
        <v>32.43</v>
      </c>
      <c r="QI34" s="31">
        <f t="shared" si="247"/>
        <v>48.99</v>
      </c>
      <c r="QJ34" s="31">
        <f t="shared" si="138"/>
        <v>0</v>
      </c>
      <c r="QK34" s="31">
        <f t="shared" si="139"/>
        <v>0</v>
      </c>
      <c r="QL34" s="31">
        <f t="shared" si="248"/>
        <v>0</v>
      </c>
      <c r="QM34" s="31">
        <f t="shared" si="140"/>
        <v>0</v>
      </c>
      <c r="QN34" s="31">
        <f t="shared" si="141"/>
        <v>0</v>
      </c>
      <c r="QO34" s="31">
        <f t="shared" si="249"/>
        <v>0</v>
      </c>
      <c r="QP34" s="31">
        <f t="shared" si="142"/>
        <v>0</v>
      </c>
      <c r="QQ34" s="31">
        <f t="shared" si="143"/>
        <v>0</v>
      </c>
      <c r="QR34" s="31">
        <f t="shared" si="250"/>
        <v>0</v>
      </c>
      <c r="QS34" s="31">
        <f t="shared" si="144"/>
        <v>0</v>
      </c>
      <c r="QT34" s="31">
        <f t="shared" si="145"/>
        <v>0</v>
      </c>
      <c r="QU34" s="31">
        <f t="shared" si="251"/>
        <v>0</v>
      </c>
      <c r="QV34" s="31">
        <f t="shared" si="146"/>
        <v>0</v>
      </c>
      <c r="QW34" s="31">
        <f t="shared" si="147"/>
        <v>0</v>
      </c>
      <c r="QX34" s="31">
        <f t="shared" si="252"/>
        <v>0</v>
      </c>
      <c r="QY34" s="31">
        <f t="shared" si="148"/>
        <v>0</v>
      </c>
      <c r="QZ34" s="31">
        <f t="shared" si="149"/>
        <v>0</v>
      </c>
      <c r="RA34" s="31">
        <f t="shared" si="253"/>
        <v>0</v>
      </c>
      <c r="RB34" s="31">
        <f t="shared" si="254"/>
        <v>0</v>
      </c>
      <c r="RC34" s="31">
        <f t="shared" si="255"/>
        <v>0</v>
      </c>
      <c r="RD34" s="31">
        <f t="shared" si="256"/>
        <v>0</v>
      </c>
      <c r="RE34" s="31">
        <f t="shared" si="256"/>
        <v>0</v>
      </c>
      <c r="RF34" s="31">
        <f t="shared" si="257"/>
        <v>0</v>
      </c>
      <c r="RG34" s="31">
        <f t="shared" si="258"/>
        <v>16.559999999999999</v>
      </c>
      <c r="RH34" s="31">
        <f t="shared" si="258"/>
        <v>32.43</v>
      </c>
      <c r="RI34" s="31">
        <f t="shared" si="259"/>
        <v>48.99</v>
      </c>
      <c r="RJ34" s="31">
        <f t="shared" si="260"/>
        <v>0</v>
      </c>
      <c r="RK34" s="31">
        <f t="shared" si="260"/>
        <v>0</v>
      </c>
      <c r="RL34" s="31">
        <f t="shared" si="260"/>
        <v>0</v>
      </c>
      <c r="RM34" s="31">
        <f t="shared" si="150"/>
        <v>0</v>
      </c>
      <c r="RN34" s="31">
        <f t="shared" si="151"/>
        <v>0</v>
      </c>
      <c r="RO34" s="31">
        <f t="shared" si="152"/>
        <v>0</v>
      </c>
      <c r="RP34" s="31">
        <f t="shared" si="153"/>
        <v>0</v>
      </c>
      <c r="RQ34" s="31">
        <f t="shared" si="154"/>
        <v>0</v>
      </c>
      <c r="RR34" s="31">
        <f t="shared" si="155"/>
        <v>0</v>
      </c>
      <c r="RS34" s="31">
        <f t="shared" si="156"/>
        <v>0</v>
      </c>
      <c r="RT34" s="31">
        <f t="shared" si="157"/>
        <v>0</v>
      </c>
      <c r="RU34" s="31">
        <f t="shared" si="261"/>
        <v>0</v>
      </c>
      <c r="RV34" s="24"/>
      <c r="RW34" s="24"/>
      <c r="RX34" s="24"/>
      <c r="RY34" s="24"/>
    </row>
    <row r="35" spans="1:493" ht="42.75" x14ac:dyDescent="0.25">
      <c r="A35" s="24">
        <v>32</v>
      </c>
      <c r="B35" s="24" t="s">
        <v>457</v>
      </c>
      <c r="C35" s="24">
        <v>844.99</v>
      </c>
      <c r="D35" s="14" t="e">
        <f>INDEX(#REF!,MATCH(E35,#REF!,0))</f>
        <v>#REF!</v>
      </c>
      <c r="E35" s="24" t="s">
        <v>493</v>
      </c>
      <c r="F35" s="33" t="s">
        <v>481</v>
      </c>
      <c r="G35" s="33" t="s">
        <v>444</v>
      </c>
      <c r="H35" s="33" t="s">
        <v>424</v>
      </c>
      <c r="I35" s="33" t="s">
        <v>433</v>
      </c>
      <c r="J35" s="33" t="s">
        <v>433</v>
      </c>
      <c r="K35" s="33" t="s">
        <v>446</v>
      </c>
      <c r="L35" s="33" t="s">
        <v>446</v>
      </c>
      <c r="M35" s="24">
        <v>2</v>
      </c>
      <c r="N35" s="24">
        <v>2</v>
      </c>
      <c r="O35" s="25">
        <v>0</v>
      </c>
      <c r="P35" s="25">
        <v>0</v>
      </c>
      <c r="Q35" s="25">
        <v>0</v>
      </c>
      <c r="R35" s="25">
        <v>0</v>
      </c>
      <c r="S35" s="25">
        <v>0</v>
      </c>
      <c r="T35" s="25">
        <v>0</v>
      </c>
      <c r="U35" s="24">
        <v>2</v>
      </c>
      <c r="V35" s="24">
        <v>2</v>
      </c>
      <c r="W35" s="24">
        <v>0.2</v>
      </c>
      <c r="X35" s="24">
        <v>2</v>
      </c>
      <c r="Y35" s="24">
        <v>2.06</v>
      </c>
      <c r="Z35" s="26">
        <f t="shared" si="273"/>
        <v>1.28</v>
      </c>
      <c r="AA35" s="24">
        <v>0.2</v>
      </c>
      <c r="AB35" s="24">
        <v>0</v>
      </c>
      <c r="AC35" s="24">
        <v>0</v>
      </c>
      <c r="AD35" s="24">
        <v>0</v>
      </c>
      <c r="AE35" s="24">
        <v>0</v>
      </c>
      <c r="AF35" s="24">
        <v>0</v>
      </c>
      <c r="AG35" s="25">
        <v>0</v>
      </c>
      <c r="AH35" s="25">
        <v>0</v>
      </c>
      <c r="AI35" s="26">
        <f t="shared" si="0"/>
        <v>0</v>
      </c>
      <c r="AJ35" s="25">
        <v>0</v>
      </c>
      <c r="AK35" s="25">
        <v>0</v>
      </c>
      <c r="AL35" s="26">
        <f t="shared" si="1"/>
        <v>0</v>
      </c>
      <c r="AM35" s="24">
        <v>0</v>
      </c>
      <c r="AN35" s="24">
        <v>0</v>
      </c>
      <c r="AO35" s="24">
        <v>0</v>
      </c>
      <c r="AP35" s="24">
        <v>0</v>
      </c>
      <c r="AQ35" s="24">
        <v>2</v>
      </c>
      <c r="AR35" s="24">
        <v>1.8</v>
      </c>
      <c r="AS35" s="24">
        <v>0.12</v>
      </c>
      <c r="AT35" s="24">
        <v>0.1</v>
      </c>
      <c r="AU35" s="24">
        <v>0</v>
      </c>
      <c r="AV35" s="24">
        <v>0</v>
      </c>
      <c r="AW35" s="24">
        <v>0</v>
      </c>
      <c r="AX35" s="24">
        <v>0</v>
      </c>
      <c r="AY35" s="24">
        <v>0</v>
      </c>
      <c r="AZ35" s="24">
        <v>0</v>
      </c>
      <c r="BA35" s="24">
        <v>0</v>
      </c>
      <c r="BB35" s="24">
        <v>0</v>
      </c>
      <c r="BC35" s="24">
        <v>0</v>
      </c>
      <c r="BD35" s="24">
        <v>0</v>
      </c>
      <c r="BE35" s="24">
        <v>0</v>
      </c>
      <c r="BF35" s="24">
        <v>0</v>
      </c>
      <c r="BG35" s="24">
        <v>0</v>
      </c>
      <c r="BH35" s="24">
        <v>0</v>
      </c>
      <c r="BI35" s="24">
        <v>0</v>
      </c>
      <c r="BJ35" s="24">
        <v>0</v>
      </c>
      <c r="BK35" s="24">
        <v>0</v>
      </c>
      <c r="BL35" s="24">
        <v>0</v>
      </c>
      <c r="BM35" s="24">
        <v>0</v>
      </c>
      <c r="BN35" s="24">
        <v>0</v>
      </c>
      <c r="BO35" s="24">
        <v>0</v>
      </c>
      <c r="BP35" s="24">
        <v>0</v>
      </c>
      <c r="BQ35" s="24">
        <v>0</v>
      </c>
      <c r="BR35" s="24">
        <v>0</v>
      </c>
      <c r="BS35" s="24">
        <v>0</v>
      </c>
      <c r="BT35" s="24">
        <v>0</v>
      </c>
      <c r="BU35" s="24">
        <v>0</v>
      </c>
      <c r="BV35" s="24">
        <v>0</v>
      </c>
      <c r="BW35" s="24"/>
      <c r="BX35" s="24"/>
      <c r="BY35" s="24">
        <v>0</v>
      </c>
      <c r="BZ35" s="24">
        <v>0</v>
      </c>
      <c r="CA35" s="14" t="e">
        <f>INDEX(#REF!,MATCH(E35,#REF!,0))</f>
        <v>#REF!</v>
      </c>
      <c r="CB35" s="14" t="s">
        <v>471</v>
      </c>
      <c r="CC35" s="24">
        <v>0</v>
      </c>
      <c r="CD35" s="24">
        <v>0</v>
      </c>
      <c r="CE35" s="24">
        <v>2.2999999999999998</v>
      </c>
      <c r="CF35" s="24">
        <v>2.0999999999999996</v>
      </c>
      <c r="CG35" s="24">
        <v>0.11</v>
      </c>
      <c r="CH35" s="24">
        <v>2</v>
      </c>
      <c r="CI35" s="24" t="s">
        <v>115</v>
      </c>
      <c r="CJ35" s="24">
        <v>1.9</v>
      </c>
      <c r="CK35" s="26">
        <f t="shared" si="159"/>
        <v>0</v>
      </c>
      <c r="CL35" s="26">
        <f t="shared" si="270"/>
        <v>1.9</v>
      </c>
      <c r="CM35" s="24">
        <v>36.67</v>
      </c>
      <c r="CN35" s="27">
        <v>71.87</v>
      </c>
      <c r="CO35" s="24">
        <v>71.08</v>
      </c>
      <c r="CP35" s="28">
        <f t="shared" si="161"/>
        <v>71.08</v>
      </c>
      <c r="CQ35" s="28">
        <f t="shared" si="162"/>
        <v>70.27</v>
      </c>
      <c r="CR35" s="28">
        <f t="shared" si="163"/>
        <v>0.81</v>
      </c>
      <c r="CS35" s="28">
        <f t="shared" si="164"/>
        <v>0</v>
      </c>
      <c r="CT35" s="28">
        <f t="shared" si="2"/>
        <v>70.47</v>
      </c>
      <c r="CU35" s="29">
        <v>70.47</v>
      </c>
      <c r="CV35" s="28">
        <f t="shared" si="165"/>
        <v>1.28</v>
      </c>
      <c r="CW35" s="28">
        <f t="shared" si="3"/>
        <v>0</v>
      </c>
      <c r="CX35" s="28">
        <f t="shared" si="166"/>
        <v>0</v>
      </c>
      <c r="CY35" s="28">
        <f t="shared" si="4"/>
        <v>71.75</v>
      </c>
      <c r="CZ35" s="28">
        <f t="shared" si="167"/>
        <v>71.75</v>
      </c>
      <c r="DA35" s="30">
        <v>71.87</v>
      </c>
      <c r="DB35" s="26">
        <f t="shared" si="168"/>
        <v>1.6</v>
      </c>
      <c r="DC35" s="26">
        <f t="shared" si="169"/>
        <v>0.79</v>
      </c>
      <c r="DD35" s="26">
        <f t="shared" si="170"/>
        <v>0.81</v>
      </c>
      <c r="DE35" s="26">
        <f t="shared" si="5"/>
        <v>0</v>
      </c>
      <c r="DF35" s="26">
        <f t="shared" si="171"/>
        <v>0</v>
      </c>
      <c r="DG35" s="26">
        <f t="shared" si="6"/>
        <v>0</v>
      </c>
      <c r="DH35" s="26">
        <f t="shared" si="7"/>
        <v>0</v>
      </c>
      <c r="DI35" s="26">
        <f t="shared" si="8"/>
        <v>0</v>
      </c>
      <c r="DJ35" s="26">
        <f t="shared" si="9"/>
        <v>1.4</v>
      </c>
      <c r="DK35" s="26">
        <f t="shared" si="172"/>
        <v>0</v>
      </c>
      <c r="DL35" s="26">
        <f t="shared" si="173"/>
        <v>1.4</v>
      </c>
      <c r="DM35" s="26">
        <f t="shared" si="174"/>
        <v>0</v>
      </c>
      <c r="DN35" s="26">
        <f t="shared" si="175"/>
        <v>0.5</v>
      </c>
      <c r="DO35" s="24">
        <v>3</v>
      </c>
      <c r="DP35" s="24">
        <v>0.5</v>
      </c>
      <c r="DQ35" s="24">
        <v>1</v>
      </c>
      <c r="DR35" s="24">
        <v>1</v>
      </c>
      <c r="DS35" s="31">
        <f t="shared" si="176"/>
        <v>0</v>
      </c>
      <c r="DT35" s="31">
        <f t="shared" si="177"/>
        <v>4.9000000000000004</v>
      </c>
      <c r="DU35" s="31">
        <f t="shared" si="178"/>
        <v>0</v>
      </c>
      <c r="DV35" s="31">
        <f t="shared" si="179"/>
        <v>7.51</v>
      </c>
      <c r="DW35" s="31">
        <f t="shared" si="180"/>
        <v>7.51</v>
      </c>
      <c r="DX35" s="31">
        <f t="shared" si="181"/>
        <v>0</v>
      </c>
      <c r="DY35" s="31">
        <f t="shared" si="182"/>
        <v>15.02</v>
      </c>
      <c r="DZ35" s="31">
        <f t="shared" si="183"/>
        <v>15.02</v>
      </c>
      <c r="EA35" s="31">
        <f t="shared" si="184"/>
        <v>0</v>
      </c>
      <c r="EB35" s="31">
        <f t="shared" si="185"/>
        <v>5.6</v>
      </c>
      <c r="EC35" s="31">
        <f t="shared" si="186"/>
        <v>5.6</v>
      </c>
      <c r="ED35" s="31">
        <f t="shared" si="187"/>
        <v>0</v>
      </c>
      <c r="EE35" s="31">
        <f t="shared" si="187"/>
        <v>9.42</v>
      </c>
      <c r="EF35" s="31">
        <f t="shared" si="188"/>
        <v>9.42</v>
      </c>
      <c r="EG35" s="31">
        <f t="shared" si="189"/>
        <v>0</v>
      </c>
      <c r="EH35" s="31">
        <f t="shared" si="189"/>
        <v>5.6</v>
      </c>
      <c r="EI35" s="31">
        <f t="shared" si="190"/>
        <v>5.6</v>
      </c>
      <c r="EJ35" s="24"/>
      <c r="EK35" s="24"/>
      <c r="EL35" s="24">
        <v>845.69</v>
      </c>
      <c r="EM35" s="24">
        <v>879.49</v>
      </c>
      <c r="EN35" s="24" t="s">
        <v>493</v>
      </c>
      <c r="EO35" s="24" t="s">
        <v>495</v>
      </c>
      <c r="EP35" s="14" t="s">
        <v>488</v>
      </c>
      <c r="EQ35" s="14" t="s">
        <v>496</v>
      </c>
      <c r="ER35" s="14" t="str">
        <f>IF(OR(EP35="Cống tròn",EP35="Cống hộp",EP35="Ống nhựa"),INDEX(#REF!,MATCH(E35,#REF!,0)),IF(OR(EP35="Rãnh xây",EP35="Rãnh bê tông"),INDEX(#REF!,MATCH(E35,#REF!,0)),EP35&amp;" "&amp;" ,"&amp;EQ35))</f>
        <v>Rãnh thang  ,Thang bê tông</v>
      </c>
      <c r="ES35" s="25">
        <v>0</v>
      </c>
      <c r="ET35" s="25">
        <v>0</v>
      </c>
      <c r="EU35" s="25">
        <v>0</v>
      </c>
      <c r="EV35" s="24">
        <v>33.799999999999955</v>
      </c>
      <c r="EW35" s="31">
        <f t="shared" si="191"/>
        <v>0</v>
      </c>
      <c r="EX35" s="31">
        <f t="shared" si="192"/>
        <v>0</v>
      </c>
      <c r="EY35" s="31">
        <f t="shared" si="10"/>
        <v>0</v>
      </c>
      <c r="EZ35" s="31">
        <f t="shared" si="193"/>
        <v>0</v>
      </c>
      <c r="FA35" s="31">
        <f t="shared" si="194"/>
        <v>0</v>
      </c>
      <c r="FB35" s="32" t="str">
        <f t="shared" si="195"/>
        <v>Đủ</v>
      </c>
      <c r="FC35" s="31">
        <f t="shared" si="196"/>
        <v>0</v>
      </c>
      <c r="FD35" s="33" t="e" cm="1">
        <f t="array" ref="FD35">IF(EP35="Cống tròn",INDEX(#REF!,MATCH(E35,#REF!,0)),IF(EP35="Cống hộp",INDEX(#REF!,MATCH(E35,#REF!,0)),IF(EP35="Rãnh thang",INDEX(#REF!,MATCH(EL35&amp;EM35,#REF!&amp;#REF!,0)),FE35&amp;" "&amp;FF35)))</f>
        <v>#REF!</v>
      </c>
      <c r="FE35" s="14" t="s">
        <v>439</v>
      </c>
      <c r="FF35" s="14" t="s">
        <v>434</v>
      </c>
      <c r="FG35" s="14" t="e">
        <f>INDEX(#REF!,MATCH(E35,#REF!,0))</f>
        <v>#REF!</v>
      </c>
      <c r="FH35" s="14"/>
      <c r="FI35" s="24">
        <v>0</v>
      </c>
      <c r="FJ35" s="24">
        <v>0</v>
      </c>
      <c r="FK35" s="24">
        <v>0</v>
      </c>
      <c r="FL35" s="25">
        <v>0</v>
      </c>
      <c r="FM35" s="25">
        <v>0</v>
      </c>
      <c r="FN35" s="31">
        <f t="shared" si="197"/>
        <v>0</v>
      </c>
      <c r="FO35" s="31">
        <f t="shared" si="198"/>
        <v>0</v>
      </c>
      <c r="FP35" s="25">
        <v>0</v>
      </c>
      <c r="FQ35" s="25">
        <v>0</v>
      </c>
      <c r="FR35" s="25">
        <v>0</v>
      </c>
      <c r="FS35" s="31">
        <f t="shared" si="199"/>
        <v>0</v>
      </c>
      <c r="FT35" s="25">
        <v>0</v>
      </c>
      <c r="FU35" s="25">
        <v>0</v>
      </c>
      <c r="FV35" s="25">
        <v>0</v>
      </c>
      <c r="FW35" s="25">
        <v>0</v>
      </c>
      <c r="FX35" s="25">
        <v>0</v>
      </c>
      <c r="FY35" s="31">
        <f t="shared" si="200"/>
        <v>0</v>
      </c>
      <c r="FZ35" s="33"/>
      <c r="GA35" s="33"/>
      <c r="GB35" s="33"/>
      <c r="GC35" s="33"/>
      <c r="GD35" s="25">
        <v>0</v>
      </c>
      <c r="GE35" s="25">
        <v>0</v>
      </c>
      <c r="GF35" s="25">
        <v>0</v>
      </c>
      <c r="GG35" s="25">
        <v>0</v>
      </c>
      <c r="GH35" s="25">
        <v>0</v>
      </c>
      <c r="GI35" s="25">
        <v>0</v>
      </c>
      <c r="GJ35" s="25">
        <v>0</v>
      </c>
      <c r="GK35" s="25">
        <v>0</v>
      </c>
      <c r="GL35" s="25">
        <v>0</v>
      </c>
      <c r="GM35" s="25">
        <v>0</v>
      </c>
      <c r="GN35" s="31">
        <f t="shared" si="11"/>
        <v>0</v>
      </c>
      <c r="GO35" s="31">
        <f t="shared" si="201"/>
        <v>0</v>
      </c>
      <c r="GP35" s="25">
        <v>0</v>
      </c>
      <c r="GQ35" s="25">
        <v>0</v>
      </c>
      <c r="GR35" s="25">
        <v>0</v>
      </c>
      <c r="GS35" s="25">
        <v>0</v>
      </c>
      <c r="GT35" s="33" t="e">
        <f>INDEX(#REF!,MATCH(E35,#REF!,0))</f>
        <v>#REF!</v>
      </c>
      <c r="GU35" s="33"/>
      <c r="GV35" s="25">
        <v>0</v>
      </c>
      <c r="GW35" s="25">
        <v>0</v>
      </c>
      <c r="GX35" s="25">
        <v>0</v>
      </c>
      <c r="GY35" s="25">
        <v>0</v>
      </c>
      <c r="GZ35" s="31">
        <f t="shared" si="12"/>
        <v>0</v>
      </c>
      <c r="HA35" s="31">
        <f t="shared" si="13"/>
        <v>0</v>
      </c>
      <c r="HB35" s="104">
        <f t="shared" si="202"/>
        <v>0</v>
      </c>
      <c r="HC35" s="25">
        <v>0</v>
      </c>
      <c r="HD35" s="25">
        <v>0</v>
      </c>
      <c r="HE35" s="25">
        <v>0</v>
      </c>
      <c r="HF35" s="31">
        <f t="shared" si="203"/>
        <v>0</v>
      </c>
      <c r="HG35" s="25">
        <v>0</v>
      </c>
      <c r="HH35" s="25">
        <v>0</v>
      </c>
      <c r="HI35" s="33" t="s">
        <v>497</v>
      </c>
      <c r="HJ35" s="33" t="s">
        <v>494</v>
      </c>
      <c r="HK35" s="33" t="s">
        <v>494</v>
      </c>
      <c r="HL35" s="33" t="s">
        <v>494</v>
      </c>
      <c r="HM35" s="33" t="e" cm="1">
        <f t="array" ref="HM35">INDEX(#REF!,MATCH(EL35&amp;EM35,#REF!&amp;#REF!,0))</f>
        <v>#REF!</v>
      </c>
      <c r="HN35" s="25">
        <v>0.1</v>
      </c>
      <c r="HO35" s="25">
        <v>0.3</v>
      </c>
      <c r="HP35" s="25">
        <v>2</v>
      </c>
      <c r="HQ35" s="25">
        <v>0.2</v>
      </c>
      <c r="HR35" s="25">
        <v>0.3</v>
      </c>
      <c r="HS35" s="25">
        <v>2</v>
      </c>
      <c r="HT35" s="25">
        <v>0.1</v>
      </c>
      <c r="HU35" s="25">
        <v>2</v>
      </c>
      <c r="HV35" s="25">
        <v>0.2</v>
      </c>
      <c r="HW35" s="25">
        <v>2</v>
      </c>
      <c r="HX35" s="33" t="e" cm="1">
        <f t="array" ref="HX35">INDEX(#REF!,MATCH(EL35&amp;EM35,#REF!&amp;#REF!,0))</f>
        <v>#REF!</v>
      </c>
      <c r="HY35" s="25">
        <v>3</v>
      </c>
      <c r="HZ35" s="25">
        <v>0.1</v>
      </c>
      <c r="IA35" s="25">
        <v>2</v>
      </c>
      <c r="IB35" s="33" t="e" cm="1">
        <f t="array" ref="IB35">INDEX(#REF!,MATCH(EL35&amp;EM35,#REF!&amp;#REF!,0))</f>
        <v>#REF!</v>
      </c>
      <c r="IC35" s="25">
        <v>0.1</v>
      </c>
      <c r="ID35" s="25">
        <v>0.3</v>
      </c>
      <c r="IE35" s="25">
        <v>2</v>
      </c>
      <c r="IF35" s="25">
        <v>0.2</v>
      </c>
      <c r="IG35" s="25">
        <v>0.3</v>
      </c>
      <c r="IH35" s="25">
        <v>2</v>
      </c>
      <c r="II35" s="33" t="e" cm="1">
        <f t="array" ref="II35">INDEX(#REF!,MATCH(EL35&amp;EM35,#REF!&amp;#REF!,0))</f>
        <v>#REF!</v>
      </c>
      <c r="IJ35" s="25">
        <v>2</v>
      </c>
      <c r="IK35" s="25">
        <v>2</v>
      </c>
      <c r="IL35" s="25">
        <v>2</v>
      </c>
      <c r="IM35" s="33" t="e" cm="1">
        <f t="array" ref="IM35">INDEX(#REF!,MATCH(EL35&amp;EM35,#REF!&amp;#REF!,0))</f>
        <v>#REF!</v>
      </c>
      <c r="IN35" s="33"/>
      <c r="IO35" s="31">
        <f t="shared" si="14"/>
        <v>0</v>
      </c>
      <c r="IP35" s="25">
        <v>0</v>
      </c>
      <c r="IQ35" s="25">
        <v>0</v>
      </c>
      <c r="IR35" s="25">
        <v>0</v>
      </c>
      <c r="IS35" s="33" t="e" cm="1">
        <f t="array" ref="IS35">INDEX(#REF!,MATCH(EL35&amp;EM35,#REF!&amp;#REF!,0))</f>
        <v>#REF!</v>
      </c>
      <c r="IT35" s="33"/>
      <c r="IU35" s="31">
        <f t="shared" si="263"/>
        <v>0</v>
      </c>
      <c r="IV35" s="31">
        <f t="shared" si="264"/>
        <v>0</v>
      </c>
      <c r="IW35" s="25">
        <v>0</v>
      </c>
      <c r="IX35" s="25">
        <v>0</v>
      </c>
      <c r="IY35" s="25">
        <v>0</v>
      </c>
      <c r="IZ35" s="25">
        <v>0</v>
      </c>
      <c r="JA35" s="31">
        <f t="shared" si="265"/>
        <v>0</v>
      </c>
      <c r="JB35" s="31">
        <f t="shared" si="266"/>
        <v>0</v>
      </c>
      <c r="JC35" s="31">
        <f t="shared" si="267"/>
        <v>0</v>
      </c>
      <c r="JD35" s="31">
        <f t="shared" si="268"/>
        <v>0</v>
      </c>
      <c r="JE35" s="31">
        <f t="shared" si="269"/>
        <v>0</v>
      </c>
      <c r="JF35" s="27">
        <v>41.1400000000001</v>
      </c>
      <c r="JG35" s="26">
        <f t="shared" si="204"/>
        <v>40.340000000000003</v>
      </c>
      <c r="JH35" s="26">
        <f t="shared" si="205"/>
        <v>0.80000000000009663</v>
      </c>
      <c r="JI35" s="26">
        <f t="shared" si="15"/>
        <v>0</v>
      </c>
      <c r="JJ35" s="26">
        <f t="shared" si="16"/>
        <v>0</v>
      </c>
      <c r="JK35" s="26">
        <f t="shared" si="17"/>
        <v>0</v>
      </c>
      <c r="JL35" s="26">
        <f t="shared" si="18"/>
        <v>0</v>
      </c>
      <c r="JM35" s="26">
        <f t="shared" si="19"/>
        <v>42.339999999999996</v>
      </c>
      <c r="JN35" s="26">
        <f t="shared" si="20"/>
        <v>40.340000000000096</v>
      </c>
      <c r="JO35" s="26">
        <f t="shared" si="21"/>
        <v>40.340000000000096</v>
      </c>
      <c r="JP35" s="26">
        <f t="shared" si="22"/>
        <v>40.440000000000097</v>
      </c>
      <c r="JQ35" s="26">
        <f t="shared" si="23"/>
        <v>40.440000000000097</v>
      </c>
      <c r="JR35" s="26">
        <f t="shared" si="24"/>
        <v>40.440000000000097</v>
      </c>
      <c r="JS35" s="26">
        <f t="shared" si="25"/>
        <v>42.44</v>
      </c>
      <c r="JT35" s="26">
        <f t="shared" si="26"/>
        <v>0</v>
      </c>
      <c r="JU35" s="26">
        <f t="shared" si="27"/>
        <v>0</v>
      </c>
      <c r="JV35" s="26">
        <f t="shared" si="28"/>
        <v>0</v>
      </c>
      <c r="JW35" s="26">
        <f t="shared" si="29"/>
        <v>0</v>
      </c>
      <c r="JX35" s="26">
        <f t="shared" si="30"/>
        <v>40.6400000000001</v>
      </c>
      <c r="JY35" s="26">
        <f t="shared" si="31"/>
        <v>40.6400000000001</v>
      </c>
      <c r="JZ35" s="26">
        <f t="shared" si="32"/>
        <v>40.6400000000001</v>
      </c>
      <c r="KA35" s="26">
        <f t="shared" si="33"/>
        <v>0</v>
      </c>
      <c r="KB35" s="26">
        <f t="shared" si="34"/>
        <v>0</v>
      </c>
      <c r="KC35" s="26">
        <f t="shared" si="35"/>
        <v>0</v>
      </c>
      <c r="KD35" s="26">
        <f t="shared" si="36"/>
        <v>0</v>
      </c>
      <c r="KE35" s="24">
        <v>40.6400000000001</v>
      </c>
      <c r="KF35" s="31">
        <f t="shared" si="37"/>
        <v>0</v>
      </c>
      <c r="KG35" s="31">
        <f t="shared" si="38"/>
        <v>0</v>
      </c>
      <c r="KH35" s="31">
        <f t="shared" si="39"/>
        <v>0</v>
      </c>
      <c r="KI35" s="31">
        <f t="shared" si="40"/>
        <v>42.64</v>
      </c>
      <c r="KJ35" s="31">
        <f t="shared" si="41"/>
        <v>42.64</v>
      </c>
      <c r="KK35" s="25">
        <v>0</v>
      </c>
      <c r="KL35" s="31">
        <f t="shared" si="42"/>
        <v>0</v>
      </c>
      <c r="KM35" s="31">
        <f t="shared" si="43"/>
        <v>0</v>
      </c>
      <c r="KN35" s="31">
        <f t="shared" si="44"/>
        <v>0</v>
      </c>
      <c r="KO35" s="31">
        <f t="shared" si="45"/>
        <v>0</v>
      </c>
      <c r="KP35" s="31">
        <f t="shared" si="46"/>
        <v>0</v>
      </c>
      <c r="KQ35" s="25">
        <v>2</v>
      </c>
      <c r="KR35" s="31">
        <f t="shared" si="47"/>
        <v>42.64</v>
      </c>
      <c r="KS35" s="27">
        <v>40.6400000000001</v>
      </c>
      <c r="KT35" s="26">
        <f t="shared" si="48"/>
        <v>39.840000000000003</v>
      </c>
      <c r="KU35" s="26">
        <f t="shared" si="206"/>
        <v>0.80000000000009663</v>
      </c>
      <c r="KV35" s="26">
        <f t="shared" si="49"/>
        <v>0</v>
      </c>
      <c r="KW35" s="26">
        <f t="shared" si="50"/>
        <v>0</v>
      </c>
      <c r="KX35" s="26">
        <f t="shared" si="51"/>
        <v>0</v>
      </c>
      <c r="KY35" s="26">
        <f t="shared" si="52"/>
        <v>0</v>
      </c>
      <c r="KZ35" s="26">
        <f t="shared" si="53"/>
        <v>41.839999999999996</v>
      </c>
      <c r="LA35" s="26">
        <f t="shared" si="54"/>
        <v>39.840000000000096</v>
      </c>
      <c r="LB35" s="26">
        <f t="shared" si="55"/>
        <v>39.840000000000096</v>
      </c>
      <c r="LC35" s="26">
        <f t="shared" si="56"/>
        <v>39.940000000000097</v>
      </c>
      <c r="LD35" s="26">
        <f t="shared" si="57"/>
        <v>39.940000000000097</v>
      </c>
      <c r="LE35" s="26">
        <f t="shared" si="58"/>
        <v>39.940000000000097</v>
      </c>
      <c r="LF35" s="26">
        <f t="shared" si="59"/>
        <v>41.94</v>
      </c>
      <c r="LG35" s="26">
        <f t="shared" si="60"/>
        <v>0</v>
      </c>
      <c r="LH35" s="26">
        <f t="shared" si="61"/>
        <v>0</v>
      </c>
      <c r="LI35" s="26">
        <f t="shared" si="62"/>
        <v>0</v>
      </c>
      <c r="LJ35" s="26">
        <f t="shared" si="63"/>
        <v>0</v>
      </c>
      <c r="LK35" s="26">
        <f t="shared" si="64"/>
        <v>40.1400000000001</v>
      </c>
      <c r="LL35" s="26">
        <f t="shared" si="65"/>
        <v>40.1400000000001</v>
      </c>
      <c r="LM35" s="26">
        <f t="shared" si="66"/>
        <v>40.1400000000001</v>
      </c>
      <c r="LN35" s="26">
        <f t="shared" si="67"/>
        <v>0</v>
      </c>
      <c r="LO35" s="26">
        <f t="shared" si="68"/>
        <v>0</v>
      </c>
      <c r="LP35" s="26">
        <f t="shared" si="69"/>
        <v>0</v>
      </c>
      <c r="LQ35" s="26">
        <f t="shared" si="70"/>
        <v>0</v>
      </c>
      <c r="LR35" s="24">
        <v>40.1400000000001</v>
      </c>
      <c r="LS35" s="31">
        <f t="shared" si="71"/>
        <v>0</v>
      </c>
      <c r="LT35" s="31">
        <f t="shared" si="72"/>
        <v>0</v>
      </c>
      <c r="LU35" s="31">
        <f t="shared" si="73"/>
        <v>0</v>
      </c>
      <c r="LV35" s="31">
        <f t="shared" si="74"/>
        <v>42.14</v>
      </c>
      <c r="LW35" s="31">
        <f t="shared" si="75"/>
        <v>42.14</v>
      </c>
      <c r="LX35" s="25">
        <v>0</v>
      </c>
      <c r="LY35" s="31">
        <f t="shared" si="76"/>
        <v>0</v>
      </c>
      <c r="LZ35" s="31">
        <f t="shared" si="77"/>
        <v>0</v>
      </c>
      <c r="MA35" s="31">
        <f t="shared" si="78"/>
        <v>0</v>
      </c>
      <c r="MB35" s="31">
        <f t="shared" si="79"/>
        <v>0</v>
      </c>
      <c r="MC35" s="31">
        <f t="shared" si="80"/>
        <v>0</v>
      </c>
      <c r="MD35" s="25">
        <v>2</v>
      </c>
      <c r="ME35" s="31">
        <f t="shared" si="81"/>
        <v>42.14</v>
      </c>
      <c r="MF35" s="33" t="s">
        <v>114</v>
      </c>
      <c r="MG35" s="25">
        <v>0</v>
      </c>
      <c r="MH35" s="31">
        <f t="shared" si="207"/>
        <v>0.80000000000009663</v>
      </c>
      <c r="MI35" s="31">
        <f t="shared" si="208"/>
        <v>0.80000000000009663</v>
      </c>
      <c r="MJ35" s="25">
        <v>0</v>
      </c>
      <c r="MK35" s="31">
        <f t="shared" si="209"/>
        <v>0.80000000000009663</v>
      </c>
      <c r="ML35" s="31">
        <f t="shared" si="210"/>
        <v>0.80000000000009663</v>
      </c>
      <c r="MM35" s="31">
        <f t="shared" si="82"/>
        <v>0</v>
      </c>
      <c r="MN35" s="31">
        <f t="shared" si="83"/>
        <v>0</v>
      </c>
      <c r="MO35" s="31">
        <f t="shared" si="211"/>
        <v>0</v>
      </c>
      <c r="MP35" s="31">
        <f t="shared" si="84"/>
        <v>0</v>
      </c>
      <c r="MQ35" s="31">
        <f t="shared" si="85"/>
        <v>0</v>
      </c>
      <c r="MR35" s="31">
        <f t="shared" si="212"/>
        <v>0</v>
      </c>
      <c r="MS35" s="31">
        <f t="shared" si="86"/>
        <v>0</v>
      </c>
      <c r="MT35" s="31">
        <f t="shared" si="87"/>
        <v>0</v>
      </c>
      <c r="MU35" s="31">
        <f t="shared" si="213"/>
        <v>0</v>
      </c>
      <c r="MV35" s="31">
        <f t="shared" si="88"/>
        <v>0</v>
      </c>
      <c r="MW35" s="31">
        <f t="shared" si="89"/>
        <v>0</v>
      </c>
      <c r="MX35" s="31">
        <f t="shared" si="214"/>
        <v>0</v>
      </c>
      <c r="MY35" s="31">
        <f t="shared" si="90"/>
        <v>0</v>
      </c>
      <c r="MZ35" s="31">
        <f t="shared" si="91"/>
        <v>0</v>
      </c>
      <c r="NA35" s="31">
        <f t="shared" si="215"/>
        <v>0</v>
      </c>
      <c r="NB35" s="31">
        <f t="shared" si="92"/>
        <v>0</v>
      </c>
      <c r="NC35" s="31">
        <f t="shared" si="93"/>
        <v>0</v>
      </c>
      <c r="ND35" s="31">
        <f t="shared" si="216"/>
        <v>0</v>
      </c>
      <c r="NE35" s="31">
        <f t="shared" si="94"/>
        <v>0</v>
      </c>
      <c r="NF35" s="31">
        <f t="shared" si="95"/>
        <v>0</v>
      </c>
      <c r="NG35" s="31">
        <f t="shared" si="217"/>
        <v>0</v>
      </c>
      <c r="NH35" s="31">
        <f t="shared" si="96"/>
        <v>0</v>
      </c>
      <c r="NI35" s="31">
        <f t="shared" si="97"/>
        <v>0</v>
      </c>
      <c r="NJ35" s="31">
        <f t="shared" si="218"/>
        <v>0</v>
      </c>
      <c r="NK35" s="31">
        <f t="shared" si="98"/>
        <v>0</v>
      </c>
      <c r="NL35" s="31">
        <f t="shared" si="99"/>
        <v>0</v>
      </c>
      <c r="NM35" s="31">
        <f t="shared" si="219"/>
        <v>0</v>
      </c>
      <c r="NN35" s="31">
        <f t="shared" si="100"/>
        <v>0</v>
      </c>
      <c r="NO35" s="31">
        <f t="shared" si="101"/>
        <v>0</v>
      </c>
      <c r="NP35" s="31">
        <f t="shared" si="220"/>
        <v>0</v>
      </c>
      <c r="NQ35" s="31">
        <f t="shared" si="102"/>
        <v>0</v>
      </c>
      <c r="NR35" s="31">
        <f t="shared" si="103"/>
        <v>0</v>
      </c>
      <c r="NS35" s="31">
        <f t="shared" si="221"/>
        <v>0</v>
      </c>
      <c r="NT35" s="31">
        <f t="shared" si="104"/>
        <v>0</v>
      </c>
      <c r="NU35" s="31">
        <f t="shared" si="105"/>
        <v>0</v>
      </c>
      <c r="NV35" s="31">
        <f t="shared" si="222"/>
        <v>0</v>
      </c>
      <c r="NW35" s="31">
        <f t="shared" si="106"/>
        <v>0</v>
      </c>
      <c r="NX35" s="31">
        <f t="shared" si="107"/>
        <v>0</v>
      </c>
      <c r="NY35" s="31">
        <f t="shared" si="223"/>
        <v>0</v>
      </c>
      <c r="NZ35" s="31">
        <f t="shared" si="108"/>
        <v>0</v>
      </c>
      <c r="OA35" s="31">
        <f t="shared" si="109"/>
        <v>0</v>
      </c>
      <c r="OB35" s="31">
        <f t="shared" si="224"/>
        <v>0</v>
      </c>
      <c r="OC35" s="31">
        <f t="shared" si="110"/>
        <v>0</v>
      </c>
      <c r="OD35" s="31">
        <f t="shared" si="111"/>
        <v>0</v>
      </c>
      <c r="OE35" s="31">
        <f t="shared" si="225"/>
        <v>0</v>
      </c>
      <c r="OF35" s="31">
        <f t="shared" si="112"/>
        <v>0</v>
      </c>
      <c r="OG35" s="31">
        <f t="shared" si="113"/>
        <v>0</v>
      </c>
      <c r="OH35" s="31">
        <f t="shared" si="226"/>
        <v>0</v>
      </c>
      <c r="OI35" s="31">
        <f t="shared" si="114"/>
        <v>0</v>
      </c>
      <c r="OJ35" s="31">
        <f t="shared" si="115"/>
        <v>0</v>
      </c>
      <c r="OK35" s="31">
        <f t="shared" si="227"/>
        <v>0</v>
      </c>
      <c r="OL35" s="31">
        <f t="shared" si="116"/>
        <v>0</v>
      </c>
      <c r="OM35" s="31">
        <f t="shared" si="117"/>
        <v>0</v>
      </c>
      <c r="ON35" s="31">
        <f t="shared" si="228"/>
        <v>0</v>
      </c>
      <c r="OO35" s="31">
        <f t="shared" si="118"/>
        <v>0</v>
      </c>
      <c r="OP35" s="31">
        <f t="shared" si="119"/>
        <v>0</v>
      </c>
      <c r="OQ35" s="31">
        <f t="shared" si="229"/>
        <v>0</v>
      </c>
      <c r="OR35" s="31">
        <f t="shared" si="120"/>
        <v>0</v>
      </c>
      <c r="OS35" s="31">
        <f t="shared" si="121"/>
        <v>0</v>
      </c>
      <c r="OT35" s="31">
        <f t="shared" si="230"/>
        <v>0</v>
      </c>
      <c r="OU35" s="31">
        <f t="shared" si="122"/>
        <v>0.1</v>
      </c>
      <c r="OV35" s="31">
        <f t="shared" si="123"/>
        <v>0.1</v>
      </c>
      <c r="OW35" s="31">
        <f t="shared" si="231"/>
        <v>0.1</v>
      </c>
      <c r="OX35" s="31">
        <f t="shared" si="124"/>
        <v>0</v>
      </c>
      <c r="OY35" s="31">
        <f t="shared" si="125"/>
        <v>0</v>
      </c>
      <c r="OZ35" s="31">
        <f t="shared" si="232"/>
        <v>0</v>
      </c>
      <c r="PA35" s="31">
        <f t="shared" si="126"/>
        <v>0.2</v>
      </c>
      <c r="PB35" s="31">
        <f t="shared" si="127"/>
        <v>0.2</v>
      </c>
      <c r="PC35" s="31">
        <f t="shared" si="233"/>
        <v>0.2</v>
      </c>
      <c r="PD35" s="31">
        <f t="shared" si="128"/>
        <v>0</v>
      </c>
      <c r="PE35" s="31">
        <f t="shared" si="129"/>
        <v>0</v>
      </c>
      <c r="PF35" s="31">
        <f t="shared" si="234"/>
        <v>0</v>
      </c>
      <c r="PG35" s="27">
        <v>2.6</v>
      </c>
      <c r="PH35" s="27">
        <v>0.5</v>
      </c>
      <c r="PI35" s="27">
        <v>1</v>
      </c>
      <c r="PJ35" s="27">
        <v>1</v>
      </c>
      <c r="PK35" s="27">
        <v>0.3</v>
      </c>
      <c r="PL35" s="27">
        <v>0</v>
      </c>
      <c r="PM35" s="27">
        <v>0</v>
      </c>
      <c r="PN35" s="27">
        <v>0</v>
      </c>
      <c r="PO35" s="31">
        <f t="shared" si="235"/>
        <v>3.4</v>
      </c>
      <c r="PP35" s="31">
        <f t="shared" si="236"/>
        <v>2.4</v>
      </c>
      <c r="PQ35" s="31">
        <f t="shared" si="237"/>
        <v>0</v>
      </c>
      <c r="PR35" s="31">
        <f t="shared" si="238"/>
        <v>0</v>
      </c>
      <c r="PS35" s="31">
        <f t="shared" si="239"/>
        <v>3.4</v>
      </c>
      <c r="PT35" s="31">
        <f t="shared" si="240"/>
        <v>2.4</v>
      </c>
      <c r="PU35" s="31">
        <f t="shared" si="241"/>
        <v>0</v>
      </c>
      <c r="PV35" s="31">
        <f t="shared" si="242"/>
        <v>0</v>
      </c>
      <c r="PW35" s="31">
        <f t="shared" si="130"/>
        <v>0.3</v>
      </c>
      <c r="PX35" s="31">
        <f t="shared" si="243"/>
        <v>0.18</v>
      </c>
      <c r="PY35" s="31">
        <f t="shared" si="131"/>
        <v>0.3</v>
      </c>
      <c r="PZ35" s="31">
        <f t="shared" si="132"/>
        <v>0.18</v>
      </c>
      <c r="QA35" s="31">
        <f t="shared" si="133"/>
        <v>81.12</v>
      </c>
      <c r="QB35" s="31">
        <f t="shared" si="134"/>
        <v>0</v>
      </c>
      <c r="QC35" s="31">
        <f t="shared" si="135"/>
        <v>81.12</v>
      </c>
      <c r="QD35" s="31">
        <f t="shared" si="136"/>
        <v>6.08</v>
      </c>
      <c r="QE35" s="31">
        <f t="shared" si="137"/>
        <v>6.08</v>
      </c>
      <c r="QF35" s="31">
        <f t="shared" si="244"/>
        <v>12.16</v>
      </c>
      <c r="QG35" s="31">
        <f t="shared" si="245"/>
        <v>93.28</v>
      </c>
      <c r="QH35" s="31">
        <f t="shared" si="246"/>
        <v>0</v>
      </c>
      <c r="QI35" s="31">
        <f t="shared" si="247"/>
        <v>93.28</v>
      </c>
      <c r="QJ35" s="31">
        <f t="shared" si="138"/>
        <v>0</v>
      </c>
      <c r="QK35" s="31">
        <f t="shared" si="139"/>
        <v>0</v>
      </c>
      <c r="QL35" s="31">
        <f t="shared" si="248"/>
        <v>0</v>
      </c>
      <c r="QM35" s="31">
        <f t="shared" si="140"/>
        <v>0</v>
      </c>
      <c r="QN35" s="31">
        <f t="shared" si="141"/>
        <v>0</v>
      </c>
      <c r="QO35" s="31">
        <f t="shared" si="249"/>
        <v>0</v>
      </c>
      <c r="QP35" s="31">
        <f t="shared" si="142"/>
        <v>0</v>
      </c>
      <c r="QQ35" s="31">
        <f t="shared" si="143"/>
        <v>0</v>
      </c>
      <c r="QR35" s="31">
        <f t="shared" si="250"/>
        <v>0</v>
      </c>
      <c r="QS35" s="31">
        <f t="shared" si="144"/>
        <v>0</v>
      </c>
      <c r="QT35" s="31">
        <f t="shared" si="145"/>
        <v>0</v>
      </c>
      <c r="QU35" s="31">
        <f t="shared" si="251"/>
        <v>0</v>
      </c>
      <c r="QV35" s="31">
        <f t="shared" si="146"/>
        <v>20.28</v>
      </c>
      <c r="QW35" s="31">
        <f t="shared" si="147"/>
        <v>0</v>
      </c>
      <c r="QX35" s="31">
        <f t="shared" si="252"/>
        <v>20.28</v>
      </c>
      <c r="QY35" s="31">
        <f t="shared" si="148"/>
        <v>6.08</v>
      </c>
      <c r="QZ35" s="31">
        <f t="shared" si="149"/>
        <v>6.08</v>
      </c>
      <c r="RA35" s="31">
        <f t="shared" si="253"/>
        <v>32.44</v>
      </c>
      <c r="RB35" s="31">
        <f t="shared" si="254"/>
        <v>0</v>
      </c>
      <c r="RC35" s="31">
        <f t="shared" si="255"/>
        <v>32.44</v>
      </c>
      <c r="RD35" s="31">
        <f t="shared" si="256"/>
        <v>32.44</v>
      </c>
      <c r="RE35" s="31">
        <f t="shared" si="256"/>
        <v>0</v>
      </c>
      <c r="RF35" s="31">
        <f t="shared" si="257"/>
        <v>32.44</v>
      </c>
      <c r="RG35" s="31">
        <f t="shared" si="258"/>
        <v>60.84</v>
      </c>
      <c r="RH35" s="31">
        <f t="shared" si="258"/>
        <v>0</v>
      </c>
      <c r="RI35" s="31">
        <f t="shared" si="259"/>
        <v>60.84</v>
      </c>
      <c r="RJ35" s="31">
        <f t="shared" si="260"/>
        <v>32.44</v>
      </c>
      <c r="RK35" s="31">
        <f t="shared" si="260"/>
        <v>0</v>
      </c>
      <c r="RL35" s="31">
        <f t="shared" si="260"/>
        <v>32.44</v>
      </c>
      <c r="RM35" s="31">
        <f t="shared" si="150"/>
        <v>0</v>
      </c>
      <c r="RN35" s="31">
        <f t="shared" si="151"/>
        <v>0</v>
      </c>
      <c r="RO35" s="31">
        <f t="shared" si="152"/>
        <v>0</v>
      </c>
      <c r="RP35" s="31">
        <f t="shared" si="153"/>
        <v>0</v>
      </c>
      <c r="RQ35" s="31">
        <f t="shared" si="154"/>
        <v>0</v>
      </c>
      <c r="RR35" s="31">
        <f t="shared" si="155"/>
        <v>0</v>
      </c>
      <c r="RS35" s="31">
        <f t="shared" si="156"/>
        <v>0</v>
      </c>
      <c r="RT35" s="31">
        <f t="shared" si="157"/>
        <v>0</v>
      </c>
      <c r="RU35" s="31">
        <f t="shared" si="261"/>
        <v>0</v>
      </c>
      <c r="RV35" s="24"/>
      <c r="RW35" s="24"/>
      <c r="RX35" s="24"/>
      <c r="RY35" s="24"/>
    </row>
    <row r="36" spans="1:493" ht="28.5" x14ac:dyDescent="0.25">
      <c r="A36" s="24">
        <v>33</v>
      </c>
      <c r="B36" s="24" t="s">
        <v>457</v>
      </c>
      <c r="C36" s="24">
        <v>880.89</v>
      </c>
      <c r="D36" s="14" t="e">
        <f>INDEX(#REF!,MATCH(E36,#REF!,0))</f>
        <v>#REF!</v>
      </c>
      <c r="E36" s="24" t="s">
        <v>495</v>
      </c>
      <c r="F36" s="33" t="s">
        <v>481</v>
      </c>
      <c r="G36" s="33" t="s">
        <v>442</v>
      </c>
      <c r="H36" s="33" t="s">
        <v>435</v>
      </c>
      <c r="I36" s="33" t="s">
        <v>433</v>
      </c>
      <c r="J36" s="33" t="s">
        <v>433</v>
      </c>
      <c r="K36" s="33" t="s">
        <v>446</v>
      </c>
      <c r="L36" s="33" t="s">
        <v>446</v>
      </c>
      <c r="M36" s="24">
        <v>2</v>
      </c>
      <c r="N36" s="24">
        <v>2</v>
      </c>
      <c r="O36" s="25">
        <v>0</v>
      </c>
      <c r="P36" s="25">
        <v>0</v>
      </c>
      <c r="Q36" s="25">
        <v>0</v>
      </c>
      <c r="R36" s="25">
        <v>0</v>
      </c>
      <c r="S36" s="25">
        <v>0</v>
      </c>
      <c r="T36" s="25">
        <v>0</v>
      </c>
      <c r="U36" s="24">
        <v>2</v>
      </c>
      <c r="V36" s="24">
        <v>2</v>
      </c>
      <c r="W36" s="24">
        <v>0.2</v>
      </c>
      <c r="X36" s="24">
        <v>2</v>
      </c>
      <c r="Y36" s="24">
        <v>2.06</v>
      </c>
      <c r="Z36" s="26">
        <f t="shared" si="273"/>
        <v>1.28</v>
      </c>
      <c r="AA36" s="24">
        <v>0.2</v>
      </c>
      <c r="AB36" s="24">
        <v>0</v>
      </c>
      <c r="AC36" s="24">
        <v>0</v>
      </c>
      <c r="AD36" s="24">
        <v>0</v>
      </c>
      <c r="AE36" s="24">
        <v>0</v>
      </c>
      <c r="AF36" s="24">
        <v>0</v>
      </c>
      <c r="AG36" s="25">
        <v>0</v>
      </c>
      <c r="AH36" s="25">
        <v>0</v>
      </c>
      <c r="AI36" s="26">
        <f t="shared" si="0"/>
        <v>0</v>
      </c>
      <c r="AJ36" s="25">
        <v>0</v>
      </c>
      <c r="AK36" s="25">
        <v>0</v>
      </c>
      <c r="AL36" s="26">
        <f t="shared" si="1"/>
        <v>0</v>
      </c>
      <c r="AM36" s="24">
        <v>0</v>
      </c>
      <c r="AN36" s="24">
        <v>0</v>
      </c>
      <c r="AO36" s="24">
        <v>0</v>
      </c>
      <c r="AP36" s="24">
        <v>0</v>
      </c>
      <c r="AQ36" s="24">
        <v>2</v>
      </c>
      <c r="AR36" s="24">
        <v>1.8</v>
      </c>
      <c r="AS36" s="24">
        <v>0.12</v>
      </c>
      <c r="AT36" s="24">
        <v>0.1</v>
      </c>
      <c r="AU36" s="24">
        <v>0</v>
      </c>
      <c r="AV36" s="24">
        <v>0</v>
      </c>
      <c r="AW36" s="24">
        <v>0</v>
      </c>
      <c r="AX36" s="24">
        <v>0</v>
      </c>
      <c r="AY36" s="24">
        <v>0</v>
      </c>
      <c r="AZ36" s="24">
        <v>0</v>
      </c>
      <c r="BA36" s="24">
        <v>0</v>
      </c>
      <c r="BB36" s="24">
        <v>0</v>
      </c>
      <c r="BC36" s="24">
        <v>0</v>
      </c>
      <c r="BD36" s="24">
        <v>2</v>
      </c>
      <c r="BE36" s="24">
        <v>0</v>
      </c>
      <c r="BF36" s="24">
        <v>2</v>
      </c>
      <c r="BG36" s="24">
        <v>0</v>
      </c>
      <c r="BH36" s="24">
        <v>0</v>
      </c>
      <c r="BI36" s="24">
        <v>0</v>
      </c>
      <c r="BJ36" s="24">
        <v>0</v>
      </c>
      <c r="BK36" s="24">
        <v>0</v>
      </c>
      <c r="BL36" s="24">
        <v>0</v>
      </c>
      <c r="BM36" s="24">
        <v>0</v>
      </c>
      <c r="BN36" s="24">
        <v>0</v>
      </c>
      <c r="BO36" s="24">
        <v>0</v>
      </c>
      <c r="BP36" s="24">
        <v>0</v>
      </c>
      <c r="BQ36" s="24">
        <v>0</v>
      </c>
      <c r="BR36" s="24">
        <v>0</v>
      </c>
      <c r="BS36" s="24">
        <v>0</v>
      </c>
      <c r="BT36" s="24">
        <v>0</v>
      </c>
      <c r="BU36" s="24">
        <v>0</v>
      </c>
      <c r="BV36" s="24">
        <v>0</v>
      </c>
      <c r="BW36" s="24"/>
      <c r="BX36" s="24"/>
      <c r="BY36" s="24">
        <v>0</v>
      </c>
      <c r="BZ36" s="24">
        <v>0</v>
      </c>
      <c r="CA36" s="14" t="e">
        <f>INDEX(#REF!,MATCH(E36,#REF!,0))</f>
        <v>#REF!</v>
      </c>
      <c r="CB36" s="14" t="s">
        <v>471</v>
      </c>
      <c r="CC36" s="24">
        <v>0</v>
      </c>
      <c r="CD36" s="24">
        <v>0</v>
      </c>
      <c r="CE36" s="24">
        <v>2.2999999999999998</v>
      </c>
      <c r="CF36" s="24">
        <v>2.0999999999999996</v>
      </c>
      <c r="CG36" s="24">
        <v>0.11</v>
      </c>
      <c r="CH36" s="24">
        <v>2</v>
      </c>
      <c r="CI36" s="24" t="s">
        <v>115</v>
      </c>
      <c r="CJ36" s="24">
        <v>2.0099999999999998</v>
      </c>
      <c r="CK36" s="26">
        <f t="shared" si="159"/>
        <v>0</v>
      </c>
      <c r="CL36" s="26">
        <f t="shared" si="270"/>
        <v>2.0099999999999998</v>
      </c>
      <c r="CM36" s="24">
        <v>36.67</v>
      </c>
      <c r="CN36" s="27">
        <v>72.87</v>
      </c>
      <c r="CO36" s="24">
        <v>72.08</v>
      </c>
      <c r="CP36" s="28">
        <f t="shared" si="161"/>
        <v>72.08</v>
      </c>
      <c r="CQ36" s="28">
        <f t="shared" si="162"/>
        <v>71.27</v>
      </c>
      <c r="CR36" s="28">
        <f t="shared" si="163"/>
        <v>0.81</v>
      </c>
      <c r="CS36" s="28">
        <f t="shared" si="164"/>
        <v>0</v>
      </c>
      <c r="CT36" s="28">
        <f t="shared" si="2"/>
        <v>71.47</v>
      </c>
      <c r="CU36" s="29">
        <v>71.47</v>
      </c>
      <c r="CV36" s="28">
        <f t="shared" si="165"/>
        <v>1.28</v>
      </c>
      <c r="CW36" s="28">
        <f t="shared" si="3"/>
        <v>0</v>
      </c>
      <c r="CX36" s="28">
        <f t="shared" si="166"/>
        <v>0</v>
      </c>
      <c r="CY36" s="28">
        <f t="shared" si="4"/>
        <v>72.75</v>
      </c>
      <c r="CZ36" s="28">
        <f t="shared" si="167"/>
        <v>72.75</v>
      </c>
      <c r="DA36" s="30">
        <v>72.87</v>
      </c>
      <c r="DB36" s="26">
        <f t="shared" si="168"/>
        <v>1.6</v>
      </c>
      <c r="DC36" s="26">
        <f t="shared" si="169"/>
        <v>0.79</v>
      </c>
      <c r="DD36" s="26">
        <f t="shared" si="170"/>
        <v>0.81</v>
      </c>
      <c r="DE36" s="26">
        <f t="shared" si="5"/>
        <v>0</v>
      </c>
      <c r="DF36" s="26">
        <f t="shared" si="171"/>
        <v>0</v>
      </c>
      <c r="DG36" s="26">
        <f t="shared" si="6"/>
        <v>0</v>
      </c>
      <c r="DH36" s="26">
        <f t="shared" si="7"/>
        <v>0</v>
      </c>
      <c r="DI36" s="26">
        <f t="shared" si="8"/>
        <v>0</v>
      </c>
      <c r="DJ36" s="26">
        <f t="shared" si="9"/>
        <v>1.4</v>
      </c>
      <c r="DK36" s="26">
        <f t="shared" si="172"/>
        <v>0</v>
      </c>
      <c r="DL36" s="26">
        <f t="shared" si="173"/>
        <v>1.4</v>
      </c>
      <c r="DM36" s="26">
        <f t="shared" si="174"/>
        <v>0</v>
      </c>
      <c r="DN36" s="26">
        <f t="shared" si="175"/>
        <v>0.60999999999999988</v>
      </c>
      <c r="DO36" s="24">
        <v>3</v>
      </c>
      <c r="DP36" s="24">
        <v>0.5</v>
      </c>
      <c r="DQ36" s="24">
        <v>1</v>
      </c>
      <c r="DR36" s="24">
        <v>1</v>
      </c>
      <c r="DS36" s="31">
        <f t="shared" si="176"/>
        <v>0</v>
      </c>
      <c r="DT36" s="31">
        <f t="shared" si="177"/>
        <v>5.01</v>
      </c>
      <c r="DU36" s="31">
        <f t="shared" si="178"/>
        <v>0</v>
      </c>
      <c r="DV36" s="31">
        <f t="shared" si="179"/>
        <v>8.0500000000000007</v>
      </c>
      <c r="DW36" s="31">
        <f t="shared" si="180"/>
        <v>8.0500000000000007</v>
      </c>
      <c r="DX36" s="31">
        <f t="shared" si="181"/>
        <v>0</v>
      </c>
      <c r="DY36" s="31">
        <f t="shared" si="182"/>
        <v>16.100000000000001</v>
      </c>
      <c r="DZ36" s="31">
        <f t="shared" si="183"/>
        <v>16.100000000000001</v>
      </c>
      <c r="EA36" s="31">
        <f t="shared" si="184"/>
        <v>0</v>
      </c>
      <c r="EB36" s="31">
        <f t="shared" si="185"/>
        <v>5.6</v>
      </c>
      <c r="EC36" s="31">
        <f t="shared" si="186"/>
        <v>5.6</v>
      </c>
      <c r="ED36" s="31">
        <f t="shared" si="187"/>
        <v>0</v>
      </c>
      <c r="EE36" s="31">
        <f t="shared" si="187"/>
        <v>10.5</v>
      </c>
      <c r="EF36" s="31">
        <f t="shared" si="188"/>
        <v>10.5</v>
      </c>
      <c r="EG36" s="31">
        <f t="shared" si="189"/>
        <v>0</v>
      </c>
      <c r="EH36" s="31">
        <f t="shared" si="189"/>
        <v>5.6</v>
      </c>
      <c r="EI36" s="31">
        <f t="shared" si="190"/>
        <v>5.6</v>
      </c>
      <c r="EJ36" s="24"/>
      <c r="EK36" s="24"/>
      <c r="EL36" s="24">
        <v>882.29</v>
      </c>
      <c r="EM36" s="24">
        <v>891.4</v>
      </c>
      <c r="EN36" s="24" t="s">
        <v>495</v>
      </c>
      <c r="EO36" s="24" t="s">
        <v>498</v>
      </c>
      <c r="EP36" s="14" t="s">
        <v>488</v>
      </c>
      <c r="EQ36" s="14" t="s">
        <v>496</v>
      </c>
      <c r="ER36" s="14" t="str">
        <f>IF(OR(EP36="Cống tròn",EP36="Cống hộp",EP36="Ống nhựa"),INDEX(#REF!,MATCH(E36,#REF!,0)),IF(OR(EP36="Rãnh xây",EP36="Rãnh bê tông"),INDEX(#REF!,MATCH(E36,#REF!,0)),EP36&amp;" "&amp;" ,"&amp;EQ36))</f>
        <v>Rãnh thang  ,Thang bê tông</v>
      </c>
      <c r="ES36" s="25">
        <v>0</v>
      </c>
      <c r="ET36" s="25">
        <v>0</v>
      </c>
      <c r="EU36" s="25">
        <v>0</v>
      </c>
      <c r="EV36" s="24">
        <v>13.049999999999999</v>
      </c>
      <c r="EW36" s="31">
        <f t="shared" si="191"/>
        <v>0</v>
      </c>
      <c r="EX36" s="31">
        <f t="shared" si="192"/>
        <v>0</v>
      </c>
      <c r="EY36" s="31">
        <f t="shared" si="10"/>
        <v>0</v>
      </c>
      <c r="EZ36" s="31">
        <f t="shared" si="193"/>
        <v>0</v>
      </c>
      <c r="FA36" s="31">
        <f t="shared" si="194"/>
        <v>0</v>
      </c>
      <c r="FB36" s="32" t="str">
        <f t="shared" si="195"/>
        <v>Đủ</v>
      </c>
      <c r="FC36" s="31">
        <f t="shared" si="196"/>
        <v>0</v>
      </c>
      <c r="FD36" s="33" t="e" cm="1">
        <f t="array" ref="FD36">IF(EP36="Cống tròn",INDEX(#REF!,MATCH(E36,#REF!,0)),IF(EP36="Cống hộp",INDEX(#REF!,MATCH(E36,#REF!,0)),IF(EP36="Rãnh thang",INDEX(#REF!,MATCH(EL36&amp;EM36,#REF!&amp;#REF!,0)),FE36&amp;" "&amp;FF36)))</f>
        <v>#REF!</v>
      </c>
      <c r="FE36" s="14" t="s">
        <v>439</v>
      </c>
      <c r="FF36" s="14" t="s">
        <v>434</v>
      </c>
      <c r="FG36" s="14" t="e">
        <f>INDEX(#REF!,MATCH(E36,#REF!,0))</f>
        <v>#REF!</v>
      </c>
      <c r="FH36" s="14"/>
      <c r="FI36" s="24">
        <v>0</v>
      </c>
      <c r="FJ36" s="24">
        <v>0</v>
      </c>
      <c r="FK36" s="24">
        <v>0</v>
      </c>
      <c r="FL36" s="25">
        <v>0</v>
      </c>
      <c r="FM36" s="25">
        <v>0</v>
      </c>
      <c r="FN36" s="31">
        <f t="shared" si="197"/>
        <v>0</v>
      </c>
      <c r="FO36" s="31">
        <f t="shared" si="198"/>
        <v>0</v>
      </c>
      <c r="FP36" s="25">
        <v>0</v>
      </c>
      <c r="FQ36" s="25">
        <v>0</v>
      </c>
      <c r="FR36" s="25">
        <v>0</v>
      </c>
      <c r="FS36" s="31">
        <f t="shared" si="199"/>
        <v>0</v>
      </c>
      <c r="FT36" s="25">
        <v>0</v>
      </c>
      <c r="FU36" s="25">
        <v>0</v>
      </c>
      <c r="FV36" s="25">
        <v>0</v>
      </c>
      <c r="FW36" s="25">
        <v>0</v>
      </c>
      <c r="FX36" s="25">
        <v>0</v>
      </c>
      <c r="FY36" s="31">
        <f t="shared" si="200"/>
        <v>0</v>
      </c>
      <c r="FZ36" s="33"/>
      <c r="GA36" s="33"/>
      <c r="GB36" s="33"/>
      <c r="GC36" s="33"/>
      <c r="GD36" s="25">
        <v>0</v>
      </c>
      <c r="GE36" s="25">
        <v>0</v>
      </c>
      <c r="GF36" s="25">
        <v>0</v>
      </c>
      <c r="GG36" s="25">
        <v>0</v>
      </c>
      <c r="GH36" s="25">
        <v>0</v>
      </c>
      <c r="GI36" s="25">
        <v>0</v>
      </c>
      <c r="GJ36" s="25">
        <v>0</v>
      </c>
      <c r="GK36" s="25">
        <v>0</v>
      </c>
      <c r="GL36" s="25">
        <v>0</v>
      </c>
      <c r="GM36" s="25">
        <v>0</v>
      </c>
      <c r="GN36" s="31">
        <f t="shared" si="11"/>
        <v>0</v>
      </c>
      <c r="GO36" s="31">
        <f t="shared" si="201"/>
        <v>0</v>
      </c>
      <c r="GP36" s="25">
        <v>0</v>
      </c>
      <c r="GQ36" s="25">
        <v>0</v>
      </c>
      <c r="GR36" s="25">
        <v>0</v>
      </c>
      <c r="GS36" s="25">
        <v>0</v>
      </c>
      <c r="GT36" s="33" t="e">
        <f>INDEX(#REF!,MATCH(E36,#REF!,0))</f>
        <v>#REF!</v>
      </c>
      <c r="GU36" s="33"/>
      <c r="GV36" s="25">
        <v>0</v>
      </c>
      <c r="GW36" s="25">
        <v>0</v>
      </c>
      <c r="GX36" s="25">
        <v>0</v>
      </c>
      <c r="GY36" s="25">
        <v>0</v>
      </c>
      <c r="GZ36" s="31">
        <f t="shared" si="12"/>
        <v>0</v>
      </c>
      <c r="HA36" s="31">
        <f t="shared" si="13"/>
        <v>0</v>
      </c>
      <c r="HB36" s="104">
        <f t="shared" si="202"/>
        <v>0</v>
      </c>
      <c r="HC36" s="25">
        <v>0</v>
      </c>
      <c r="HD36" s="25">
        <v>0</v>
      </c>
      <c r="HE36" s="25">
        <v>0</v>
      </c>
      <c r="HF36" s="31">
        <f t="shared" si="203"/>
        <v>0</v>
      </c>
      <c r="HG36" s="25">
        <v>0</v>
      </c>
      <c r="HH36" s="25">
        <v>0</v>
      </c>
      <c r="HI36" s="33" t="s">
        <v>497</v>
      </c>
      <c r="HJ36" s="33" t="s">
        <v>494</v>
      </c>
      <c r="HK36" s="33" t="s">
        <v>494</v>
      </c>
      <c r="HL36" s="33" t="s">
        <v>494</v>
      </c>
      <c r="HM36" s="33" t="e" cm="1">
        <f t="array" ref="HM36">INDEX(#REF!,MATCH(EL36&amp;EM36,#REF!&amp;#REF!,0))</f>
        <v>#REF!</v>
      </c>
      <c r="HN36" s="25">
        <v>0.1</v>
      </c>
      <c r="HO36" s="25">
        <v>0.3</v>
      </c>
      <c r="HP36" s="25">
        <v>2</v>
      </c>
      <c r="HQ36" s="25">
        <v>0.2</v>
      </c>
      <c r="HR36" s="25">
        <v>0.3</v>
      </c>
      <c r="HS36" s="25">
        <v>2</v>
      </c>
      <c r="HT36" s="25">
        <v>0.1</v>
      </c>
      <c r="HU36" s="25">
        <v>2</v>
      </c>
      <c r="HV36" s="25">
        <v>0.2</v>
      </c>
      <c r="HW36" s="25">
        <v>2</v>
      </c>
      <c r="HX36" s="33" t="e" cm="1">
        <f t="array" ref="HX36">INDEX(#REF!,MATCH(EL36&amp;EM36,#REF!&amp;#REF!,0))</f>
        <v>#REF!</v>
      </c>
      <c r="HY36" s="25">
        <v>3</v>
      </c>
      <c r="HZ36" s="25">
        <v>0.1</v>
      </c>
      <c r="IA36" s="25">
        <v>2</v>
      </c>
      <c r="IB36" s="33" t="e" cm="1">
        <f t="array" ref="IB36">INDEX(#REF!,MATCH(EL36&amp;EM36,#REF!&amp;#REF!,0))</f>
        <v>#REF!</v>
      </c>
      <c r="IC36" s="25">
        <v>0.1</v>
      </c>
      <c r="ID36" s="25">
        <v>0.3</v>
      </c>
      <c r="IE36" s="25">
        <v>2</v>
      </c>
      <c r="IF36" s="25">
        <v>0.2</v>
      </c>
      <c r="IG36" s="25">
        <v>0.3</v>
      </c>
      <c r="IH36" s="25">
        <v>2</v>
      </c>
      <c r="II36" s="33" t="e" cm="1">
        <f t="array" ref="II36">INDEX(#REF!,MATCH(EL36&amp;EM36,#REF!&amp;#REF!,0))</f>
        <v>#REF!</v>
      </c>
      <c r="IJ36" s="25">
        <v>2</v>
      </c>
      <c r="IK36" s="25">
        <v>2</v>
      </c>
      <c r="IL36" s="25">
        <v>2</v>
      </c>
      <c r="IM36" s="33" t="e" cm="1">
        <f t="array" ref="IM36">INDEX(#REF!,MATCH(EL36&amp;EM36,#REF!&amp;#REF!,0))</f>
        <v>#REF!</v>
      </c>
      <c r="IN36" s="33"/>
      <c r="IO36" s="31">
        <f t="shared" si="14"/>
        <v>0</v>
      </c>
      <c r="IP36" s="25">
        <v>0</v>
      </c>
      <c r="IQ36" s="25">
        <v>0</v>
      </c>
      <c r="IR36" s="25">
        <v>0</v>
      </c>
      <c r="IS36" s="33" t="e" cm="1">
        <f t="array" ref="IS36">INDEX(#REF!,MATCH(EL36&amp;EM36,#REF!&amp;#REF!,0))</f>
        <v>#REF!</v>
      </c>
      <c r="IT36" s="33"/>
      <c r="IU36" s="31">
        <f t="shared" si="263"/>
        <v>0</v>
      </c>
      <c r="IV36" s="31">
        <f t="shared" si="264"/>
        <v>0</v>
      </c>
      <c r="IW36" s="25">
        <v>0</v>
      </c>
      <c r="IX36" s="25">
        <v>0</v>
      </c>
      <c r="IY36" s="25">
        <v>0</v>
      </c>
      <c r="IZ36" s="25">
        <v>0</v>
      </c>
      <c r="JA36" s="31">
        <f t="shared" si="265"/>
        <v>0</v>
      </c>
      <c r="JB36" s="31">
        <f t="shared" si="266"/>
        <v>0</v>
      </c>
      <c r="JC36" s="31">
        <f t="shared" si="267"/>
        <v>0</v>
      </c>
      <c r="JD36" s="31">
        <f t="shared" si="268"/>
        <v>0</v>
      </c>
      <c r="JE36" s="31">
        <f t="shared" si="269"/>
        <v>0</v>
      </c>
      <c r="JF36" s="27">
        <v>41.160000000000103</v>
      </c>
      <c r="JG36" s="26">
        <f t="shared" si="204"/>
        <v>40.36</v>
      </c>
      <c r="JH36" s="26">
        <f t="shared" si="205"/>
        <v>0.80000000000010374</v>
      </c>
      <c r="JI36" s="26">
        <f t="shared" si="15"/>
        <v>0</v>
      </c>
      <c r="JJ36" s="26">
        <f t="shared" si="16"/>
        <v>0</v>
      </c>
      <c r="JK36" s="26">
        <f t="shared" si="17"/>
        <v>0</v>
      </c>
      <c r="JL36" s="26">
        <f t="shared" si="18"/>
        <v>0</v>
      </c>
      <c r="JM36" s="26">
        <f t="shared" si="19"/>
        <v>42.359999999999992</v>
      </c>
      <c r="JN36" s="26">
        <f t="shared" si="20"/>
        <v>40.360000000000099</v>
      </c>
      <c r="JO36" s="26">
        <f t="shared" si="21"/>
        <v>40.360000000000099</v>
      </c>
      <c r="JP36" s="26">
        <f t="shared" si="22"/>
        <v>40.4600000000001</v>
      </c>
      <c r="JQ36" s="26">
        <f t="shared" si="23"/>
        <v>40.4600000000001</v>
      </c>
      <c r="JR36" s="26">
        <f t="shared" si="24"/>
        <v>40.4600000000001</v>
      </c>
      <c r="JS36" s="26">
        <f t="shared" si="25"/>
        <v>42.459999999999994</v>
      </c>
      <c r="JT36" s="26">
        <f t="shared" si="26"/>
        <v>0</v>
      </c>
      <c r="JU36" s="26">
        <f t="shared" si="27"/>
        <v>0</v>
      </c>
      <c r="JV36" s="26">
        <f t="shared" si="28"/>
        <v>0</v>
      </c>
      <c r="JW36" s="26">
        <f t="shared" si="29"/>
        <v>0</v>
      </c>
      <c r="JX36" s="26">
        <f t="shared" si="30"/>
        <v>40.660000000000103</v>
      </c>
      <c r="JY36" s="26">
        <f t="shared" si="31"/>
        <v>40.660000000000103</v>
      </c>
      <c r="JZ36" s="26">
        <f t="shared" si="32"/>
        <v>40.660000000000103</v>
      </c>
      <c r="KA36" s="26">
        <f t="shared" si="33"/>
        <v>0</v>
      </c>
      <c r="KB36" s="26">
        <f t="shared" si="34"/>
        <v>0</v>
      </c>
      <c r="KC36" s="26">
        <f t="shared" si="35"/>
        <v>0</v>
      </c>
      <c r="KD36" s="26">
        <f t="shared" si="36"/>
        <v>0</v>
      </c>
      <c r="KE36" s="24">
        <v>40.660000000000103</v>
      </c>
      <c r="KF36" s="31">
        <f t="shared" si="37"/>
        <v>0</v>
      </c>
      <c r="KG36" s="31">
        <f t="shared" si="38"/>
        <v>0</v>
      </c>
      <c r="KH36" s="31">
        <f t="shared" si="39"/>
        <v>0</v>
      </c>
      <c r="KI36" s="31">
        <f t="shared" si="40"/>
        <v>42.66</v>
      </c>
      <c r="KJ36" s="31">
        <f t="shared" si="41"/>
        <v>42.66</v>
      </c>
      <c r="KK36" s="25">
        <v>0</v>
      </c>
      <c r="KL36" s="31">
        <f t="shared" si="42"/>
        <v>0</v>
      </c>
      <c r="KM36" s="31">
        <f t="shared" si="43"/>
        <v>0</v>
      </c>
      <c r="KN36" s="31">
        <f t="shared" si="44"/>
        <v>0</v>
      </c>
      <c r="KO36" s="31">
        <f t="shared" si="45"/>
        <v>0</v>
      </c>
      <c r="KP36" s="31">
        <f t="shared" si="46"/>
        <v>0</v>
      </c>
      <c r="KQ36" s="25">
        <v>2</v>
      </c>
      <c r="KR36" s="31">
        <f t="shared" si="47"/>
        <v>42.66</v>
      </c>
      <c r="KS36" s="27">
        <v>40.660000000000103</v>
      </c>
      <c r="KT36" s="26">
        <f t="shared" si="48"/>
        <v>39.86</v>
      </c>
      <c r="KU36" s="26">
        <f t="shared" si="206"/>
        <v>0.80000000000010374</v>
      </c>
      <c r="KV36" s="26">
        <f t="shared" si="49"/>
        <v>0</v>
      </c>
      <c r="KW36" s="26">
        <f t="shared" si="50"/>
        <v>0</v>
      </c>
      <c r="KX36" s="26">
        <f t="shared" si="51"/>
        <v>0</v>
      </c>
      <c r="KY36" s="26">
        <f t="shared" si="52"/>
        <v>0</v>
      </c>
      <c r="KZ36" s="26">
        <f t="shared" si="53"/>
        <v>41.859999999999992</v>
      </c>
      <c r="LA36" s="26">
        <f t="shared" si="54"/>
        <v>39.860000000000099</v>
      </c>
      <c r="LB36" s="26">
        <f t="shared" si="55"/>
        <v>39.860000000000099</v>
      </c>
      <c r="LC36" s="26">
        <f t="shared" si="56"/>
        <v>39.9600000000001</v>
      </c>
      <c r="LD36" s="26">
        <f t="shared" si="57"/>
        <v>39.9600000000001</v>
      </c>
      <c r="LE36" s="26">
        <f t="shared" si="58"/>
        <v>39.9600000000001</v>
      </c>
      <c r="LF36" s="26">
        <f t="shared" si="59"/>
        <v>41.959999999999994</v>
      </c>
      <c r="LG36" s="26">
        <f t="shared" si="60"/>
        <v>0</v>
      </c>
      <c r="LH36" s="26">
        <f t="shared" si="61"/>
        <v>0</v>
      </c>
      <c r="LI36" s="26">
        <f t="shared" si="62"/>
        <v>0</v>
      </c>
      <c r="LJ36" s="26">
        <f t="shared" si="63"/>
        <v>0</v>
      </c>
      <c r="LK36" s="26">
        <f t="shared" si="64"/>
        <v>40.160000000000103</v>
      </c>
      <c r="LL36" s="26">
        <f t="shared" si="65"/>
        <v>40.160000000000103</v>
      </c>
      <c r="LM36" s="26">
        <f t="shared" si="66"/>
        <v>40.160000000000103</v>
      </c>
      <c r="LN36" s="26">
        <f t="shared" si="67"/>
        <v>0</v>
      </c>
      <c r="LO36" s="26">
        <f t="shared" si="68"/>
        <v>0</v>
      </c>
      <c r="LP36" s="26">
        <f t="shared" si="69"/>
        <v>0</v>
      </c>
      <c r="LQ36" s="26">
        <f t="shared" si="70"/>
        <v>0</v>
      </c>
      <c r="LR36" s="24">
        <v>40.160000000000103</v>
      </c>
      <c r="LS36" s="31">
        <f t="shared" si="71"/>
        <v>0</v>
      </c>
      <c r="LT36" s="31">
        <f t="shared" si="72"/>
        <v>0</v>
      </c>
      <c r="LU36" s="31">
        <f t="shared" si="73"/>
        <v>0</v>
      </c>
      <c r="LV36" s="31">
        <f t="shared" si="74"/>
        <v>42.16</v>
      </c>
      <c r="LW36" s="31">
        <f t="shared" si="75"/>
        <v>42.16</v>
      </c>
      <c r="LX36" s="25">
        <v>0</v>
      </c>
      <c r="LY36" s="31">
        <f t="shared" si="76"/>
        <v>0</v>
      </c>
      <c r="LZ36" s="31">
        <f t="shared" si="77"/>
        <v>0</v>
      </c>
      <c r="MA36" s="31">
        <f t="shared" si="78"/>
        <v>0</v>
      </c>
      <c r="MB36" s="31">
        <f t="shared" si="79"/>
        <v>0</v>
      </c>
      <c r="MC36" s="31">
        <f t="shared" si="80"/>
        <v>0</v>
      </c>
      <c r="MD36" s="25">
        <v>2</v>
      </c>
      <c r="ME36" s="31">
        <f t="shared" si="81"/>
        <v>42.16</v>
      </c>
      <c r="MF36" s="33" t="s">
        <v>114</v>
      </c>
      <c r="MG36" s="25">
        <v>0</v>
      </c>
      <c r="MH36" s="31">
        <f t="shared" si="207"/>
        <v>0.80000000000010374</v>
      </c>
      <c r="MI36" s="31">
        <f t="shared" si="208"/>
        <v>0.80000000000010374</v>
      </c>
      <c r="MJ36" s="25">
        <v>0</v>
      </c>
      <c r="MK36" s="31">
        <f t="shared" si="209"/>
        <v>0.80000000000010374</v>
      </c>
      <c r="ML36" s="31">
        <f t="shared" si="210"/>
        <v>0.80000000000010374</v>
      </c>
      <c r="MM36" s="31">
        <f t="shared" si="82"/>
        <v>0</v>
      </c>
      <c r="MN36" s="31">
        <f t="shared" si="83"/>
        <v>0</v>
      </c>
      <c r="MO36" s="31">
        <f t="shared" si="211"/>
        <v>0</v>
      </c>
      <c r="MP36" s="31">
        <f t="shared" si="84"/>
        <v>0</v>
      </c>
      <c r="MQ36" s="31">
        <f t="shared" si="85"/>
        <v>0</v>
      </c>
      <c r="MR36" s="31">
        <f t="shared" si="212"/>
        <v>0</v>
      </c>
      <c r="MS36" s="31">
        <f t="shared" si="86"/>
        <v>0</v>
      </c>
      <c r="MT36" s="31">
        <f t="shared" si="87"/>
        <v>0</v>
      </c>
      <c r="MU36" s="31">
        <f t="shared" si="213"/>
        <v>0</v>
      </c>
      <c r="MV36" s="31">
        <f t="shared" si="88"/>
        <v>0</v>
      </c>
      <c r="MW36" s="31">
        <f t="shared" si="89"/>
        <v>0</v>
      </c>
      <c r="MX36" s="31">
        <f t="shared" si="214"/>
        <v>0</v>
      </c>
      <c r="MY36" s="31">
        <f t="shared" si="90"/>
        <v>0</v>
      </c>
      <c r="MZ36" s="31">
        <f t="shared" si="91"/>
        <v>0</v>
      </c>
      <c r="NA36" s="31">
        <f t="shared" si="215"/>
        <v>0</v>
      </c>
      <c r="NB36" s="31">
        <f t="shared" si="92"/>
        <v>0</v>
      </c>
      <c r="NC36" s="31">
        <f t="shared" si="93"/>
        <v>0</v>
      </c>
      <c r="ND36" s="31">
        <f t="shared" si="216"/>
        <v>0</v>
      </c>
      <c r="NE36" s="31">
        <f t="shared" si="94"/>
        <v>0</v>
      </c>
      <c r="NF36" s="31">
        <f t="shared" si="95"/>
        <v>0</v>
      </c>
      <c r="NG36" s="31">
        <f t="shared" si="217"/>
        <v>0</v>
      </c>
      <c r="NH36" s="31">
        <f t="shared" si="96"/>
        <v>0</v>
      </c>
      <c r="NI36" s="31">
        <f t="shared" si="97"/>
        <v>0</v>
      </c>
      <c r="NJ36" s="31">
        <f t="shared" si="218"/>
        <v>0</v>
      </c>
      <c r="NK36" s="31">
        <f t="shared" si="98"/>
        <v>0</v>
      </c>
      <c r="NL36" s="31">
        <f t="shared" si="99"/>
        <v>0</v>
      </c>
      <c r="NM36" s="31">
        <f t="shared" si="219"/>
        <v>0</v>
      </c>
      <c r="NN36" s="31">
        <f t="shared" si="100"/>
        <v>0</v>
      </c>
      <c r="NO36" s="31">
        <f t="shared" si="101"/>
        <v>0</v>
      </c>
      <c r="NP36" s="31">
        <f t="shared" si="220"/>
        <v>0</v>
      </c>
      <c r="NQ36" s="31">
        <f t="shared" si="102"/>
        <v>0</v>
      </c>
      <c r="NR36" s="31">
        <f t="shared" si="103"/>
        <v>0</v>
      </c>
      <c r="NS36" s="31">
        <f t="shared" si="221"/>
        <v>0</v>
      </c>
      <c r="NT36" s="31">
        <f t="shared" si="104"/>
        <v>0</v>
      </c>
      <c r="NU36" s="31">
        <f t="shared" si="105"/>
        <v>0</v>
      </c>
      <c r="NV36" s="31">
        <f t="shared" si="222"/>
        <v>0</v>
      </c>
      <c r="NW36" s="31">
        <f t="shared" si="106"/>
        <v>0</v>
      </c>
      <c r="NX36" s="31">
        <f t="shared" si="107"/>
        <v>0</v>
      </c>
      <c r="NY36" s="31">
        <f t="shared" si="223"/>
        <v>0</v>
      </c>
      <c r="NZ36" s="31">
        <f t="shared" si="108"/>
        <v>0</v>
      </c>
      <c r="OA36" s="31">
        <f t="shared" si="109"/>
        <v>0</v>
      </c>
      <c r="OB36" s="31">
        <f t="shared" si="224"/>
        <v>0</v>
      </c>
      <c r="OC36" s="31">
        <f t="shared" si="110"/>
        <v>0</v>
      </c>
      <c r="OD36" s="31">
        <f t="shared" si="111"/>
        <v>0</v>
      </c>
      <c r="OE36" s="31">
        <f t="shared" si="225"/>
        <v>0</v>
      </c>
      <c r="OF36" s="31">
        <f t="shared" si="112"/>
        <v>0</v>
      </c>
      <c r="OG36" s="31">
        <f t="shared" si="113"/>
        <v>0</v>
      </c>
      <c r="OH36" s="31">
        <f t="shared" si="226"/>
        <v>0</v>
      </c>
      <c r="OI36" s="31">
        <f t="shared" si="114"/>
        <v>0</v>
      </c>
      <c r="OJ36" s="31">
        <f t="shared" si="115"/>
        <v>0</v>
      </c>
      <c r="OK36" s="31">
        <f t="shared" si="227"/>
        <v>0</v>
      </c>
      <c r="OL36" s="31">
        <f t="shared" si="116"/>
        <v>0</v>
      </c>
      <c r="OM36" s="31">
        <f t="shared" si="117"/>
        <v>0</v>
      </c>
      <c r="ON36" s="31">
        <f t="shared" si="228"/>
        <v>0</v>
      </c>
      <c r="OO36" s="31">
        <f t="shared" si="118"/>
        <v>0</v>
      </c>
      <c r="OP36" s="31">
        <f t="shared" si="119"/>
        <v>0</v>
      </c>
      <c r="OQ36" s="31">
        <f t="shared" si="229"/>
        <v>0</v>
      </c>
      <c r="OR36" s="31">
        <f t="shared" si="120"/>
        <v>0</v>
      </c>
      <c r="OS36" s="31">
        <f t="shared" si="121"/>
        <v>0</v>
      </c>
      <c r="OT36" s="31">
        <f t="shared" si="230"/>
        <v>0</v>
      </c>
      <c r="OU36" s="31">
        <f t="shared" si="122"/>
        <v>0.1</v>
      </c>
      <c r="OV36" s="31">
        <f t="shared" si="123"/>
        <v>0.1</v>
      </c>
      <c r="OW36" s="31">
        <f t="shared" si="231"/>
        <v>0.1</v>
      </c>
      <c r="OX36" s="31">
        <f t="shared" si="124"/>
        <v>0</v>
      </c>
      <c r="OY36" s="31">
        <f t="shared" si="125"/>
        <v>0</v>
      </c>
      <c r="OZ36" s="31">
        <f t="shared" si="232"/>
        <v>0</v>
      </c>
      <c r="PA36" s="31">
        <f t="shared" si="126"/>
        <v>0.2</v>
      </c>
      <c r="PB36" s="31">
        <f t="shared" si="127"/>
        <v>0.2</v>
      </c>
      <c r="PC36" s="31">
        <f t="shared" si="233"/>
        <v>0.2</v>
      </c>
      <c r="PD36" s="31">
        <f t="shared" si="128"/>
        <v>0</v>
      </c>
      <c r="PE36" s="31">
        <f t="shared" si="129"/>
        <v>0</v>
      </c>
      <c r="PF36" s="31">
        <f t="shared" si="234"/>
        <v>0</v>
      </c>
      <c r="PG36" s="27">
        <v>2.6</v>
      </c>
      <c r="PH36" s="27">
        <v>0.5</v>
      </c>
      <c r="PI36" s="27">
        <v>1</v>
      </c>
      <c r="PJ36" s="27">
        <v>1</v>
      </c>
      <c r="PK36" s="27">
        <v>0.3</v>
      </c>
      <c r="PL36" s="27">
        <v>0</v>
      </c>
      <c r="PM36" s="27">
        <v>0</v>
      </c>
      <c r="PN36" s="27">
        <v>0</v>
      </c>
      <c r="PO36" s="31">
        <f t="shared" si="235"/>
        <v>3.4</v>
      </c>
      <c r="PP36" s="31">
        <f t="shared" si="236"/>
        <v>2.4</v>
      </c>
      <c r="PQ36" s="31">
        <f t="shared" si="237"/>
        <v>0</v>
      </c>
      <c r="PR36" s="31">
        <f t="shared" si="238"/>
        <v>0</v>
      </c>
      <c r="PS36" s="31">
        <f t="shared" si="239"/>
        <v>3.4</v>
      </c>
      <c r="PT36" s="31">
        <f t="shared" si="240"/>
        <v>2.4</v>
      </c>
      <c r="PU36" s="31">
        <f t="shared" si="241"/>
        <v>0</v>
      </c>
      <c r="PV36" s="31">
        <f t="shared" si="242"/>
        <v>0</v>
      </c>
      <c r="PW36" s="31">
        <f t="shared" si="130"/>
        <v>0.3</v>
      </c>
      <c r="PX36" s="31">
        <f t="shared" si="243"/>
        <v>0.18</v>
      </c>
      <c r="PY36" s="31">
        <f t="shared" si="131"/>
        <v>0.3</v>
      </c>
      <c r="PZ36" s="31">
        <f t="shared" si="132"/>
        <v>0.18</v>
      </c>
      <c r="QA36" s="31">
        <f t="shared" si="133"/>
        <v>31.32</v>
      </c>
      <c r="QB36" s="31">
        <f t="shared" si="134"/>
        <v>0</v>
      </c>
      <c r="QC36" s="31">
        <f t="shared" si="135"/>
        <v>31.32</v>
      </c>
      <c r="QD36" s="31">
        <f t="shared" si="136"/>
        <v>2.35</v>
      </c>
      <c r="QE36" s="31">
        <f t="shared" si="137"/>
        <v>2.35</v>
      </c>
      <c r="QF36" s="31">
        <f t="shared" si="244"/>
        <v>4.7</v>
      </c>
      <c r="QG36" s="31">
        <f t="shared" si="245"/>
        <v>36.020000000000003</v>
      </c>
      <c r="QH36" s="31">
        <f t="shared" si="246"/>
        <v>0</v>
      </c>
      <c r="QI36" s="31">
        <f t="shared" si="247"/>
        <v>36.020000000000003</v>
      </c>
      <c r="QJ36" s="31">
        <f t="shared" si="138"/>
        <v>0</v>
      </c>
      <c r="QK36" s="31">
        <f t="shared" si="139"/>
        <v>0</v>
      </c>
      <c r="QL36" s="31">
        <f t="shared" si="248"/>
        <v>0</v>
      </c>
      <c r="QM36" s="31">
        <f t="shared" si="140"/>
        <v>0</v>
      </c>
      <c r="QN36" s="31">
        <f t="shared" si="141"/>
        <v>0</v>
      </c>
      <c r="QO36" s="31">
        <f t="shared" si="249"/>
        <v>0</v>
      </c>
      <c r="QP36" s="31">
        <f t="shared" si="142"/>
        <v>0</v>
      </c>
      <c r="QQ36" s="31">
        <f t="shared" si="143"/>
        <v>0</v>
      </c>
      <c r="QR36" s="31">
        <f t="shared" si="250"/>
        <v>0</v>
      </c>
      <c r="QS36" s="31">
        <f t="shared" si="144"/>
        <v>0</v>
      </c>
      <c r="QT36" s="31">
        <f t="shared" si="145"/>
        <v>0</v>
      </c>
      <c r="QU36" s="31">
        <f t="shared" si="251"/>
        <v>0</v>
      </c>
      <c r="QV36" s="31">
        <f t="shared" si="146"/>
        <v>7.83</v>
      </c>
      <c r="QW36" s="31">
        <f t="shared" si="147"/>
        <v>0</v>
      </c>
      <c r="QX36" s="31">
        <f t="shared" si="252"/>
        <v>7.83</v>
      </c>
      <c r="QY36" s="31">
        <f t="shared" si="148"/>
        <v>2.35</v>
      </c>
      <c r="QZ36" s="31">
        <f t="shared" si="149"/>
        <v>2.35</v>
      </c>
      <c r="RA36" s="31">
        <f t="shared" si="253"/>
        <v>12.53</v>
      </c>
      <c r="RB36" s="31">
        <f t="shared" si="254"/>
        <v>0</v>
      </c>
      <c r="RC36" s="31">
        <f t="shared" si="255"/>
        <v>12.53</v>
      </c>
      <c r="RD36" s="31">
        <f t="shared" si="256"/>
        <v>12.53</v>
      </c>
      <c r="RE36" s="31">
        <f t="shared" si="256"/>
        <v>0</v>
      </c>
      <c r="RF36" s="31">
        <f t="shared" si="257"/>
        <v>12.53</v>
      </c>
      <c r="RG36" s="31">
        <f t="shared" si="258"/>
        <v>23.49</v>
      </c>
      <c r="RH36" s="31">
        <f t="shared" si="258"/>
        <v>0</v>
      </c>
      <c r="RI36" s="31">
        <f t="shared" si="259"/>
        <v>23.49</v>
      </c>
      <c r="RJ36" s="31">
        <f t="shared" si="260"/>
        <v>12.53</v>
      </c>
      <c r="RK36" s="31">
        <f t="shared" si="260"/>
        <v>0</v>
      </c>
      <c r="RL36" s="31">
        <f t="shared" si="260"/>
        <v>12.53</v>
      </c>
      <c r="RM36" s="31">
        <f t="shared" si="150"/>
        <v>0</v>
      </c>
      <c r="RN36" s="31">
        <f t="shared" si="151"/>
        <v>0</v>
      </c>
      <c r="RO36" s="31">
        <f t="shared" si="152"/>
        <v>0</v>
      </c>
      <c r="RP36" s="31">
        <f t="shared" si="153"/>
        <v>0</v>
      </c>
      <c r="RQ36" s="31">
        <f t="shared" si="154"/>
        <v>0</v>
      </c>
      <c r="RR36" s="31">
        <f t="shared" si="155"/>
        <v>0</v>
      </c>
      <c r="RS36" s="31">
        <f t="shared" si="156"/>
        <v>0</v>
      </c>
      <c r="RT36" s="31">
        <f t="shared" si="157"/>
        <v>0</v>
      </c>
      <c r="RU36" s="31">
        <f t="shared" si="261"/>
        <v>0</v>
      </c>
      <c r="RV36" s="24"/>
      <c r="RW36" s="24"/>
      <c r="RX36" s="24"/>
      <c r="RY36" s="24"/>
    </row>
    <row r="37" spans="1:493" ht="42.75" x14ac:dyDescent="0.25">
      <c r="A37" s="24">
        <v>34</v>
      </c>
      <c r="B37" s="24" t="s">
        <v>457</v>
      </c>
      <c r="C37" s="24">
        <v>892.1</v>
      </c>
      <c r="D37" s="14" t="e">
        <f>INDEX(#REF!,MATCH(E37,#REF!,0))</f>
        <v>#REF!</v>
      </c>
      <c r="E37" s="24" t="s">
        <v>498</v>
      </c>
      <c r="F37" s="33" t="s">
        <v>481</v>
      </c>
      <c r="G37" s="33" t="s">
        <v>444</v>
      </c>
      <c r="H37" s="33" t="s">
        <v>424</v>
      </c>
      <c r="I37" s="33" t="s">
        <v>433</v>
      </c>
      <c r="J37" s="33" t="s">
        <v>433</v>
      </c>
      <c r="K37" s="33" t="s">
        <v>446</v>
      </c>
      <c r="L37" s="33" t="s">
        <v>446</v>
      </c>
      <c r="M37" s="24">
        <v>2</v>
      </c>
      <c r="N37" s="24">
        <v>2</v>
      </c>
      <c r="O37" s="25">
        <v>0</v>
      </c>
      <c r="P37" s="25">
        <v>0</v>
      </c>
      <c r="Q37" s="25">
        <v>0</v>
      </c>
      <c r="R37" s="25">
        <v>0</v>
      </c>
      <c r="S37" s="25">
        <v>0</v>
      </c>
      <c r="T37" s="25">
        <v>0</v>
      </c>
      <c r="U37" s="24">
        <v>2</v>
      </c>
      <c r="V37" s="24">
        <v>2</v>
      </c>
      <c r="W37" s="24">
        <v>0.2</v>
      </c>
      <c r="X37" s="24">
        <v>2</v>
      </c>
      <c r="Y37" s="24">
        <v>2.06</v>
      </c>
      <c r="Z37" s="26">
        <f t="shared" si="273"/>
        <v>1.28</v>
      </c>
      <c r="AA37" s="24">
        <v>0.2</v>
      </c>
      <c r="AB37" s="24">
        <v>0</v>
      </c>
      <c r="AC37" s="24">
        <v>0</v>
      </c>
      <c r="AD37" s="24">
        <v>0</v>
      </c>
      <c r="AE37" s="24">
        <v>0</v>
      </c>
      <c r="AF37" s="24">
        <v>0</v>
      </c>
      <c r="AG37" s="25">
        <v>0</v>
      </c>
      <c r="AH37" s="25">
        <v>0</v>
      </c>
      <c r="AI37" s="26">
        <f t="shared" si="0"/>
        <v>0</v>
      </c>
      <c r="AJ37" s="25">
        <v>0</v>
      </c>
      <c r="AK37" s="25">
        <v>0</v>
      </c>
      <c r="AL37" s="26">
        <f t="shared" si="1"/>
        <v>0</v>
      </c>
      <c r="AM37" s="24">
        <v>0</v>
      </c>
      <c r="AN37" s="24">
        <v>0</v>
      </c>
      <c r="AO37" s="24">
        <v>0</v>
      </c>
      <c r="AP37" s="24">
        <v>0</v>
      </c>
      <c r="AQ37" s="24">
        <v>2</v>
      </c>
      <c r="AR37" s="24">
        <v>1.8</v>
      </c>
      <c r="AS37" s="24">
        <v>0.12</v>
      </c>
      <c r="AT37" s="24">
        <v>0.1</v>
      </c>
      <c r="AU37" s="24">
        <v>0</v>
      </c>
      <c r="AV37" s="24">
        <v>0</v>
      </c>
      <c r="AW37" s="24">
        <v>0</v>
      </c>
      <c r="AX37" s="24">
        <v>0</v>
      </c>
      <c r="AY37" s="24">
        <v>0</v>
      </c>
      <c r="AZ37" s="24">
        <v>0</v>
      </c>
      <c r="BA37" s="24">
        <v>0</v>
      </c>
      <c r="BB37" s="24">
        <v>0</v>
      </c>
      <c r="BC37" s="24">
        <v>0</v>
      </c>
      <c r="BD37" s="24">
        <v>0</v>
      </c>
      <c r="BE37" s="24">
        <v>0</v>
      </c>
      <c r="BF37" s="24">
        <v>0</v>
      </c>
      <c r="BG37" s="24">
        <v>0</v>
      </c>
      <c r="BH37" s="24">
        <v>0</v>
      </c>
      <c r="BI37" s="24">
        <v>0</v>
      </c>
      <c r="BJ37" s="24">
        <v>0</v>
      </c>
      <c r="BK37" s="24">
        <v>0</v>
      </c>
      <c r="BL37" s="24">
        <v>0</v>
      </c>
      <c r="BM37" s="24">
        <v>0</v>
      </c>
      <c r="BN37" s="24">
        <v>0</v>
      </c>
      <c r="BO37" s="24">
        <v>0</v>
      </c>
      <c r="BP37" s="24">
        <v>0</v>
      </c>
      <c r="BQ37" s="24">
        <v>0</v>
      </c>
      <c r="BR37" s="24">
        <v>0</v>
      </c>
      <c r="BS37" s="24">
        <v>0</v>
      </c>
      <c r="BT37" s="24">
        <v>0</v>
      </c>
      <c r="BU37" s="24">
        <v>0</v>
      </c>
      <c r="BV37" s="24">
        <v>0</v>
      </c>
      <c r="BW37" s="24"/>
      <c r="BX37" s="24"/>
      <c r="BY37" s="24">
        <v>0</v>
      </c>
      <c r="BZ37" s="24">
        <v>0</v>
      </c>
      <c r="CA37" s="14" t="e">
        <f>INDEX(#REF!,MATCH(E37,#REF!,0))</f>
        <v>#REF!</v>
      </c>
      <c r="CB37" s="14" t="s">
        <v>471</v>
      </c>
      <c r="CC37" s="24">
        <v>0</v>
      </c>
      <c r="CD37" s="24">
        <v>0</v>
      </c>
      <c r="CE37" s="24">
        <v>2.2999999999999998</v>
      </c>
      <c r="CF37" s="24">
        <v>2.0999999999999996</v>
      </c>
      <c r="CG37" s="24">
        <v>0.11</v>
      </c>
      <c r="CH37" s="24">
        <v>2</v>
      </c>
      <c r="CI37" s="24" t="s">
        <v>115</v>
      </c>
      <c r="CJ37" s="24">
        <v>2.0099999999999998</v>
      </c>
      <c r="CK37" s="26">
        <f t="shared" si="159"/>
        <v>0</v>
      </c>
      <c r="CL37" s="26">
        <f t="shared" si="270"/>
        <v>2.0099999999999998</v>
      </c>
      <c r="CM37" s="24">
        <v>36.67</v>
      </c>
      <c r="CN37" s="27">
        <v>73.87</v>
      </c>
      <c r="CO37" s="24">
        <v>73.08</v>
      </c>
      <c r="CP37" s="28">
        <f t="shared" si="161"/>
        <v>73.08</v>
      </c>
      <c r="CQ37" s="28">
        <f t="shared" si="162"/>
        <v>72.27</v>
      </c>
      <c r="CR37" s="28">
        <f t="shared" si="163"/>
        <v>0.81</v>
      </c>
      <c r="CS37" s="28">
        <f t="shared" si="164"/>
        <v>0</v>
      </c>
      <c r="CT37" s="28">
        <f t="shared" si="2"/>
        <v>72.47</v>
      </c>
      <c r="CU37" s="29">
        <v>72.47</v>
      </c>
      <c r="CV37" s="28">
        <f t="shared" si="165"/>
        <v>1.28</v>
      </c>
      <c r="CW37" s="28">
        <f t="shared" si="3"/>
        <v>0</v>
      </c>
      <c r="CX37" s="28">
        <f t="shared" si="166"/>
        <v>0</v>
      </c>
      <c r="CY37" s="28">
        <f t="shared" si="4"/>
        <v>73.75</v>
      </c>
      <c r="CZ37" s="28">
        <f t="shared" si="167"/>
        <v>73.75</v>
      </c>
      <c r="DA37" s="30">
        <v>73.87</v>
      </c>
      <c r="DB37" s="26">
        <f t="shared" si="168"/>
        <v>1.6</v>
      </c>
      <c r="DC37" s="26">
        <f t="shared" si="169"/>
        <v>0.79</v>
      </c>
      <c r="DD37" s="26">
        <f t="shared" si="170"/>
        <v>0.81</v>
      </c>
      <c r="DE37" s="26">
        <f t="shared" si="5"/>
        <v>0</v>
      </c>
      <c r="DF37" s="26">
        <f t="shared" si="171"/>
        <v>0</v>
      </c>
      <c r="DG37" s="26">
        <f t="shared" si="6"/>
        <v>0</v>
      </c>
      <c r="DH37" s="26">
        <f t="shared" si="7"/>
        <v>0</v>
      </c>
      <c r="DI37" s="26">
        <f t="shared" si="8"/>
        <v>0</v>
      </c>
      <c r="DJ37" s="26">
        <f t="shared" si="9"/>
        <v>1.4</v>
      </c>
      <c r="DK37" s="26">
        <f t="shared" si="172"/>
        <v>0</v>
      </c>
      <c r="DL37" s="26">
        <f t="shared" si="173"/>
        <v>1.4</v>
      </c>
      <c r="DM37" s="26">
        <f t="shared" si="174"/>
        <v>0</v>
      </c>
      <c r="DN37" s="26">
        <f t="shared" si="175"/>
        <v>0.60999999999999988</v>
      </c>
      <c r="DO37" s="24">
        <v>3</v>
      </c>
      <c r="DP37" s="24">
        <v>0.5</v>
      </c>
      <c r="DQ37" s="24">
        <v>1</v>
      </c>
      <c r="DR37" s="24">
        <v>1</v>
      </c>
      <c r="DS37" s="31">
        <f t="shared" si="176"/>
        <v>0</v>
      </c>
      <c r="DT37" s="31">
        <f t="shared" si="177"/>
        <v>5.01</v>
      </c>
      <c r="DU37" s="31">
        <f t="shared" si="178"/>
        <v>0</v>
      </c>
      <c r="DV37" s="31">
        <f t="shared" si="179"/>
        <v>8.0500000000000007</v>
      </c>
      <c r="DW37" s="31">
        <f t="shared" si="180"/>
        <v>8.0500000000000007</v>
      </c>
      <c r="DX37" s="31">
        <f t="shared" si="181"/>
        <v>0</v>
      </c>
      <c r="DY37" s="31">
        <f t="shared" si="182"/>
        <v>16.100000000000001</v>
      </c>
      <c r="DZ37" s="31">
        <f t="shared" si="183"/>
        <v>16.100000000000001</v>
      </c>
      <c r="EA37" s="31">
        <f t="shared" si="184"/>
        <v>0</v>
      </c>
      <c r="EB37" s="31">
        <f t="shared" si="185"/>
        <v>5.6</v>
      </c>
      <c r="EC37" s="31">
        <f t="shared" si="186"/>
        <v>5.6</v>
      </c>
      <c r="ED37" s="31">
        <f t="shared" si="187"/>
        <v>0</v>
      </c>
      <c r="EE37" s="31">
        <f t="shared" si="187"/>
        <v>10.5</v>
      </c>
      <c r="EF37" s="31">
        <f t="shared" si="188"/>
        <v>10.5</v>
      </c>
      <c r="EG37" s="31">
        <f t="shared" si="189"/>
        <v>0</v>
      </c>
      <c r="EH37" s="31">
        <f t="shared" si="189"/>
        <v>5.6</v>
      </c>
      <c r="EI37" s="31">
        <f t="shared" si="190"/>
        <v>5.6</v>
      </c>
      <c r="EJ37" s="24"/>
      <c r="EK37" s="24"/>
      <c r="EL37" s="24">
        <v>891.4</v>
      </c>
      <c r="EM37" s="24">
        <v>1065.21</v>
      </c>
      <c r="EN37" s="24" t="s">
        <v>498</v>
      </c>
      <c r="EO37" s="24" t="s">
        <v>499</v>
      </c>
      <c r="EP37" s="14" t="s">
        <v>488</v>
      </c>
      <c r="EQ37" s="14" t="s">
        <v>496</v>
      </c>
      <c r="ER37" s="14" t="str">
        <f>IF(OR(EP37="Cống tròn",EP37="Cống hộp",EP37="Ống nhựa"),INDEX(#REF!,MATCH(E37,#REF!,0)),IF(OR(EP37="Rãnh xây",EP37="Rãnh bê tông"),INDEX(#REF!,MATCH(E37,#REF!,0)),EP37&amp;" "&amp;" ,"&amp;EQ37))</f>
        <v>Rãnh thang  ,Thang bê tông</v>
      </c>
      <c r="ES37" s="25">
        <v>0</v>
      </c>
      <c r="ET37" s="25">
        <v>0</v>
      </c>
      <c r="EU37" s="25">
        <v>0</v>
      </c>
      <c r="EV37" s="24">
        <v>13.049999999999999</v>
      </c>
      <c r="EW37" s="31">
        <f t="shared" si="191"/>
        <v>0</v>
      </c>
      <c r="EX37" s="31">
        <f t="shared" si="192"/>
        <v>0</v>
      </c>
      <c r="EY37" s="31">
        <f t="shared" si="10"/>
        <v>0</v>
      </c>
      <c r="EZ37" s="31">
        <f t="shared" si="193"/>
        <v>0</v>
      </c>
      <c r="FA37" s="31">
        <f t="shared" si="194"/>
        <v>0</v>
      </c>
      <c r="FB37" s="32" t="str">
        <f t="shared" si="195"/>
        <v>Đủ</v>
      </c>
      <c r="FC37" s="31">
        <f t="shared" si="196"/>
        <v>0</v>
      </c>
      <c r="FD37" s="33" t="e" cm="1">
        <f t="array" ref="FD37">IF(EP37="Cống tròn",INDEX(#REF!,MATCH(E37,#REF!,0)),IF(EP37="Cống hộp",INDEX(#REF!,MATCH(E37,#REF!,0)),IF(EP37="Rãnh thang",INDEX(#REF!,MATCH(EL37&amp;EM37,#REF!&amp;#REF!,0)),FE37&amp;" "&amp;FF37)))</f>
        <v>#REF!</v>
      </c>
      <c r="FE37" s="14" t="s">
        <v>439</v>
      </c>
      <c r="FF37" s="14" t="s">
        <v>434</v>
      </c>
      <c r="FG37" s="14" t="e">
        <f>INDEX(#REF!,MATCH(E37,#REF!,0))</f>
        <v>#REF!</v>
      </c>
      <c r="FH37" s="14"/>
      <c r="FI37" s="24">
        <v>0</v>
      </c>
      <c r="FJ37" s="24">
        <v>0</v>
      </c>
      <c r="FK37" s="24">
        <v>0</v>
      </c>
      <c r="FL37" s="25">
        <v>0</v>
      </c>
      <c r="FM37" s="25">
        <v>0</v>
      </c>
      <c r="FN37" s="31">
        <f t="shared" si="197"/>
        <v>0</v>
      </c>
      <c r="FO37" s="31">
        <f t="shared" si="198"/>
        <v>0</v>
      </c>
      <c r="FP37" s="25">
        <v>0</v>
      </c>
      <c r="FQ37" s="25">
        <v>0</v>
      </c>
      <c r="FR37" s="25">
        <v>0</v>
      </c>
      <c r="FS37" s="31">
        <f t="shared" si="199"/>
        <v>0</v>
      </c>
      <c r="FT37" s="25">
        <v>0</v>
      </c>
      <c r="FU37" s="25">
        <v>0</v>
      </c>
      <c r="FV37" s="25">
        <v>0</v>
      </c>
      <c r="FW37" s="25">
        <v>0</v>
      </c>
      <c r="FX37" s="25">
        <v>0</v>
      </c>
      <c r="FY37" s="31">
        <f t="shared" si="200"/>
        <v>0</v>
      </c>
      <c r="FZ37" s="33"/>
      <c r="GA37" s="33"/>
      <c r="GB37" s="33"/>
      <c r="GC37" s="33"/>
      <c r="GD37" s="25">
        <v>0</v>
      </c>
      <c r="GE37" s="25">
        <v>0</v>
      </c>
      <c r="GF37" s="25">
        <v>0</v>
      </c>
      <c r="GG37" s="25">
        <v>0</v>
      </c>
      <c r="GH37" s="25">
        <v>0</v>
      </c>
      <c r="GI37" s="25">
        <v>0</v>
      </c>
      <c r="GJ37" s="25">
        <v>0</v>
      </c>
      <c r="GK37" s="25">
        <v>0</v>
      </c>
      <c r="GL37" s="25">
        <v>0</v>
      </c>
      <c r="GM37" s="25">
        <v>0</v>
      </c>
      <c r="GN37" s="31">
        <f t="shared" si="11"/>
        <v>0</v>
      </c>
      <c r="GO37" s="31">
        <f t="shared" si="201"/>
        <v>0</v>
      </c>
      <c r="GP37" s="25">
        <v>0</v>
      </c>
      <c r="GQ37" s="25">
        <v>0</v>
      </c>
      <c r="GR37" s="25">
        <v>0</v>
      </c>
      <c r="GS37" s="25">
        <v>0</v>
      </c>
      <c r="GT37" s="33" t="e">
        <f>INDEX(#REF!,MATCH(E37,#REF!,0))</f>
        <v>#REF!</v>
      </c>
      <c r="GU37" s="33"/>
      <c r="GV37" s="25">
        <v>0</v>
      </c>
      <c r="GW37" s="25">
        <v>0</v>
      </c>
      <c r="GX37" s="25">
        <v>0</v>
      </c>
      <c r="GY37" s="25">
        <v>0</v>
      </c>
      <c r="GZ37" s="31">
        <f t="shared" si="12"/>
        <v>0</v>
      </c>
      <c r="HA37" s="31">
        <f t="shared" si="13"/>
        <v>0</v>
      </c>
      <c r="HB37" s="104">
        <f t="shared" si="202"/>
        <v>0</v>
      </c>
      <c r="HC37" s="25">
        <v>0</v>
      </c>
      <c r="HD37" s="25">
        <v>0</v>
      </c>
      <c r="HE37" s="25">
        <v>0</v>
      </c>
      <c r="HF37" s="31">
        <f t="shared" si="203"/>
        <v>0</v>
      </c>
      <c r="HG37" s="25">
        <v>0</v>
      </c>
      <c r="HH37" s="25">
        <v>0</v>
      </c>
      <c r="HI37" s="33" t="s">
        <v>497</v>
      </c>
      <c r="HJ37" s="33" t="s">
        <v>494</v>
      </c>
      <c r="HK37" s="33" t="s">
        <v>494</v>
      </c>
      <c r="HL37" s="33" t="s">
        <v>494</v>
      </c>
      <c r="HM37" s="33" t="e" cm="1">
        <f t="array" ref="HM37">INDEX(#REF!,MATCH(EL37&amp;EM37,#REF!&amp;#REF!,0))</f>
        <v>#REF!</v>
      </c>
      <c r="HN37" s="25">
        <v>0.1</v>
      </c>
      <c r="HO37" s="25">
        <v>0.3</v>
      </c>
      <c r="HP37" s="25">
        <v>2</v>
      </c>
      <c r="HQ37" s="25">
        <v>0.2</v>
      </c>
      <c r="HR37" s="25">
        <v>0.3</v>
      </c>
      <c r="HS37" s="25">
        <v>2</v>
      </c>
      <c r="HT37" s="25">
        <v>0.1</v>
      </c>
      <c r="HU37" s="25">
        <v>2</v>
      </c>
      <c r="HV37" s="25">
        <v>0.2</v>
      </c>
      <c r="HW37" s="25">
        <v>2</v>
      </c>
      <c r="HX37" s="33" t="e" cm="1">
        <f t="array" ref="HX37">INDEX(#REF!,MATCH(EL37&amp;EM37,#REF!&amp;#REF!,0))</f>
        <v>#REF!</v>
      </c>
      <c r="HY37" s="25">
        <v>3</v>
      </c>
      <c r="HZ37" s="25">
        <v>0.1</v>
      </c>
      <c r="IA37" s="25">
        <v>2</v>
      </c>
      <c r="IB37" s="33" t="e" cm="1">
        <f t="array" ref="IB37">INDEX(#REF!,MATCH(EL37&amp;EM37,#REF!&amp;#REF!,0))</f>
        <v>#REF!</v>
      </c>
      <c r="IC37" s="25">
        <v>0.1</v>
      </c>
      <c r="ID37" s="25">
        <v>0.3</v>
      </c>
      <c r="IE37" s="25">
        <v>2</v>
      </c>
      <c r="IF37" s="25">
        <v>0.2</v>
      </c>
      <c r="IG37" s="25">
        <v>0.3</v>
      </c>
      <c r="IH37" s="25">
        <v>2</v>
      </c>
      <c r="II37" s="33" t="e" cm="1">
        <f t="array" ref="II37">INDEX(#REF!,MATCH(EL37&amp;EM37,#REF!&amp;#REF!,0))</f>
        <v>#REF!</v>
      </c>
      <c r="IJ37" s="25">
        <v>2</v>
      </c>
      <c r="IK37" s="25">
        <v>2</v>
      </c>
      <c r="IL37" s="25">
        <v>2</v>
      </c>
      <c r="IM37" s="33" t="e" cm="1">
        <f t="array" ref="IM37">INDEX(#REF!,MATCH(EL37&amp;EM37,#REF!&amp;#REF!,0))</f>
        <v>#REF!</v>
      </c>
      <c r="IN37" s="33"/>
      <c r="IO37" s="31">
        <f t="shared" si="14"/>
        <v>0</v>
      </c>
      <c r="IP37" s="25">
        <v>0</v>
      </c>
      <c r="IQ37" s="25">
        <v>0</v>
      </c>
      <c r="IR37" s="25">
        <v>0</v>
      </c>
      <c r="IS37" s="33" t="e" cm="1">
        <f t="array" ref="IS37">INDEX(#REF!,MATCH(EL37&amp;EM37,#REF!&amp;#REF!,0))</f>
        <v>#REF!</v>
      </c>
      <c r="IT37" s="33"/>
      <c r="IU37" s="31">
        <f t="shared" si="263"/>
        <v>0</v>
      </c>
      <c r="IV37" s="31">
        <f t="shared" si="264"/>
        <v>0</v>
      </c>
      <c r="IW37" s="25">
        <v>0</v>
      </c>
      <c r="IX37" s="25">
        <v>0</v>
      </c>
      <c r="IY37" s="25">
        <v>0</v>
      </c>
      <c r="IZ37" s="25">
        <v>0</v>
      </c>
      <c r="JA37" s="31">
        <f t="shared" si="265"/>
        <v>0</v>
      </c>
      <c r="JB37" s="31">
        <f t="shared" si="266"/>
        <v>0</v>
      </c>
      <c r="JC37" s="31">
        <f t="shared" si="267"/>
        <v>0</v>
      </c>
      <c r="JD37" s="31">
        <f t="shared" si="268"/>
        <v>0</v>
      </c>
      <c r="JE37" s="31">
        <f t="shared" si="269"/>
        <v>0</v>
      </c>
      <c r="JF37" s="27">
        <v>41.180000000000106</v>
      </c>
      <c r="JG37" s="26">
        <f t="shared" si="204"/>
        <v>40.380000000000003</v>
      </c>
      <c r="JH37" s="26">
        <f t="shared" si="205"/>
        <v>0.80000000000010374</v>
      </c>
      <c r="JI37" s="26">
        <f t="shared" si="15"/>
        <v>0</v>
      </c>
      <c r="JJ37" s="26">
        <f t="shared" si="16"/>
        <v>0</v>
      </c>
      <c r="JK37" s="26">
        <f t="shared" si="17"/>
        <v>0</v>
      </c>
      <c r="JL37" s="26">
        <f t="shared" si="18"/>
        <v>0</v>
      </c>
      <c r="JM37" s="26">
        <f t="shared" si="19"/>
        <v>42.379999999999995</v>
      </c>
      <c r="JN37" s="26">
        <f t="shared" si="20"/>
        <v>40.380000000000102</v>
      </c>
      <c r="JO37" s="26">
        <f t="shared" si="21"/>
        <v>40.380000000000102</v>
      </c>
      <c r="JP37" s="26">
        <f t="shared" si="22"/>
        <v>40.480000000000103</v>
      </c>
      <c r="JQ37" s="26">
        <f t="shared" si="23"/>
        <v>40.480000000000103</v>
      </c>
      <c r="JR37" s="26">
        <f t="shared" si="24"/>
        <v>40.480000000000103</v>
      </c>
      <c r="JS37" s="26">
        <f t="shared" si="25"/>
        <v>42.48</v>
      </c>
      <c r="JT37" s="26">
        <f t="shared" si="26"/>
        <v>0</v>
      </c>
      <c r="JU37" s="26">
        <f t="shared" si="27"/>
        <v>0</v>
      </c>
      <c r="JV37" s="26">
        <f t="shared" si="28"/>
        <v>0</v>
      </c>
      <c r="JW37" s="26">
        <f t="shared" si="29"/>
        <v>0</v>
      </c>
      <c r="JX37" s="26">
        <f t="shared" si="30"/>
        <v>40.680000000000106</v>
      </c>
      <c r="JY37" s="26">
        <f t="shared" si="31"/>
        <v>40.680000000000106</v>
      </c>
      <c r="JZ37" s="26">
        <f t="shared" si="32"/>
        <v>40.680000000000106</v>
      </c>
      <c r="KA37" s="26">
        <f t="shared" si="33"/>
        <v>0</v>
      </c>
      <c r="KB37" s="26">
        <f t="shared" si="34"/>
        <v>0</v>
      </c>
      <c r="KC37" s="26">
        <f t="shared" si="35"/>
        <v>0</v>
      </c>
      <c r="KD37" s="26">
        <f t="shared" si="36"/>
        <v>0</v>
      </c>
      <c r="KE37" s="24">
        <v>40.680000000000106</v>
      </c>
      <c r="KF37" s="31">
        <f t="shared" si="37"/>
        <v>0</v>
      </c>
      <c r="KG37" s="31">
        <f t="shared" si="38"/>
        <v>0</v>
      </c>
      <c r="KH37" s="31">
        <f t="shared" si="39"/>
        <v>0</v>
      </c>
      <c r="KI37" s="31">
        <f t="shared" si="40"/>
        <v>42.68</v>
      </c>
      <c r="KJ37" s="31">
        <f t="shared" si="41"/>
        <v>42.68</v>
      </c>
      <c r="KK37" s="25">
        <v>0</v>
      </c>
      <c r="KL37" s="31">
        <f t="shared" si="42"/>
        <v>0</v>
      </c>
      <c r="KM37" s="31">
        <f t="shared" si="43"/>
        <v>0</v>
      </c>
      <c r="KN37" s="31">
        <f t="shared" si="44"/>
        <v>0</v>
      </c>
      <c r="KO37" s="31">
        <f t="shared" si="45"/>
        <v>0</v>
      </c>
      <c r="KP37" s="31">
        <f t="shared" si="46"/>
        <v>0</v>
      </c>
      <c r="KQ37" s="25">
        <v>2</v>
      </c>
      <c r="KR37" s="31">
        <f t="shared" si="47"/>
        <v>42.68</v>
      </c>
      <c r="KS37" s="27">
        <v>40.680000000000106</v>
      </c>
      <c r="KT37" s="26">
        <f t="shared" si="48"/>
        <v>39.880000000000003</v>
      </c>
      <c r="KU37" s="26">
        <f t="shared" si="206"/>
        <v>0.80000000000010374</v>
      </c>
      <c r="KV37" s="26">
        <f t="shared" si="49"/>
        <v>0</v>
      </c>
      <c r="KW37" s="26">
        <f t="shared" si="50"/>
        <v>0</v>
      </c>
      <c r="KX37" s="26">
        <f t="shared" si="51"/>
        <v>0</v>
      </c>
      <c r="KY37" s="26">
        <f t="shared" si="52"/>
        <v>0</v>
      </c>
      <c r="KZ37" s="26">
        <f t="shared" si="53"/>
        <v>41.879999999999995</v>
      </c>
      <c r="LA37" s="26">
        <f t="shared" si="54"/>
        <v>39.880000000000102</v>
      </c>
      <c r="LB37" s="26">
        <f t="shared" si="55"/>
        <v>39.880000000000102</v>
      </c>
      <c r="LC37" s="26">
        <f t="shared" si="56"/>
        <v>39.980000000000103</v>
      </c>
      <c r="LD37" s="26">
        <f t="shared" si="57"/>
        <v>39.980000000000103</v>
      </c>
      <c r="LE37" s="26">
        <f t="shared" si="58"/>
        <v>39.980000000000103</v>
      </c>
      <c r="LF37" s="26">
        <f t="shared" si="59"/>
        <v>41.98</v>
      </c>
      <c r="LG37" s="26">
        <f t="shared" si="60"/>
        <v>0</v>
      </c>
      <c r="LH37" s="26">
        <f t="shared" si="61"/>
        <v>0</v>
      </c>
      <c r="LI37" s="26">
        <f t="shared" si="62"/>
        <v>0</v>
      </c>
      <c r="LJ37" s="26">
        <f t="shared" si="63"/>
        <v>0</v>
      </c>
      <c r="LK37" s="26">
        <f t="shared" si="64"/>
        <v>40.180000000000106</v>
      </c>
      <c r="LL37" s="26">
        <f t="shared" si="65"/>
        <v>40.180000000000106</v>
      </c>
      <c r="LM37" s="26">
        <f t="shared" si="66"/>
        <v>40.180000000000106</v>
      </c>
      <c r="LN37" s="26">
        <f t="shared" si="67"/>
        <v>0</v>
      </c>
      <c r="LO37" s="26">
        <f t="shared" si="68"/>
        <v>0</v>
      </c>
      <c r="LP37" s="26">
        <f t="shared" si="69"/>
        <v>0</v>
      </c>
      <c r="LQ37" s="26">
        <f t="shared" si="70"/>
        <v>0</v>
      </c>
      <c r="LR37" s="24">
        <v>40.180000000000106</v>
      </c>
      <c r="LS37" s="31">
        <f t="shared" si="71"/>
        <v>0</v>
      </c>
      <c r="LT37" s="31">
        <f t="shared" si="72"/>
        <v>0</v>
      </c>
      <c r="LU37" s="31">
        <f t="shared" si="73"/>
        <v>0</v>
      </c>
      <c r="LV37" s="31">
        <f t="shared" si="74"/>
        <v>42.18</v>
      </c>
      <c r="LW37" s="31">
        <f t="shared" si="75"/>
        <v>42.18</v>
      </c>
      <c r="LX37" s="25">
        <v>0</v>
      </c>
      <c r="LY37" s="31">
        <f t="shared" si="76"/>
        <v>0</v>
      </c>
      <c r="LZ37" s="31">
        <f t="shared" si="77"/>
        <v>0</v>
      </c>
      <c r="MA37" s="31">
        <f t="shared" si="78"/>
        <v>0</v>
      </c>
      <c r="MB37" s="31">
        <f t="shared" si="79"/>
        <v>0</v>
      </c>
      <c r="MC37" s="31">
        <f t="shared" si="80"/>
        <v>0</v>
      </c>
      <c r="MD37" s="25">
        <v>2</v>
      </c>
      <c r="ME37" s="31">
        <f t="shared" si="81"/>
        <v>42.18</v>
      </c>
      <c r="MF37" s="33" t="s">
        <v>115</v>
      </c>
      <c r="MG37" s="34">
        <v>0.80000000000010374</v>
      </c>
      <c r="MH37" s="31">
        <f t="shared" si="207"/>
        <v>0</v>
      </c>
      <c r="MI37" s="31">
        <f t="shared" si="208"/>
        <v>0.80000000000010374</v>
      </c>
      <c r="MJ37" s="34">
        <v>0.80000000000010374</v>
      </c>
      <c r="MK37" s="31">
        <f t="shared" si="209"/>
        <v>0</v>
      </c>
      <c r="ML37" s="31">
        <f t="shared" si="210"/>
        <v>0.80000000000010374</v>
      </c>
      <c r="MM37" s="31">
        <f t="shared" si="82"/>
        <v>0</v>
      </c>
      <c r="MN37" s="31">
        <f t="shared" si="83"/>
        <v>0</v>
      </c>
      <c r="MO37" s="31">
        <f t="shared" si="211"/>
        <v>0</v>
      </c>
      <c r="MP37" s="31">
        <f t="shared" si="84"/>
        <v>0</v>
      </c>
      <c r="MQ37" s="31">
        <f t="shared" si="85"/>
        <v>0</v>
      </c>
      <c r="MR37" s="31">
        <f t="shared" si="212"/>
        <v>0</v>
      </c>
      <c r="MS37" s="31">
        <f t="shared" si="86"/>
        <v>0</v>
      </c>
      <c r="MT37" s="31">
        <f t="shared" si="87"/>
        <v>0</v>
      </c>
      <c r="MU37" s="31">
        <f t="shared" si="213"/>
        <v>0</v>
      </c>
      <c r="MV37" s="31">
        <f t="shared" si="88"/>
        <v>0</v>
      </c>
      <c r="MW37" s="31">
        <f t="shared" si="89"/>
        <v>0</v>
      </c>
      <c r="MX37" s="31">
        <f t="shared" si="214"/>
        <v>0</v>
      </c>
      <c r="MY37" s="31">
        <f t="shared" si="90"/>
        <v>0</v>
      </c>
      <c r="MZ37" s="31">
        <f t="shared" si="91"/>
        <v>0</v>
      </c>
      <c r="NA37" s="31">
        <f t="shared" si="215"/>
        <v>0</v>
      </c>
      <c r="NB37" s="31">
        <f t="shared" si="92"/>
        <v>0</v>
      </c>
      <c r="NC37" s="31">
        <f t="shared" si="93"/>
        <v>0</v>
      </c>
      <c r="ND37" s="31">
        <f t="shared" si="216"/>
        <v>0</v>
      </c>
      <c r="NE37" s="31">
        <f t="shared" si="94"/>
        <v>0</v>
      </c>
      <c r="NF37" s="31">
        <f t="shared" si="95"/>
        <v>0</v>
      </c>
      <c r="NG37" s="31">
        <f t="shared" si="217"/>
        <v>0</v>
      </c>
      <c r="NH37" s="31">
        <f t="shared" si="96"/>
        <v>0</v>
      </c>
      <c r="NI37" s="31">
        <f t="shared" si="97"/>
        <v>0</v>
      </c>
      <c r="NJ37" s="31">
        <f t="shared" si="218"/>
        <v>0</v>
      </c>
      <c r="NK37" s="31">
        <f t="shared" si="98"/>
        <v>0</v>
      </c>
      <c r="NL37" s="31">
        <f t="shared" si="99"/>
        <v>0</v>
      </c>
      <c r="NM37" s="31">
        <f t="shared" si="219"/>
        <v>0</v>
      </c>
      <c r="NN37" s="31">
        <f t="shared" si="100"/>
        <v>0</v>
      </c>
      <c r="NO37" s="31">
        <f t="shared" si="101"/>
        <v>0</v>
      </c>
      <c r="NP37" s="31">
        <f t="shared" si="220"/>
        <v>0</v>
      </c>
      <c r="NQ37" s="31">
        <f t="shared" si="102"/>
        <v>0</v>
      </c>
      <c r="NR37" s="31">
        <f t="shared" si="103"/>
        <v>0</v>
      </c>
      <c r="NS37" s="31">
        <f t="shared" si="221"/>
        <v>0</v>
      </c>
      <c r="NT37" s="31">
        <f t="shared" si="104"/>
        <v>0</v>
      </c>
      <c r="NU37" s="31">
        <f t="shared" si="105"/>
        <v>0</v>
      </c>
      <c r="NV37" s="31">
        <f t="shared" si="222"/>
        <v>0</v>
      </c>
      <c r="NW37" s="31">
        <f t="shared" si="106"/>
        <v>0</v>
      </c>
      <c r="NX37" s="31">
        <f t="shared" si="107"/>
        <v>0</v>
      </c>
      <c r="NY37" s="31">
        <f t="shared" si="223"/>
        <v>0</v>
      </c>
      <c r="NZ37" s="31">
        <f t="shared" si="108"/>
        <v>0</v>
      </c>
      <c r="OA37" s="31">
        <f t="shared" si="109"/>
        <v>0</v>
      </c>
      <c r="OB37" s="31">
        <f t="shared" si="224"/>
        <v>0</v>
      </c>
      <c r="OC37" s="31">
        <f t="shared" si="110"/>
        <v>0</v>
      </c>
      <c r="OD37" s="31">
        <f t="shared" si="111"/>
        <v>0</v>
      </c>
      <c r="OE37" s="31">
        <f t="shared" si="225"/>
        <v>0</v>
      </c>
      <c r="OF37" s="31">
        <f t="shared" si="112"/>
        <v>0</v>
      </c>
      <c r="OG37" s="31">
        <f t="shared" si="113"/>
        <v>0</v>
      </c>
      <c r="OH37" s="31">
        <f t="shared" si="226"/>
        <v>0</v>
      </c>
      <c r="OI37" s="31">
        <f t="shared" si="114"/>
        <v>0</v>
      </c>
      <c r="OJ37" s="31">
        <f t="shared" si="115"/>
        <v>0</v>
      </c>
      <c r="OK37" s="31">
        <f t="shared" si="227"/>
        <v>0</v>
      </c>
      <c r="OL37" s="31">
        <f t="shared" si="116"/>
        <v>0</v>
      </c>
      <c r="OM37" s="31">
        <f t="shared" si="117"/>
        <v>0</v>
      </c>
      <c r="ON37" s="31">
        <f t="shared" si="228"/>
        <v>0</v>
      </c>
      <c r="OO37" s="31">
        <f t="shared" si="118"/>
        <v>0</v>
      </c>
      <c r="OP37" s="31">
        <f t="shared" si="119"/>
        <v>0</v>
      </c>
      <c r="OQ37" s="31">
        <f t="shared" si="229"/>
        <v>0</v>
      </c>
      <c r="OR37" s="31">
        <f t="shared" si="120"/>
        <v>0</v>
      </c>
      <c r="OS37" s="31">
        <f t="shared" si="121"/>
        <v>0</v>
      </c>
      <c r="OT37" s="31">
        <f t="shared" si="230"/>
        <v>0</v>
      </c>
      <c r="OU37" s="31">
        <f t="shared" si="122"/>
        <v>0</v>
      </c>
      <c r="OV37" s="31">
        <f t="shared" si="123"/>
        <v>0</v>
      </c>
      <c r="OW37" s="31">
        <f t="shared" si="231"/>
        <v>0</v>
      </c>
      <c r="OX37" s="31">
        <f t="shared" si="124"/>
        <v>0.1</v>
      </c>
      <c r="OY37" s="31">
        <f t="shared" si="125"/>
        <v>0.1</v>
      </c>
      <c r="OZ37" s="31">
        <f t="shared" si="232"/>
        <v>0.1</v>
      </c>
      <c r="PA37" s="31">
        <f t="shared" si="126"/>
        <v>0</v>
      </c>
      <c r="PB37" s="31">
        <f t="shared" si="127"/>
        <v>0</v>
      </c>
      <c r="PC37" s="31">
        <f t="shared" si="233"/>
        <v>0</v>
      </c>
      <c r="PD37" s="31">
        <f t="shared" si="128"/>
        <v>0.2</v>
      </c>
      <c r="PE37" s="31">
        <f t="shared" si="129"/>
        <v>0.2</v>
      </c>
      <c r="PF37" s="31">
        <f t="shared" si="234"/>
        <v>0.2</v>
      </c>
      <c r="PG37" s="27">
        <v>2.6</v>
      </c>
      <c r="PH37" s="27">
        <v>0.5</v>
      </c>
      <c r="PI37" s="27">
        <v>1</v>
      </c>
      <c r="PJ37" s="27">
        <v>1</v>
      </c>
      <c r="PK37" s="27">
        <v>0.3</v>
      </c>
      <c r="PL37" s="27">
        <v>0</v>
      </c>
      <c r="PM37" s="27">
        <v>0</v>
      </c>
      <c r="PN37" s="27">
        <v>0</v>
      </c>
      <c r="PO37" s="31">
        <f t="shared" si="235"/>
        <v>0</v>
      </c>
      <c r="PP37" s="31">
        <f t="shared" si="236"/>
        <v>0</v>
      </c>
      <c r="PQ37" s="31">
        <f t="shared" si="237"/>
        <v>3.4</v>
      </c>
      <c r="PR37" s="31">
        <f t="shared" si="238"/>
        <v>2.4</v>
      </c>
      <c r="PS37" s="31">
        <f t="shared" si="239"/>
        <v>0</v>
      </c>
      <c r="PT37" s="31">
        <f t="shared" si="240"/>
        <v>0</v>
      </c>
      <c r="PU37" s="31">
        <f t="shared" si="241"/>
        <v>3.4</v>
      </c>
      <c r="PV37" s="31">
        <f t="shared" si="242"/>
        <v>2.4</v>
      </c>
      <c r="PW37" s="31">
        <f t="shared" si="130"/>
        <v>0.3</v>
      </c>
      <c r="PX37" s="31">
        <f t="shared" si="243"/>
        <v>0.18</v>
      </c>
      <c r="PY37" s="31">
        <f t="shared" si="131"/>
        <v>0.3</v>
      </c>
      <c r="PZ37" s="31">
        <f t="shared" si="132"/>
        <v>0.18</v>
      </c>
      <c r="QA37" s="31">
        <f t="shared" si="133"/>
        <v>0</v>
      </c>
      <c r="QB37" s="31">
        <f t="shared" si="134"/>
        <v>31.32</v>
      </c>
      <c r="QC37" s="31">
        <f t="shared" si="135"/>
        <v>31.32</v>
      </c>
      <c r="QD37" s="31">
        <f t="shared" si="136"/>
        <v>2.35</v>
      </c>
      <c r="QE37" s="31">
        <f t="shared" si="137"/>
        <v>2.35</v>
      </c>
      <c r="QF37" s="31">
        <f t="shared" si="244"/>
        <v>4.7</v>
      </c>
      <c r="QG37" s="31">
        <f t="shared" si="245"/>
        <v>4.7</v>
      </c>
      <c r="QH37" s="31">
        <f t="shared" si="246"/>
        <v>31.32</v>
      </c>
      <c r="QI37" s="31">
        <f t="shared" si="247"/>
        <v>36.020000000000003</v>
      </c>
      <c r="QJ37" s="31">
        <f t="shared" si="138"/>
        <v>0</v>
      </c>
      <c r="QK37" s="31">
        <f t="shared" si="139"/>
        <v>0</v>
      </c>
      <c r="QL37" s="31">
        <f t="shared" si="248"/>
        <v>0</v>
      </c>
      <c r="QM37" s="31">
        <f t="shared" si="140"/>
        <v>0</v>
      </c>
      <c r="QN37" s="31">
        <f t="shared" si="141"/>
        <v>0</v>
      </c>
      <c r="QO37" s="31">
        <f t="shared" si="249"/>
        <v>0</v>
      </c>
      <c r="QP37" s="31">
        <f t="shared" si="142"/>
        <v>0</v>
      </c>
      <c r="QQ37" s="31">
        <f t="shared" si="143"/>
        <v>0</v>
      </c>
      <c r="QR37" s="31">
        <f t="shared" si="250"/>
        <v>0</v>
      </c>
      <c r="QS37" s="31">
        <f t="shared" si="144"/>
        <v>0</v>
      </c>
      <c r="QT37" s="31">
        <f t="shared" si="145"/>
        <v>0</v>
      </c>
      <c r="QU37" s="31">
        <f t="shared" si="251"/>
        <v>0</v>
      </c>
      <c r="QV37" s="31">
        <f t="shared" si="146"/>
        <v>0</v>
      </c>
      <c r="QW37" s="31">
        <f t="shared" si="147"/>
        <v>7.83</v>
      </c>
      <c r="QX37" s="31">
        <f t="shared" si="252"/>
        <v>7.83</v>
      </c>
      <c r="QY37" s="31">
        <f t="shared" si="148"/>
        <v>2.35</v>
      </c>
      <c r="QZ37" s="31">
        <f t="shared" si="149"/>
        <v>2.35</v>
      </c>
      <c r="RA37" s="31">
        <f t="shared" si="253"/>
        <v>4.7</v>
      </c>
      <c r="RB37" s="31">
        <f t="shared" si="254"/>
        <v>7.83</v>
      </c>
      <c r="RC37" s="31">
        <f t="shared" si="255"/>
        <v>12.53</v>
      </c>
      <c r="RD37" s="31">
        <f t="shared" si="256"/>
        <v>4.7</v>
      </c>
      <c r="RE37" s="31">
        <f t="shared" si="256"/>
        <v>7.83</v>
      </c>
      <c r="RF37" s="31">
        <f t="shared" si="257"/>
        <v>12.53</v>
      </c>
      <c r="RG37" s="31">
        <f t="shared" si="258"/>
        <v>0</v>
      </c>
      <c r="RH37" s="31">
        <f t="shared" si="258"/>
        <v>23.49</v>
      </c>
      <c r="RI37" s="31">
        <f t="shared" si="259"/>
        <v>23.49</v>
      </c>
      <c r="RJ37" s="31">
        <f t="shared" si="260"/>
        <v>4.7</v>
      </c>
      <c r="RK37" s="31">
        <f t="shared" si="260"/>
        <v>7.83</v>
      </c>
      <c r="RL37" s="31">
        <f t="shared" si="260"/>
        <v>12.53</v>
      </c>
      <c r="RM37" s="31">
        <f t="shared" si="150"/>
        <v>0</v>
      </c>
      <c r="RN37" s="31">
        <f t="shared" si="151"/>
        <v>0</v>
      </c>
      <c r="RO37" s="31">
        <f t="shared" si="152"/>
        <v>0</v>
      </c>
      <c r="RP37" s="31">
        <f t="shared" si="153"/>
        <v>0</v>
      </c>
      <c r="RQ37" s="31">
        <f t="shared" si="154"/>
        <v>0</v>
      </c>
      <c r="RR37" s="31">
        <f t="shared" si="155"/>
        <v>0</v>
      </c>
      <c r="RS37" s="31">
        <f t="shared" si="156"/>
        <v>0</v>
      </c>
      <c r="RT37" s="31">
        <f t="shared" si="157"/>
        <v>0</v>
      </c>
      <c r="RU37" s="31">
        <f t="shared" si="261"/>
        <v>0</v>
      </c>
      <c r="RV37" s="24"/>
      <c r="RW37" s="24"/>
      <c r="RX37" s="24"/>
      <c r="RY37" s="24"/>
    </row>
  </sheetData>
  <mergeCells count="147">
    <mergeCell ref="QS2:QU2"/>
    <mergeCell ref="PD2:PF2"/>
    <mergeCell ref="PG2:PJ2"/>
    <mergeCell ref="PK2:PN2"/>
    <mergeCell ref="PO2:PP2"/>
    <mergeCell ref="PQ2:PR2"/>
    <mergeCell ref="PS2:PT2"/>
    <mergeCell ref="OL2:ON2"/>
    <mergeCell ref="OO2:OQ2"/>
    <mergeCell ref="OR2:OT2"/>
    <mergeCell ref="OU2:OW2"/>
    <mergeCell ref="OX2:OZ2"/>
    <mergeCell ref="PA2:PC2"/>
    <mergeCell ref="NT2:NV2"/>
    <mergeCell ref="NW2:NY2"/>
    <mergeCell ref="NZ2:OB2"/>
    <mergeCell ref="OC2:OE2"/>
    <mergeCell ref="OF2:OH2"/>
    <mergeCell ref="OI2:OK2"/>
    <mergeCell ref="NB2:ND2"/>
    <mergeCell ref="NE2:NG2"/>
    <mergeCell ref="NH2:NJ2"/>
    <mergeCell ref="NK2:NM2"/>
    <mergeCell ref="NN2:NP2"/>
    <mergeCell ref="NQ2:NS2"/>
    <mergeCell ref="MP2:MR2"/>
    <mergeCell ref="MS2:MU2"/>
    <mergeCell ref="MV2:MX2"/>
    <mergeCell ref="MY2:NA2"/>
    <mergeCell ref="LC2:LJ2"/>
    <mergeCell ref="LK2:LR2"/>
    <mergeCell ref="LS2:LV2"/>
    <mergeCell ref="LW2:ME2"/>
    <mergeCell ref="MF2:MF3"/>
    <mergeCell ref="MG2:MI2"/>
    <mergeCell ref="KT2:LB2"/>
    <mergeCell ref="II2:IL2"/>
    <mergeCell ref="IM2:IR2"/>
    <mergeCell ref="IS2:IX2"/>
    <mergeCell ref="IY2:JE2"/>
    <mergeCell ref="JF2:JF3"/>
    <mergeCell ref="JG2:JO2"/>
    <mergeCell ref="MJ2:ML2"/>
    <mergeCell ref="MM2:MO2"/>
    <mergeCell ref="GT2:GY2"/>
    <mergeCell ref="GZ2:HA2"/>
    <mergeCell ref="HB2:HB3"/>
    <mergeCell ref="HI2:HI3"/>
    <mergeCell ref="JP2:JW2"/>
    <mergeCell ref="JX2:KE2"/>
    <mergeCell ref="KF2:KI2"/>
    <mergeCell ref="KJ2:KR2"/>
    <mergeCell ref="KS2:KS3"/>
    <mergeCell ref="FG2:FG3"/>
    <mergeCell ref="FH2:FH3"/>
    <mergeCell ref="BK2:BN2"/>
    <mergeCell ref="BO2:BR2"/>
    <mergeCell ref="BS2:BV2"/>
    <mergeCell ref="BW2:BZ2"/>
    <mergeCell ref="CA2:CA3"/>
    <mergeCell ref="CB2:CB3"/>
    <mergeCell ref="EL1:EO2"/>
    <mergeCell ref="EP1:ER2"/>
    <mergeCell ref="ES1:FC2"/>
    <mergeCell ref="FD1:FF2"/>
    <mergeCell ref="FG1:FO1"/>
    <mergeCell ref="U2:W2"/>
    <mergeCell ref="X2:AA2"/>
    <mergeCell ref="AB2:AF2"/>
    <mergeCell ref="AG2:AI2"/>
    <mergeCell ref="AJ2:AL2"/>
    <mergeCell ref="CC2:CD2"/>
    <mergeCell ref="CE2:CH2"/>
    <mergeCell ref="DS2:DW2"/>
    <mergeCell ref="DX2:EI2"/>
    <mergeCell ref="RV1:RY1"/>
    <mergeCell ref="RV2:RW2"/>
    <mergeCell ref="RX2:RY2"/>
    <mergeCell ref="PO1:PR1"/>
    <mergeCell ref="PS1:PV1"/>
    <mergeCell ref="PW1:PZ1"/>
    <mergeCell ref="QA1:RL1"/>
    <mergeCell ref="RM1:RR1"/>
    <mergeCell ref="RS1:RU2"/>
    <mergeCell ref="PU2:PV2"/>
    <mergeCell ref="PW2:PX2"/>
    <mergeCell ref="PY2:PZ2"/>
    <mergeCell ref="QA2:QC2"/>
    <mergeCell ref="QV2:RC2"/>
    <mergeCell ref="RD2:RF2"/>
    <mergeCell ref="RG2:RI2"/>
    <mergeCell ref="RJ2:RL2"/>
    <mergeCell ref="RM2:RO2"/>
    <mergeCell ref="RP2:RR2"/>
    <mergeCell ref="QD2:QF2"/>
    <mergeCell ref="QG2:QI2"/>
    <mergeCell ref="QJ2:QL2"/>
    <mergeCell ref="QM2:QO2"/>
    <mergeCell ref="QP2:QR2"/>
    <mergeCell ref="MF1:ML1"/>
    <mergeCell ref="MM1:NJ1"/>
    <mergeCell ref="NK1:OB1"/>
    <mergeCell ref="OC1:OT1"/>
    <mergeCell ref="OU1:PF1"/>
    <mergeCell ref="PG1:PN1"/>
    <mergeCell ref="FZ1:HB1"/>
    <mergeCell ref="HC1:HH2"/>
    <mergeCell ref="HI1:IL1"/>
    <mergeCell ref="IM1:JE1"/>
    <mergeCell ref="JF1:KR1"/>
    <mergeCell ref="KS1:ME1"/>
    <mergeCell ref="FZ2:GC2"/>
    <mergeCell ref="GD2:GE2"/>
    <mergeCell ref="GF2:GG2"/>
    <mergeCell ref="GH2:GI2"/>
    <mergeCell ref="HJ2:HJ3"/>
    <mergeCell ref="HK2:HK3"/>
    <mergeCell ref="HL2:HL3"/>
    <mergeCell ref="HM2:HW2"/>
    <mergeCell ref="HX2:IA2"/>
    <mergeCell ref="IB2:IH2"/>
    <mergeCell ref="GJ2:GO2"/>
    <mergeCell ref="GP2:GS2"/>
    <mergeCell ref="A1:A3"/>
    <mergeCell ref="B1:C2"/>
    <mergeCell ref="D1:L2"/>
    <mergeCell ref="M1:AT1"/>
    <mergeCell ref="AU1:BZ1"/>
    <mergeCell ref="CA1:CH1"/>
    <mergeCell ref="FP1:FY2"/>
    <mergeCell ref="FI2:FK2"/>
    <mergeCell ref="FL2:FO2"/>
    <mergeCell ref="CI1:CL2"/>
    <mergeCell ref="CM1:DD2"/>
    <mergeCell ref="DE1:DN2"/>
    <mergeCell ref="DO1:DR2"/>
    <mergeCell ref="DS1:EI1"/>
    <mergeCell ref="EJ1:EK2"/>
    <mergeCell ref="AM2:AP2"/>
    <mergeCell ref="AQ2:AT2"/>
    <mergeCell ref="AU2:AX2"/>
    <mergeCell ref="AY2:BB2"/>
    <mergeCell ref="BC2:BF2"/>
    <mergeCell ref="BG2:BJ2"/>
    <mergeCell ref="M2:N2"/>
    <mergeCell ref="O2:Q2"/>
    <mergeCell ref="R2:T2"/>
  </mergeCells>
  <dataValidations count="22">
    <dataValidation type="list" allowBlank="1" showInputMessage="1" showErrorMessage="1" sqref="EP4:EP37" xr:uid="{4C3FF802-9B24-418B-B35B-8F1E905A9022}">
      <formula1>Hình_thức_truyền_dẫn</formula1>
    </dataValidation>
    <dataValidation type="list" allowBlank="1" showInputMessage="1" showErrorMessage="1" sqref="EQ4:EQ37" xr:uid="{EC6EB11B-4CDC-46D3-93C8-E64CF16B1A42}">
      <formula1>Loại_truyền_dẫn</formula1>
    </dataValidation>
    <dataValidation type="list" allowBlank="1" showInputMessage="1" showErrorMessage="1" sqref="FE4:FE37" xr:uid="{FF0BAFD5-C172-4CC4-9CA9-F10E31FD9CDA}">
      <formula1>Loại_móng_truyền_dẫn</formula1>
    </dataValidation>
    <dataValidation type="list" allowBlank="1" showInputMessage="1" showErrorMessage="1" sqref="GB4:GC37 K4:L37" xr:uid="{8745ADEE-3D8C-471D-A55C-9BDAC43A777F}">
      <formula1>"Không, Có"</formula1>
    </dataValidation>
    <dataValidation type="list" allowBlank="1" showInputMessage="1" showErrorMessage="1" sqref="GA4:GA37" xr:uid="{D983BA5F-FE7C-48E6-91A3-A4204C8AAFAB}">
      <formula1>Loại_mũ_mố_cống__rãnh</formula1>
    </dataValidation>
    <dataValidation type="list" allowBlank="1" showInputMessage="1" showErrorMessage="1" sqref="FZ4:FZ37" xr:uid="{9EADAB33-0D74-4162-B3AF-8B98D0114DBE}">
      <formula1>Loại_tường_rãnh</formula1>
    </dataValidation>
    <dataValidation type="list" allowBlank="1" showInputMessage="1" showErrorMessage="1" sqref="FF4:FF37" xr:uid="{1B4032D6-F17D-420B-8EEA-54D6789C0D2C}">
      <formula1>Hình_thức_móng_truyền_dẫn</formula1>
    </dataValidation>
    <dataValidation type="list" allowBlank="1" showInputMessage="1" showErrorMessage="1" sqref="CB4:CB37" xr:uid="{6267A270-2F5E-482C-83E1-D2CC4A7D582A}">
      <formula1>Hình_thức_đậy_hố_ga</formula1>
    </dataValidation>
    <dataValidation type="list" allowBlank="1" showInputMessage="1" showErrorMessage="1" sqref="F4:F37" xr:uid="{55608474-B5B1-4743-B9E1-66ED5E86393B}">
      <formula1>Hình_thức_hố_ga</formula1>
    </dataValidation>
    <dataValidation type="list" allowBlank="1" showInputMessage="1" showErrorMessage="1" sqref="I4:I37" xr:uid="{D20E6A98-80AA-4E0A-9A72-5E4CFD7EA373}">
      <formula1>Hình_thức_móng_hố_ga</formula1>
    </dataValidation>
    <dataValidation type="list" allowBlank="1" showInputMessage="1" showErrorMessage="1" sqref="G4:G37" xr:uid="{A7712BE4-449E-4C18-BA89-7FD326A239B3}">
      <formula1>Loại_mũ_mố_hố_ga</formula1>
    </dataValidation>
    <dataValidation type="list" allowBlank="1" showInputMessage="1" showErrorMessage="1" sqref="H4:H37" xr:uid="{1018B572-44C1-4D72-9ADD-2EC44057785B}">
      <formula1>Loại_tường_hố_ga</formula1>
    </dataValidation>
    <dataValidation type="list" allowBlank="1" showInputMessage="1" showErrorMessage="1" sqref="J4:J37" xr:uid="{26DA8A44-00E5-4002-99C1-DBE927753ACE}">
      <formula1>Loại_móng_hố_ga</formula1>
    </dataValidation>
    <dataValidation type="list" allowBlank="1" showInputMessage="1" showErrorMessage="1" sqref="CI4:CI37" xr:uid="{D72D530D-415E-4670-91B9-9263912CA59D}">
      <formula1>Loại_vật_liệu_đào_hố_ga</formula1>
    </dataValidation>
    <dataValidation type="list" allowBlank="1" showInputMessage="1" showErrorMessage="1" sqref="HI4:HI37" xr:uid="{85184A7A-06E1-4287-9C7E-678EC2F857C7}">
      <formula1>Hình_thức_mái_rãnh_thang</formula1>
    </dataValidation>
    <dataValidation type="list" allowBlank="1" showInputMessage="1" showErrorMessage="1" sqref="HJ4:HJ37" xr:uid="{DF63083A-3721-41CD-BD7F-95D400D0F731}">
      <formula1>Cấu_tạo_chân_khay_rãnh_thang</formula1>
    </dataValidation>
    <dataValidation type="list" allowBlank="1" showInputMessage="1" showErrorMessage="1" sqref="HK4:HK37" xr:uid="{3EA44DF8-5AFD-451E-AB04-5A703AF53347}">
      <formula1>Cấu_tạo_giằng_đỉnh_rãnh_thang</formula1>
    </dataValidation>
    <dataValidation type="list" allowBlank="1" showInputMessage="1" showErrorMessage="1" sqref="HL4:HL37" xr:uid="{6E376CE4-1E6E-4AD3-967B-369E74E0CA18}">
      <formula1>Hình_thức_hành_lang_bảo_vệ_rãnh_thang</formula1>
    </dataValidation>
    <dataValidation type="list" allowBlank="1" showInputMessage="1" showErrorMessage="1" sqref="MF4:MF37" xr:uid="{A2CF39C5-7E80-438B-991F-B7D5DC15AF8B}">
      <formula1>Loại_vật_liệu_đào_cống__rãnh</formula1>
    </dataValidation>
    <dataValidation type="list" allowBlank="1" showInputMessage="1" showErrorMessage="1" sqref="GU4:GU37" xr:uid="{1ECB4D82-39F0-4BC6-81A1-6F294415215F}">
      <formula1>Cấu_tạo_thanh_chống_rãnh</formula1>
    </dataValidation>
    <dataValidation type="list" allowBlank="1" showInputMessage="1" showErrorMessage="1" sqref="FH4:FH37" xr:uid="{6A7AD68F-2CE3-4E06-85BE-633BD315EC12}">
      <formula1>Cấu_tạo_đế_cống_tròn</formula1>
    </dataValidation>
    <dataValidation type="list" allowBlank="1" showInputMessage="1" showErrorMessage="1" sqref="IN4:IN37 IT4:IT37" xr:uid="{D49F498F-D791-4171-AB90-162F613D3D79}">
      <formula1>Cấu_tạo_tấm_đan_truyền_dẫn</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729A4-33E9-4ED1-B2F2-7E0275A67EF8}">
  <dimension ref="A1:RY40"/>
  <sheetViews>
    <sheetView tabSelected="1" topLeftCell="RP1" workbookViewId="0">
      <selection activeCell="RI7" sqref="RI7"/>
    </sheetView>
  </sheetViews>
  <sheetFormatPr defaultColWidth="8.85546875" defaultRowHeight="15" x14ac:dyDescent="0.25"/>
  <cols>
    <col min="1" max="1" width="5.7109375" style="1" customWidth="1"/>
    <col min="2" max="4" width="11.85546875" style="1" customWidth="1"/>
    <col min="5" max="12" width="11.140625" style="1" customWidth="1"/>
    <col min="13" max="36" width="8.42578125" style="1" customWidth="1"/>
    <col min="37" max="37" width="10.28515625" style="1" bestFit="1" customWidth="1"/>
    <col min="38" max="78" width="8.42578125" style="1" customWidth="1"/>
    <col min="79" max="79" width="20.7109375" style="1" customWidth="1"/>
    <col min="80" max="82" width="12.140625" style="1" customWidth="1"/>
    <col min="83" max="90" width="10.85546875" style="1" customWidth="1"/>
    <col min="91" max="108" width="9.28515625" style="1" customWidth="1"/>
    <col min="109" max="109" width="12" style="1" customWidth="1"/>
    <col min="110" max="110" width="9.140625" style="1" bestFit="1" customWidth="1"/>
    <col min="111" max="139" width="9.28515625" style="1" customWidth="1"/>
    <col min="140" max="141" width="12.5703125" style="1" customWidth="1"/>
    <col min="142" max="145" width="10.7109375" style="1" customWidth="1"/>
    <col min="146" max="147" width="15" style="1" customWidth="1"/>
    <col min="148" max="148" width="21.7109375" style="1" customWidth="1"/>
    <col min="149" max="151" width="11.42578125" style="1" customWidth="1"/>
    <col min="152" max="152" width="11" style="1" bestFit="1" customWidth="1"/>
    <col min="153" max="159" width="11.42578125" style="1" customWidth="1"/>
    <col min="160" max="164" width="15.140625" style="1" customWidth="1"/>
    <col min="165" max="201" width="9.28515625" style="1" customWidth="1"/>
    <col min="202" max="202" width="18.42578125" style="1" customWidth="1"/>
    <col min="203" max="216" width="9.28515625" style="1" customWidth="1"/>
    <col min="217" max="217" width="16.28515625" style="1" customWidth="1"/>
    <col min="218" max="221" width="14.7109375" style="1" customWidth="1"/>
    <col min="222" max="231" width="9.28515625" style="1" customWidth="1"/>
    <col min="232" max="232" width="14.7109375" style="1" customWidth="1"/>
    <col min="233" max="235" width="9.28515625" style="1" customWidth="1"/>
    <col min="236" max="236" width="14.7109375" style="1" customWidth="1"/>
    <col min="237" max="242" width="9.28515625" style="1" customWidth="1"/>
    <col min="243" max="243" width="14.7109375" style="1" customWidth="1"/>
    <col min="244" max="244" width="9.5703125" style="1" customWidth="1"/>
    <col min="245" max="246" width="9.28515625" style="1" customWidth="1"/>
    <col min="247" max="248" width="14.85546875" style="1" customWidth="1"/>
    <col min="249" max="252" width="10.28515625" style="1" customWidth="1"/>
    <col min="253" max="254" width="14.85546875" style="1" customWidth="1"/>
    <col min="255" max="265" width="10.28515625" style="1" customWidth="1"/>
    <col min="266" max="266" width="10.7109375" style="1" customWidth="1"/>
    <col min="267" max="268" width="11.7109375" style="1" customWidth="1"/>
    <col min="269" max="283" width="10.7109375" style="1" customWidth="1"/>
    <col min="284" max="284" width="12.140625" style="1" customWidth="1"/>
    <col min="285" max="289" width="10.7109375" style="1" customWidth="1"/>
    <col min="290" max="290" width="10.7109375" style="107" customWidth="1"/>
    <col min="291" max="295" width="10.7109375" style="1" customWidth="1"/>
    <col min="296" max="296" width="12.5703125" style="1" customWidth="1"/>
    <col min="297" max="305" width="10.7109375" style="1" customWidth="1"/>
    <col min="306" max="306" width="11.7109375" style="1" customWidth="1"/>
    <col min="307" max="307" width="11.7109375" style="107" customWidth="1"/>
    <col min="308" max="362" width="10.7109375" style="1" customWidth="1"/>
    <col min="363" max="363" width="10.7109375" style="107" customWidth="1"/>
    <col min="364" max="377" width="10.7109375" style="1" customWidth="1"/>
    <col min="378" max="378" width="10.7109375" style="107" customWidth="1"/>
    <col min="379" max="489" width="10.7109375" style="1" customWidth="1"/>
    <col min="490" max="493" width="11.7109375" style="1" customWidth="1"/>
    <col min="494" max="16384" width="8.85546875" style="1"/>
  </cols>
  <sheetData>
    <row r="1" spans="1:493" ht="42" customHeight="1" x14ac:dyDescent="0.25">
      <c r="A1" s="47" t="s">
        <v>0</v>
      </c>
      <c r="B1" s="48" t="s">
        <v>1</v>
      </c>
      <c r="C1" s="49"/>
      <c r="D1" s="48" t="s">
        <v>2</v>
      </c>
      <c r="E1" s="52"/>
      <c r="F1" s="52"/>
      <c r="G1" s="52"/>
      <c r="H1" s="52"/>
      <c r="I1" s="52"/>
      <c r="J1" s="52"/>
      <c r="K1" s="52"/>
      <c r="L1" s="49"/>
      <c r="M1" s="54" t="s">
        <v>3</v>
      </c>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6"/>
      <c r="AU1" s="54" t="s">
        <v>4</v>
      </c>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6"/>
      <c r="CA1" s="54" t="s">
        <v>5</v>
      </c>
      <c r="CB1" s="55"/>
      <c r="CC1" s="55"/>
      <c r="CD1" s="55"/>
      <c r="CE1" s="55"/>
      <c r="CF1" s="55"/>
      <c r="CG1" s="55"/>
      <c r="CH1" s="56"/>
      <c r="CI1" s="60" t="s">
        <v>6</v>
      </c>
      <c r="CJ1" s="61"/>
      <c r="CK1" s="61"/>
      <c r="CL1" s="62"/>
      <c r="CM1" s="66" t="s">
        <v>7</v>
      </c>
      <c r="CN1" s="67"/>
      <c r="CO1" s="67"/>
      <c r="CP1" s="67"/>
      <c r="CQ1" s="67"/>
      <c r="CR1" s="67"/>
      <c r="CS1" s="67"/>
      <c r="CT1" s="67"/>
      <c r="CU1" s="67"/>
      <c r="CV1" s="67"/>
      <c r="CW1" s="67"/>
      <c r="CX1" s="67"/>
      <c r="CY1" s="67"/>
      <c r="CZ1" s="67"/>
      <c r="DA1" s="67"/>
      <c r="DB1" s="67"/>
      <c r="DC1" s="67"/>
      <c r="DD1" s="68"/>
      <c r="DE1" s="72" t="s">
        <v>8</v>
      </c>
      <c r="DF1" s="73"/>
      <c r="DG1" s="73"/>
      <c r="DH1" s="73"/>
      <c r="DI1" s="73"/>
      <c r="DJ1" s="73"/>
      <c r="DK1" s="73"/>
      <c r="DL1" s="73"/>
      <c r="DM1" s="73"/>
      <c r="DN1" s="74"/>
      <c r="DO1" s="48" t="s">
        <v>9</v>
      </c>
      <c r="DP1" s="52"/>
      <c r="DQ1" s="52"/>
      <c r="DR1" s="49"/>
      <c r="DS1" s="78" t="s">
        <v>10</v>
      </c>
      <c r="DT1" s="79"/>
      <c r="DU1" s="79"/>
      <c r="DV1" s="79"/>
      <c r="DW1" s="79"/>
      <c r="DX1" s="79"/>
      <c r="DY1" s="79"/>
      <c r="DZ1" s="79"/>
      <c r="EA1" s="79"/>
      <c r="EB1" s="79"/>
      <c r="EC1" s="79"/>
      <c r="ED1" s="79"/>
      <c r="EE1" s="79"/>
      <c r="EF1" s="79"/>
      <c r="EG1" s="79"/>
      <c r="EH1" s="79"/>
      <c r="EI1" s="79"/>
      <c r="EJ1" s="66" t="s">
        <v>11</v>
      </c>
      <c r="EK1" s="68"/>
      <c r="EL1" s="48" t="s">
        <v>12</v>
      </c>
      <c r="EM1" s="52"/>
      <c r="EN1" s="52"/>
      <c r="EO1" s="49"/>
      <c r="EP1" s="48" t="s">
        <v>13</v>
      </c>
      <c r="EQ1" s="52"/>
      <c r="ER1" s="49"/>
      <c r="ES1" s="48" t="s">
        <v>14</v>
      </c>
      <c r="ET1" s="52"/>
      <c r="EU1" s="52"/>
      <c r="EV1" s="52"/>
      <c r="EW1" s="52"/>
      <c r="EX1" s="52"/>
      <c r="EY1" s="52"/>
      <c r="EZ1" s="52"/>
      <c r="FA1" s="52"/>
      <c r="FB1" s="52"/>
      <c r="FC1" s="49"/>
      <c r="FD1" s="47" t="s">
        <v>15</v>
      </c>
      <c r="FE1" s="47"/>
      <c r="FF1" s="47"/>
      <c r="FG1" s="47" t="s">
        <v>16</v>
      </c>
      <c r="FH1" s="47"/>
      <c r="FI1" s="47"/>
      <c r="FJ1" s="47"/>
      <c r="FK1" s="47"/>
      <c r="FL1" s="47"/>
      <c r="FM1" s="47"/>
      <c r="FN1" s="47"/>
      <c r="FO1" s="47"/>
      <c r="FP1" s="48" t="s">
        <v>17</v>
      </c>
      <c r="FQ1" s="52"/>
      <c r="FR1" s="52"/>
      <c r="FS1" s="52"/>
      <c r="FT1" s="52"/>
      <c r="FU1" s="52"/>
      <c r="FV1" s="52"/>
      <c r="FW1" s="52"/>
      <c r="FX1" s="52"/>
      <c r="FY1" s="49"/>
      <c r="FZ1" s="47" t="s">
        <v>18</v>
      </c>
      <c r="GA1" s="47"/>
      <c r="GB1" s="47"/>
      <c r="GC1" s="47"/>
      <c r="GD1" s="47"/>
      <c r="GE1" s="47"/>
      <c r="GF1" s="47"/>
      <c r="GG1" s="47"/>
      <c r="GH1" s="47"/>
      <c r="GI1" s="47"/>
      <c r="GJ1" s="47"/>
      <c r="GK1" s="47"/>
      <c r="GL1" s="47"/>
      <c r="GM1" s="47"/>
      <c r="GN1" s="47"/>
      <c r="GO1" s="47"/>
      <c r="GP1" s="47"/>
      <c r="GQ1" s="47"/>
      <c r="GR1" s="47"/>
      <c r="GS1" s="47"/>
      <c r="GT1" s="47"/>
      <c r="GU1" s="47"/>
      <c r="GV1" s="47"/>
      <c r="GW1" s="47"/>
      <c r="GX1" s="47"/>
      <c r="GY1" s="47"/>
      <c r="GZ1" s="47"/>
      <c r="HA1" s="47"/>
      <c r="HB1" s="47"/>
      <c r="HC1" s="48" t="s">
        <v>19</v>
      </c>
      <c r="HD1" s="52"/>
      <c r="HE1" s="52"/>
      <c r="HF1" s="52"/>
      <c r="HG1" s="52"/>
      <c r="HH1" s="49"/>
      <c r="HI1" s="54" t="s">
        <v>20</v>
      </c>
      <c r="HJ1" s="55"/>
      <c r="HK1" s="55"/>
      <c r="HL1" s="55"/>
      <c r="HM1" s="55"/>
      <c r="HN1" s="55"/>
      <c r="HO1" s="55"/>
      <c r="HP1" s="55"/>
      <c r="HQ1" s="55"/>
      <c r="HR1" s="55"/>
      <c r="HS1" s="55"/>
      <c r="HT1" s="55"/>
      <c r="HU1" s="55"/>
      <c r="HV1" s="55"/>
      <c r="HW1" s="55"/>
      <c r="HX1" s="55"/>
      <c r="HY1" s="55"/>
      <c r="HZ1" s="55"/>
      <c r="IA1" s="55"/>
      <c r="IB1" s="55"/>
      <c r="IC1" s="55"/>
      <c r="ID1" s="55"/>
      <c r="IE1" s="55"/>
      <c r="IF1" s="55"/>
      <c r="IG1" s="55"/>
      <c r="IH1" s="55"/>
      <c r="II1" s="55"/>
      <c r="IJ1" s="55"/>
      <c r="IK1" s="55"/>
      <c r="IL1" s="56"/>
      <c r="IM1" s="54" t="s">
        <v>21</v>
      </c>
      <c r="IN1" s="55"/>
      <c r="IO1" s="55"/>
      <c r="IP1" s="55"/>
      <c r="IQ1" s="55"/>
      <c r="IR1" s="55"/>
      <c r="IS1" s="55"/>
      <c r="IT1" s="55"/>
      <c r="IU1" s="55"/>
      <c r="IV1" s="55"/>
      <c r="IW1" s="55"/>
      <c r="IX1" s="55"/>
      <c r="IY1" s="55"/>
      <c r="IZ1" s="55"/>
      <c r="JA1" s="55"/>
      <c r="JB1" s="55"/>
      <c r="JC1" s="55"/>
      <c r="JD1" s="55"/>
      <c r="JE1" s="56"/>
      <c r="JF1" s="54" t="s">
        <v>22</v>
      </c>
      <c r="JG1" s="55"/>
      <c r="JH1" s="55"/>
      <c r="JI1" s="55"/>
      <c r="JJ1" s="55"/>
      <c r="JK1" s="55"/>
      <c r="JL1" s="55"/>
      <c r="JM1" s="55"/>
      <c r="JN1" s="55"/>
      <c r="JO1" s="55"/>
      <c r="JP1" s="55"/>
      <c r="JQ1" s="55"/>
      <c r="JR1" s="55"/>
      <c r="JS1" s="55"/>
      <c r="JT1" s="55"/>
      <c r="JU1" s="55"/>
      <c r="JV1" s="55"/>
      <c r="JW1" s="55"/>
      <c r="JX1" s="55"/>
      <c r="JY1" s="55"/>
      <c r="JZ1" s="55"/>
      <c r="KA1" s="55"/>
      <c r="KB1" s="55"/>
      <c r="KC1" s="55"/>
      <c r="KD1" s="55"/>
      <c r="KE1" s="55"/>
      <c r="KF1" s="55"/>
      <c r="KG1" s="55"/>
      <c r="KH1" s="55"/>
      <c r="KI1" s="55"/>
      <c r="KJ1" s="55"/>
      <c r="KK1" s="55"/>
      <c r="KL1" s="55"/>
      <c r="KM1" s="55"/>
      <c r="KN1" s="55"/>
      <c r="KO1" s="55"/>
      <c r="KP1" s="55"/>
      <c r="KQ1" s="55"/>
      <c r="KR1" s="56"/>
      <c r="KS1" s="54" t="s">
        <v>23</v>
      </c>
      <c r="KT1" s="55"/>
      <c r="KU1" s="55"/>
      <c r="KV1" s="55"/>
      <c r="KW1" s="55"/>
      <c r="KX1" s="55"/>
      <c r="KY1" s="55"/>
      <c r="KZ1" s="55"/>
      <c r="LA1" s="55"/>
      <c r="LB1" s="55"/>
      <c r="LC1" s="55"/>
      <c r="LD1" s="55"/>
      <c r="LE1" s="55"/>
      <c r="LF1" s="55"/>
      <c r="LG1" s="55"/>
      <c r="LH1" s="55"/>
      <c r="LI1" s="55"/>
      <c r="LJ1" s="55"/>
      <c r="LK1" s="55"/>
      <c r="LL1" s="55"/>
      <c r="LM1" s="55"/>
      <c r="LN1" s="55"/>
      <c r="LO1" s="55"/>
      <c r="LP1" s="55"/>
      <c r="LQ1" s="55"/>
      <c r="LR1" s="55"/>
      <c r="LS1" s="55"/>
      <c r="LT1" s="55"/>
      <c r="LU1" s="55"/>
      <c r="LV1" s="55"/>
      <c r="LW1" s="55"/>
      <c r="LX1" s="55"/>
      <c r="LY1" s="55"/>
      <c r="LZ1" s="55"/>
      <c r="MA1" s="55"/>
      <c r="MB1" s="55"/>
      <c r="MC1" s="55"/>
      <c r="MD1" s="55"/>
      <c r="ME1" s="55"/>
      <c r="MF1" s="80" t="s">
        <v>24</v>
      </c>
      <c r="MG1" s="81"/>
      <c r="MH1" s="81"/>
      <c r="MI1" s="81"/>
      <c r="MJ1" s="81"/>
      <c r="MK1" s="81"/>
      <c r="ML1" s="82"/>
      <c r="MM1" s="54" t="s">
        <v>25</v>
      </c>
      <c r="MN1" s="55"/>
      <c r="MO1" s="55"/>
      <c r="MP1" s="55"/>
      <c r="MQ1" s="55"/>
      <c r="MR1" s="55"/>
      <c r="MS1" s="55"/>
      <c r="MT1" s="55"/>
      <c r="MU1" s="55"/>
      <c r="MV1" s="55"/>
      <c r="MW1" s="55"/>
      <c r="MX1" s="55"/>
      <c r="MY1" s="55"/>
      <c r="MZ1" s="55"/>
      <c r="NA1" s="55"/>
      <c r="NB1" s="55"/>
      <c r="NC1" s="55"/>
      <c r="ND1" s="55"/>
      <c r="NE1" s="55"/>
      <c r="NF1" s="55"/>
      <c r="NG1" s="55"/>
      <c r="NH1" s="55"/>
      <c r="NI1" s="55"/>
      <c r="NJ1" s="56"/>
      <c r="NK1" s="54" t="s">
        <v>26</v>
      </c>
      <c r="NL1" s="55"/>
      <c r="NM1" s="55"/>
      <c r="NN1" s="55"/>
      <c r="NO1" s="55"/>
      <c r="NP1" s="55"/>
      <c r="NQ1" s="55"/>
      <c r="NR1" s="55"/>
      <c r="NS1" s="55"/>
      <c r="NT1" s="55"/>
      <c r="NU1" s="55"/>
      <c r="NV1" s="55"/>
      <c r="NW1" s="55"/>
      <c r="NX1" s="55"/>
      <c r="NY1" s="55"/>
      <c r="NZ1" s="55"/>
      <c r="OA1" s="55"/>
      <c r="OB1" s="56"/>
      <c r="OC1" s="47" t="s">
        <v>27</v>
      </c>
      <c r="OD1" s="47"/>
      <c r="OE1" s="47"/>
      <c r="OF1" s="47"/>
      <c r="OG1" s="47"/>
      <c r="OH1" s="47"/>
      <c r="OI1" s="47"/>
      <c r="OJ1" s="47"/>
      <c r="OK1" s="47"/>
      <c r="OL1" s="47"/>
      <c r="OM1" s="47"/>
      <c r="ON1" s="47"/>
      <c r="OO1" s="47"/>
      <c r="OP1" s="47"/>
      <c r="OQ1" s="47"/>
      <c r="OR1" s="47"/>
      <c r="OS1" s="47"/>
      <c r="OT1" s="47"/>
      <c r="OU1" s="55" t="s">
        <v>28</v>
      </c>
      <c r="OV1" s="55"/>
      <c r="OW1" s="55"/>
      <c r="OX1" s="55"/>
      <c r="OY1" s="55"/>
      <c r="OZ1" s="55"/>
      <c r="PA1" s="55"/>
      <c r="PB1" s="55"/>
      <c r="PC1" s="55"/>
      <c r="PD1" s="55"/>
      <c r="PE1" s="55"/>
      <c r="PF1" s="56"/>
      <c r="PG1" s="47" t="s">
        <v>9</v>
      </c>
      <c r="PH1" s="47"/>
      <c r="PI1" s="47"/>
      <c r="PJ1" s="47"/>
      <c r="PK1" s="47"/>
      <c r="PL1" s="47"/>
      <c r="PM1" s="47"/>
      <c r="PN1" s="47"/>
      <c r="PO1" s="78" t="s">
        <v>29</v>
      </c>
      <c r="PP1" s="79"/>
      <c r="PQ1" s="79"/>
      <c r="PR1" s="87"/>
      <c r="PS1" s="78" t="s">
        <v>30</v>
      </c>
      <c r="PT1" s="79"/>
      <c r="PU1" s="79"/>
      <c r="PV1" s="87"/>
      <c r="PW1" s="88" t="s">
        <v>31</v>
      </c>
      <c r="PX1" s="88"/>
      <c r="PY1" s="88"/>
      <c r="PZ1" s="88"/>
      <c r="QA1" s="78" t="s">
        <v>10</v>
      </c>
      <c r="QB1" s="79"/>
      <c r="QC1" s="79"/>
      <c r="QD1" s="79"/>
      <c r="QE1" s="79"/>
      <c r="QF1" s="79"/>
      <c r="QG1" s="79"/>
      <c r="QH1" s="79"/>
      <c r="QI1" s="79"/>
      <c r="QJ1" s="79"/>
      <c r="QK1" s="79"/>
      <c r="QL1" s="79"/>
      <c r="QM1" s="79"/>
      <c r="QN1" s="79"/>
      <c r="QO1" s="79"/>
      <c r="QP1" s="79"/>
      <c r="QQ1" s="79"/>
      <c r="QR1" s="79"/>
      <c r="QS1" s="79"/>
      <c r="QT1" s="79"/>
      <c r="QU1" s="79"/>
      <c r="QV1" s="79"/>
      <c r="QW1" s="79"/>
      <c r="QX1" s="79"/>
      <c r="QY1" s="79"/>
      <c r="QZ1" s="79"/>
      <c r="RA1" s="79"/>
      <c r="RB1" s="79"/>
      <c r="RC1" s="79"/>
      <c r="RD1" s="79"/>
      <c r="RE1" s="79"/>
      <c r="RF1" s="79"/>
      <c r="RG1" s="79"/>
      <c r="RH1" s="79"/>
      <c r="RI1" s="79"/>
      <c r="RJ1" s="79"/>
      <c r="RK1" s="79"/>
      <c r="RL1" s="87"/>
      <c r="RM1" s="78" t="s">
        <v>32</v>
      </c>
      <c r="RN1" s="79"/>
      <c r="RO1" s="79"/>
      <c r="RP1" s="79"/>
      <c r="RQ1" s="79"/>
      <c r="RR1" s="87"/>
      <c r="RS1" s="89" t="s">
        <v>33</v>
      </c>
      <c r="RT1" s="90"/>
      <c r="RU1" s="91"/>
      <c r="RV1" s="84" t="s">
        <v>11</v>
      </c>
      <c r="RW1" s="85"/>
      <c r="RX1" s="85"/>
      <c r="RY1" s="86"/>
    </row>
    <row r="2" spans="1:493" x14ac:dyDescent="0.25">
      <c r="A2" s="47"/>
      <c r="B2" s="50"/>
      <c r="C2" s="51"/>
      <c r="D2" s="50"/>
      <c r="E2" s="53"/>
      <c r="F2" s="53"/>
      <c r="G2" s="53"/>
      <c r="H2" s="53"/>
      <c r="I2" s="53"/>
      <c r="J2" s="53"/>
      <c r="K2" s="53"/>
      <c r="L2" s="51"/>
      <c r="M2" s="47" t="s">
        <v>34</v>
      </c>
      <c r="N2" s="47"/>
      <c r="O2" s="47" t="s">
        <v>35</v>
      </c>
      <c r="P2" s="47"/>
      <c r="Q2" s="47"/>
      <c r="R2" s="47" t="s">
        <v>36</v>
      </c>
      <c r="S2" s="47"/>
      <c r="T2" s="47"/>
      <c r="U2" s="54" t="s">
        <v>37</v>
      </c>
      <c r="V2" s="55"/>
      <c r="W2" s="56"/>
      <c r="X2" s="47" t="s">
        <v>38</v>
      </c>
      <c r="Y2" s="47"/>
      <c r="Z2" s="47"/>
      <c r="AA2" s="47"/>
      <c r="AB2" s="54" t="s">
        <v>39</v>
      </c>
      <c r="AC2" s="55"/>
      <c r="AD2" s="55"/>
      <c r="AE2" s="55"/>
      <c r="AF2" s="56"/>
      <c r="AG2" s="47" t="s">
        <v>40</v>
      </c>
      <c r="AH2" s="47"/>
      <c r="AI2" s="47"/>
      <c r="AJ2" s="47" t="s">
        <v>41</v>
      </c>
      <c r="AK2" s="47"/>
      <c r="AL2" s="47"/>
      <c r="AM2" s="47" t="s">
        <v>42</v>
      </c>
      <c r="AN2" s="47"/>
      <c r="AO2" s="47"/>
      <c r="AP2" s="47"/>
      <c r="AQ2" s="47" t="s">
        <v>43</v>
      </c>
      <c r="AR2" s="47"/>
      <c r="AS2" s="47"/>
      <c r="AT2" s="47"/>
      <c r="AU2" s="47" t="s">
        <v>44</v>
      </c>
      <c r="AV2" s="47"/>
      <c r="AW2" s="47"/>
      <c r="AX2" s="47"/>
      <c r="AY2" s="47" t="s">
        <v>44</v>
      </c>
      <c r="AZ2" s="47"/>
      <c r="BA2" s="47"/>
      <c r="BB2" s="47"/>
      <c r="BC2" s="47" t="s">
        <v>44</v>
      </c>
      <c r="BD2" s="47"/>
      <c r="BE2" s="47"/>
      <c r="BF2" s="47"/>
      <c r="BG2" s="47" t="s">
        <v>44</v>
      </c>
      <c r="BH2" s="47"/>
      <c r="BI2" s="47"/>
      <c r="BJ2" s="47"/>
      <c r="BK2" s="47" t="s">
        <v>44</v>
      </c>
      <c r="BL2" s="47"/>
      <c r="BM2" s="47"/>
      <c r="BN2" s="47"/>
      <c r="BO2" s="47" t="s">
        <v>44</v>
      </c>
      <c r="BP2" s="47"/>
      <c r="BQ2" s="47"/>
      <c r="BR2" s="47"/>
      <c r="BS2" s="47" t="s">
        <v>44</v>
      </c>
      <c r="BT2" s="47"/>
      <c r="BU2" s="47"/>
      <c r="BV2" s="47"/>
      <c r="BW2" s="47" t="s">
        <v>44</v>
      </c>
      <c r="BX2" s="47"/>
      <c r="BY2" s="47"/>
      <c r="BZ2" s="47"/>
      <c r="CA2" s="98" t="s">
        <v>45</v>
      </c>
      <c r="CB2" s="98" t="s">
        <v>46</v>
      </c>
      <c r="CC2" s="80" t="s">
        <v>47</v>
      </c>
      <c r="CD2" s="82"/>
      <c r="CE2" s="80" t="s">
        <v>48</v>
      </c>
      <c r="CF2" s="81"/>
      <c r="CG2" s="81"/>
      <c r="CH2" s="82"/>
      <c r="CI2" s="63"/>
      <c r="CJ2" s="64"/>
      <c r="CK2" s="64"/>
      <c r="CL2" s="65"/>
      <c r="CM2" s="69"/>
      <c r="CN2" s="70"/>
      <c r="CO2" s="70"/>
      <c r="CP2" s="70"/>
      <c r="CQ2" s="70"/>
      <c r="CR2" s="70"/>
      <c r="CS2" s="70"/>
      <c r="CT2" s="70"/>
      <c r="CU2" s="70"/>
      <c r="CV2" s="70"/>
      <c r="CW2" s="70"/>
      <c r="CX2" s="70"/>
      <c r="CY2" s="70"/>
      <c r="CZ2" s="70"/>
      <c r="DA2" s="70"/>
      <c r="DB2" s="70"/>
      <c r="DC2" s="70"/>
      <c r="DD2" s="71"/>
      <c r="DE2" s="75"/>
      <c r="DF2" s="76"/>
      <c r="DG2" s="76"/>
      <c r="DH2" s="76"/>
      <c r="DI2" s="76"/>
      <c r="DJ2" s="76"/>
      <c r="DK2" s="76"/>
      <c r="DL2" s="76"/>
      <c r="DM2" s="76"/>
      <c r="DN2" s="77"/>
      <c r="DO2" s="50"/>
      <c r="DP2" s="53"/>
      <c r="DQ2" s="53"/>
      <c r="DR2" s="51"/>
      <c r="DS2" s="75" t="s">
        <v>49</v>
      </c>
      <c r="DT2" s="76"/>
      <c r="DU2" s="76"/>
      <c r="DV2" s="76"/>
      <c r="DW2" s="77"/>
      <c r="DX2" s="95" t="s">
        <v>50</v>
      </c>
      <c r="DY2" s="95"/>
      <c r="DZ2" s="95"/>
      <c r="EA2" s="95"/>
      <c r="EB2" s="95"/>
      <c r="EC2" s="95"/>
      <c r="ED2" s="95"/>
      <c r="EE2" s="95"/>
      <c r="EF2" s="95"/>
      <c r="EG2" s="95"/>
      <c r="EH2" s="95"/>
      <c r="EI2" s="95"/>
      <c r="EJ2" s="69"/>
      <c r="EK2" s="71"/>
      <c r="EL2" s="50"/>
      <c r="EM2" s="53"/>
      <c r="EN2" s="53"/>
      <c r="EO2" s="51"/>
      <c r="EP2" s="50"/>
      <c r="EQ2" s="53"/>
      <c r="ER2" s="51"/>
      <c r="ES2" s="50"/>
      <c r="ET2" s="53"/>
      <c r="EU2" s="53"/>
      <c r="EV2" s="53"/>
      <c r="EW2" s="53"/>
      <c r="EX2" s="53"/>
      <c r="EY2" s="53"/>
      <c r="EZ2" s="53"/>
      <c r="FA2" s="53"/>
      <c r="FB2" s="53"/>
      <c r="FC2" s="51"/>
      <c r="FD2" s="47"/>
      <c r="FE2" s="47"/>
      <c r="FF2" s="47"/>
      <c r="FG2" s="83" t="s">
        <v>51</v>
      </c>
      <c r="FH2" s="96" t="s">
        <v>52</v>
      </c>
      <c r="FI2" s="47" t="s">
        <v>53</v>
      </c>
      <c r="FJ2" s="47"/>
      <c r="FK2" s="47"/>
      <c r="FL2" s="57" t="s">
        <v>54</v>
      </c>
      <c r="FM2" s="58"/>
      <c r="FN2" s="58"/>
      <c r="FO2" s="59"/>
      <c r="FP2" s="50"/>
      <c r="FQ2" s="53"/>
      <c r="FR2" s="53"/>
      <c r="FS2" s="53"/>
      <c r="FT2" s="53"/>
      <c r="FU2" s="53"/>
      <c r="FV2" s="53"/>
      <c r="FW2" s="53"/>
      <c r="FX2" s="53"/>
      <c r="FY2" s="51"/>
      <c r="FZ2" s="47" t="s">
        <v>55</v>
      </c>
      <c r="GA2" s="47"/>
      <c r="GB2" s="47"/>
      <c r="GC2" s="47"/>
      <c r="GD2" s="47" t="s">
        <v>56</v>
      </c>
      <c r="GE2" s="47"/>
      <c r="GF2" s="47" t="s">
        <v>57</v>
      </c>
      <c r="GG2" s="47"/>
      <c r="GH2" s="54" t="s">
        <v>58</v>
      </c>
      <c r="GI2" s="55"/>
      <c r="GJ2" s="47" t="s">
        <v>59</v>
      </c>
      <c r="GK2" s="47"/>
      <c r="GL2" s="47"/>
      <c r="GM2" s="47"/>
      <c r="GN2" s="47"/>
      <c r="GO2" s="47"/>
      <c r="GP2" s="47" t="s">
        <v>60</v>
      </c>
      <c r="GQ2" s="47"/>
      <c r="GR2" s="47"/>
      <c r="GS2" s="47"/>
      <c r="GT2" s="47" t="s">
        <v>61</v>
      </c>
      <c r="GU2" s="47"/>
      <c r="GV2" s="47"/>
      <c r="GW2" s="47"/>
      <c r="GX2" s="47"/>
      <c r="GY2" s="47"/>
      <c r="GZ2" s="88" t="s">
        <v>62</v>
      </c>
      <c r="HA2" s="88"/>
      <c r="HB2" s="99" t="s">
        <v>63</v>
      </c>
      <c r="HC2" s="50"/>
      <c r="HD2" s="53"/>
      <c r="HE2" s="53"/>
      <c r="HF2" s="53"/>
      <c r="HG2" s="53"/>
      <c r="HH2" s="51"/>
      <c r="HI2" s="83" t="s">
        <v>64</v>
      </c>
      <c r="HJ2" s="83" t="s">
        <v>65</v>
      </c>
      <c r="HK2" s="83" t="s">
        <v>66</v>
      </c>
      <c r="HL2" s="83" t="s">
        <v>67</v>
      </c>
      <c r="HM2" s="47" t="s">
        <v>68</v>
      </c>
      <c r="HN2" s="47"/>
      <c r="HO2" s="47"/>
      <c r="HP2" s="47"/>
      <c r="HQ2" s="47"/>
      <c r="HR2" s="47"/>
      <c r="HS2" s="47"/>
      <c r="HT2" s="47"/>
      <c r="HU2" s="47"/>
      <c r="HV2" s="47"/>
      <c r="HW2" s="47"/>
      <c r="HX2" s="47" t="s">
        <v>69</v>
      </c>
      <c r="HY2" s="47"/>
      <c r="HZ2" s="47"/>
      <c r="IA2" s="47"/>
      <c r="IB2" s="47" t="s">
        <v>70</v>
      </c>
      <c r="IC2" s="47"/>
      <c r="ID2" s="47"/>
      <c r="IE2" s="47"/>
      <c r="IF2" s="47"/>
      <c r="IG2" s="47"/>
      <c r="IH2" s="47"/>
      <c r="II2" s="47" t="s">
        <v>71</v>
      </c>
      <c r="IJ2" s="47"/>
      <c r="IK2" s="47"/>
      <c r="IL2" s="47"/>
      <c r="IM2" s="47" t="s">
        <v>72</v>
      </c>
      <c r="IN2" s="47"/>
      <c r="IO2" s="47"/>
      <c r="IP2" s="47"/>
      <c r="IQ2" s="47"/>
      <c r="IR2" s="47"/>
      <c r="IS2" s="47" t="s">
        <v>73</v>
      </c>
      <c r="IT2" s="47"/>
      <c r="IU2" s="47"/>
      <c r="IV2" s="47"/>
      <c r="IW2" s="47"/>
      <c r="IX2" s="47"/>
      <c r="IY2" s="47" t="s">
        <v>74</v>
      </c>
      <c r="IZ2" s="47"/>
      <c r="JA2" s="47"/>
      <c r="JB2" s="47"/>
      <c r="JC2" s="47"/>
      <c r="JD2" s="47"/>
      <c r="JE2" s="47"/>
      <c r="JF2" s="100" t="s">
        <v>75</v>
      </c>
      <c r="JG2" s="88" t="s">
        <v>76</v>
      </c>
      <c r="JH2" s="88"/>
      <c r="JI2" s="88"/>
      <c r="JJ2" s="88"/>
      <c r="JK2" s="88"/>
      <c r="JL2" s="88"/>
      <c r="JM2" s="88"/>
      <c r="JN2" s="88"/>
      <c r="JO2" s="88"/>
      <c r="JP2" s="88" t="s">
        <v>77</v>
      </c>
      <c r="JQ2" s="88"/>
      <c r="JR2" s="88"/>
      <c r="JS2" s="88"/>
      <c r="JT2" s="88"/>
      <c r="JU2" s="88"/>
      <c r="JV2" s="88"/>
      <c r="JW2" s="88"/>
      <c r="JX2" s="88" t="s">
        <v>78</v>
      </c>
      <c r="JY2" s="88"/>
      <c r="JZ2" s="88"/>
      <c r="KA2" s="88"/>
      <c r="KB2" s="88"/>
      <c r="KC2" s="88"/>
      <c r="KD2" s="88"/>
      <c r="KE2" s="88"/>
      <c r="KF2" s="47" t="s">
        <v>79</v>
      </c>
      <c r="KG2" s="47"/>
      <c r="KH2" s="47"/>
      <c r="KI2" s="47"/>
      <c r="KJ2" s="54" t="s">
        <v>80</v>
      </c>
      <c r="KK2" s="55"/>
      <c r="KL2" s="55"/>
      <c r="KM2" s="55"/>
      <c r="KN2" s="55"/>
      <c r="KO2" s="55"/>
      <c r="KP2" s="55"/>
      <c r="KQ2" s="55"/>
      <c r="KR2" s="56"/>
      <c r="KS2" s="83" t="s">
        <v>81</v>
      </c>
      <c r="KT2" s="47" t="s">
        <v>82</v>
      </c>
      <c r="KU2" s="47"/>
      <c r="KV2" s="47"/>
      <c r="KW2" s="47"/>
      <c r="KX2" s="47"/>
      <c r="KY2" s="47"/>
      <c r="KZ2" s="47"/>
      <c r="LA2" s="47"/>
      <c r="LB2" s="47"/>
      <c r="LC2" s="47" t="s">
        <v>83</v>
      </c>
      <c r="LD2" s="47"/>
      <c r="LE2" s="47"/>
      <c r="LF2" s="47"/>
      <c r="LG2" s="47"/>
      <c r="LH2" s="47"/>
      <c r="LI2" s="47"/>
      <c r="LJ2" s="47"/>
      <c r="LK2" s="47" t="s">
        <v>84</v>
      </c>
      <c r="LL2" s="47"/>
      <c r="LM2" s="47"/>
      <c r="LN2" s="47"/>
      <c r="LO2" s="47"/>
      <c r="LP2" s="47"/>
      <c r="LQ2" s="47"/>
      <c r="LR2" s="47"/>
      <c r="LS2" s="47" t="s">
        <v>85</v>
      </c>
      <c r="LT2" s="47"/>
      <c r="LU2" s="47"/>
      <c r="LV2" s="47"/>
      <c r="LW2" s="54" t="s">
        <v>86</v>
      </c>
      <c r="LX2" s="55"/>
      <c r="LY2" s="55"/>
      <c r="LZ2" s="55"/>
      <c r="MA2" s="55"/>
      <c r="MB2" s="55"/>
      <c r="MC2" s="55"/>
      <c r="MD2" s="55"/>
      <c r="ME2" s="55"/>
      <c r="MF2" s="102" t="s">
        <v>87</v>
      </c>
      <c r="MG2" s="80" t="s">
        <v>88</v>
      </c>
      <c r="MH2" s="81"/>
      <c r="MI2" s="82"/>
      <c r="MJ2" s="80" t="s">
        <v>89</v>
      </c>
      <c r="MK2" s="81"/>
      <c r="ML2" s="82"/>
      <c r="MM2" s="47" t="s">
        <v>90</v>
      </c>
      <c r="MN2" s="47"/>
      <c r="MO2" s="47"/>
      <c r="MP2" s="47" t="s">
        <v>91</v>
      </c>
      <c r="MQ2" s="47"/>
      <c r="MR2" s="47"/>
      <c r="MS2" s="47" t="s">
        <v>92</v>
      </c>
      <c r="MT2" s="47"/>
      <c r="MU2" s="47"/>
      <c r="MV2" s="47" t="s">
        <v>93</v>
      </c>
      <c r="MW2" s="47"/>
      <c r="MX2" s="47"/>
      <c r="MY2" s="47" t="s">
        <v>94</v>
      </c>
      <c r="MZ2" s="47"/>
      <c r="NA2" s="47"/>
      <c r="NB2" s="47" t="s">
        <v>95</v>
      </c>
      <c r="NC2" s="47"/>
      <c r="ND2" s="47"/>
      <c r="NE2" s="47" t="s">
        <v>96</v>
      </c>
      <c r="NF2" s="47"/>
      <c r="NG2" s="47"/>
      <c r="NH2" s="47" t="s">
        <v>97</v>
      </c>
      <c r="NI2" s="47"/>
      <c r="NJ2" s="47"/>
      <c r="NK2" s="47" t="s">
        <v>98</v>
      </c>
      <c r="NL2" s="47"/>
      <c r="NM2" s="47"/>
      <c r="NN2" s="47" t="s">
        <v>99</v>
      </c>
      <c r="NO2" s="47"/>
      <c r="NP2" s="47"/>
      <c r="NQ2" s="47" t="s">
        <v>100</v>
      </c>
      <c r="NR2" s="47"/>
      <c r="NS2" s="47"/>
      <c r="NT2" s="47" t="s">
        <v>101</v>
      </c>
      <c r="NU2" s="47"/>
      <c r="NV2" s="47"/>
      <c r="NW2" s="47" t="s">
        <v>102</v>
      </c>
      <c r="NX2" s="47"/>
      <c r="NY2" s="47"/>
      <c r="NZ2" s="47" t="s">
        <v>103</v>
      </c>
      <c r="OA2" s="47"/>
      <c r="OB2" s="47"/>
      <c r="OC2" s="47" t="s">
        <v>104</v>
      </c>
      <c r="OD2" s="47"/>
      <c r="OE2" s="47"/>
      <c r="OF2" s="47" t="s">
        <v>105</v>
      </c>
      <c r="OG2" s="47"/>
      <c r="OH2" s="47"/>
      <c r="OI2" s="47" t="s">
        <v>106</v>
      </c>
      <c r="OJ2" s="47"/>
      <c r="OK2" s="47"/>
      <c r="OL2" s="47" t="s">
        <v>107</v>
      </c>
      <c r="OM2" s="47"/>
      <c r="ON2" s="47"/>
      <c r="OO2" s="47" t="s">
        <v>108</v>
      </c>
      <c r="OP2" s="47"/>
      <c r="OQ2" s="47"/>
      <c r="OR2" s="47" t="s">
        <v>109</v>
      </c>
      <c r="OS2" s="47"/>
      <c r="OT2" s="47"/>
      <c r="OU2" s="54" t="s">
        <v>110</v>
      </c>
      <c r="OV2" s="55"/>
      <c r="OW2" s="56"/>
      <c r="OX2" s="54" t="s">
        <v>111</v>
      </c>
      <c r="OY2" s="55"/>
      <c r="OZ2" s="56"/>
      <c r="PA2" s="54" t="s">
        <v>110</v>
      </c>
      <c r="PB2" s="55"/>
      <c r="PC2" s="56"/>
      <c r="PD2" s="54" t="s">
        <v>111</v>
      </c>
      <c r="PE2" s="55"/>
      <c r="PF2" s="56"/>
      <c r="PG2" s="50" t="s">
        <v>112</v>
      </c>
      <c r="PH2" s="53"/>
      <c r="PI2" s="53"/>
      <c r="PJ2" s="51"/>
      <c r="PK2" s="50" t="s">
        <v>113</v>
      </c>
      <c r="PL2" s="53"/>
      <c r="PM2" s="53"/>
      <c r="PN2" s="51"/>
      <c r="PO2" s="78" t="s">
        <v>114</v>
      </c>
      <c r="PP2" s="87"/>
      <c r="PQ2" s="78" t="s">
        <v>115</v>
      </c>
      <c r="PR2" s="87"/>
      <c r="PS2" s="78" t="s">
        <v>114</v>
      </c>
      <c r="PT2" s="87"/>
      <c r="PU2" s="78" t="s">
        <v>115</v>
      </c>
      <c r="PV2" s="87"/>
      <c r="PW2" s="88" t="s">
        <v>116</v>
      </c>
      <c r="PX2" s="88"/>
      <c r="PY2" s="88" t="s">
        <v>117</v>
      </c>
      <c r="PZ2" s="88"/>
      <c r="QA2" s="88" t="s">
        <v>118</v>
      </c>
      <c r="QB2" s="88"/>
      <c r="QC2" s="88"/>
      <c r="QD2" s="88" t="s">
        <v>119</v>
      </c>
      <c r="QE2" s="88"/>
      <c r="QF2" s="88"/>
      <c r="QG2" s="88" t="s">
        <v>120</v>
      </c>
      <c r="QH2" s="88"/>
      <c r="QI2" s="88"/>
      <c r="QJ2" s="78" t="s">
        <v>121</v>
      </c>
      <c r="QK2" s="79"/>
      <c r="QL2" s="79"/>
      <c r="QM2" s="78" t="s">
        <v>122</v>
      </c>
      <c r="QN2" s="79"/>
      <c r="QO2" s="79"/>
      <c r="QP2" s="78" t="s">
        <v>123</v>
      </c>
      <c r="QQ2" s="79"/>
      <c r="QR2" s="79"/>
      <c r="QS2" s="88" t="s">
        <v>124</v>
      </c>
      <c r="QT2" s="88"/>
      <c r="QU2" s="88"/>
      <c r="QV2" s="88" t="s">
        <v>125</v>
      </c>
      <c r="QW2" s="88"/>
      <c r="QX2" s="88"/>
      <c r="QY2" s="88"/>
      <c r="QZ2" s="88"/>
      <c r="RA2" s="88"/>
      <c r="RB2" s="88"/>
      <c r="RC2" s="88"/>
      <c r="RD2" s="78" t="s">
        <v>126</v>
      </c>
      <c r="RE2" s="79"/>
      <c r="RF2" s="87"/>
      <c r="RG2" s="88" t="s">
        <v>127</v>
      </c>
      <c r="RH2" s="88"/>
      <c r="RI2" s="88"/>
      <c r="RJ2" s="88" t="s">
        <v>128</v>
      </c>
      <c r="RK2" s="88"/>
      <c r="RL2" s="88"/>
      <c r="RM2" s="78" t="s">
        <v>88</v>
      </c>
      <c r="RN2" s="79"/>
      <c r="RO2" s="87"/>
      <c r="RP2" s="78" t="s">
        <v>89</v>
      </c>
      <c r="RQ2" s="79"/>
      <c r="RR2" s="87"/>
      <c r="RS2" s="92"/>
      <c r="RT2" s="93"/>
      <c r="RU2" s="94"/>
      <c r="RV2" s="84" t="s">
        <v>129</v>
      </c>
      <c r="RW2" s="86"/>
      <c r="RX2" s="84" t="s">
        <v>130</v>
      </c>
      <c r="RY2" s="86"/>
    </row>
    <row r="3" spans="1:493" ht="128.25" x14ac:dyDescent="0.25">
      <c r="A3" s="47"/>
      <c r="B3" s="2" t="s">
        <v>131</v>
      </c>
      <c r="C3" s="13" t="s">
        <v>132</v>
      </c>
      <c r="D3" s="14" t="s">
        <v>133</v>
      </c>
      <c r="E3" s="2" t="s">
        <v>134</v>
      </c>
      <c r="F3" s="13" t="s">
        <v>135</v>
      </c>
      <c r="G3" s="2" t="s">
        <v>136</v>
      </c>
      <c r="H3" s="2" t="s">
        <v>137</v>
      </c>
      <c r="I3" s="2" t="s">
        <v>138</v>
      </c>
      <c r="J3" s="2" t="s">
        <v>139</v>
      </c>
      <c r="K3" s="2" t="s">
        <v>140</v>
      </c>
      <c r="L3" s="2" t="s">
        <v>141</v>
      </c>
      <c r="M3" s="2" t="s">
        <v>142</v>
      </c>
      <c r="N3" s="2" t="s">
        <v>143</v>
      </c>
      <c r="O3" s="8" t="s">
        <v>144</v>
      </c>
      <c r="P3" s="8" t="s">
        <v>145</v>
      </c>
      <c r="Q3" s="8" t="s">
        <v>146</v>
      </c>
      <c r="R3" s="8" t="s">
        <v>144</v>
      </c>
      <c r="S3" s="8" t="s">
        <v>145</v>
      </c>
      <c r="T3" s="8" t="s">
        <v>146</v>
      </c>
      <c r="U3" s="8" t="s">
        <v>144</v>
      </c>
      <c r="V3" s="8" t="s">
        <v>145</v>
      </c>
      <c r="W3" s="8" t="s">
        <v>146</v>
      </c>
      <c r="X3" s="8" t="s">
        <v>144</v>
      </c>
      <c r="Y3" s="8" t="s">
        <v>145</v>
      </c>
      <c r="Z3" s="11" t="s">
        <v>146</v>
      </c>
      <c r="AA3" s="8" t="s">
        <v>147</v>
      </c>
      <c r="AB3" s="8" t="s">
        <v>144</v>
      </c>
      <c r="AC3" s="8" t="s">
        <v>145</v>
      </c>
      <c r="AD3" s="8" t="s">
        <v>146</v>
      </c>
      <c r="AE3" s="8" t="s">
        <v>148</v>
      </c>
      <c r="AF3" s="8" t="s">
        <v>149</v>
      </c>
      <c r="AG3" s="8" t="s">
        <v>144</v>
      </c>
      <c r="AH3" s="8" t="s">
        <v>145</v>
      </c>
      <c r="AI3" s="11" t="s">
        <v>146</v>
      </c>
      <c r="AJ3" s="8" t="s">
        <v>144</v>
      </c>
      <c r="AK3" s="8" t="s">
        <v>145</v>
      </c>
      <c r="AL3" s="11" t="s">
        <v>146</v>
      </c>
      <c r="AM3" s="8" t="s">
        <v>144</v>
      </c>
      <c r="AN3" s="8" t="s">
        <v>145</v>
      </c>
      <c r="AO3" s="8" t="s">
        <v>146</v>
      </c>
      <c r="AP3" s="8" t="s">
        <v>147</v>
      </c>
      <c r="AQ3" s="8" t="s">
        <v>144</v>
      </c>
      <c r="AR3" s="8" t="s">
        <v>145</v>
      </c>
      <c r="AS3" s="8" t="s">
        <v>146</v>
      </c>
      <c r="AT3" s="8" t="s">
        <v>147</v>
      </c>
      <c r="AU3" s="12" t="s">
        <v>150</v>
      </c>
      <c r="AV3" s="6" t="s">
        <v>151</v>
      </c>
      <c r="AW3" s="6" t="s">
        <v>152</v>
      </c>
      <c r="AX3" s="12" t="s">
        <v>153</v>
      </c>
      <c r="AY3" s="12" t="s">
        <v>150</v>
      </c>
      <c r="AZ3" s="6" t="s">
        <v>151</v>
      </c>
      <c r="BA3" s="6" t="s">
        <v>152</v>
      </c>
      <c r="BB3" s="12" t="s">
        <v>153</v>
      </c>
      <c r="BC3" s="12" t="s">
        <v>150</v>
      </c>
      <c r="BD3" s="6" t="s">
        <v>151</v>
      </c>
      <c r="BE3" s="6" t="s">
        <v>152</v>
      </c>
      <c r="BF3" s="12" t="s">
        <v>153</v>
      </c>
      <c r="BG3" s="12" t="s">
        <v>150</v>
      </c>
      <c r="BH3" s="6" t="s">
        <v>151</v>
      </c>
      <c r="BI3" s="6" t="s">
        <v>152</v>
      </c>
      <c r="BJ3" s="12" t="s">
        <v>153</v>
      </c>
      <c r="BK3" s="12" t="s">
        <v>150</v>
      </c>
      <c r="BL3" s="6" t="s">
        <v>151</v>
      </c>
      <c r="BM3" s="6" t="s">
        <v>152</v>
      </c>
      <c r="BN3" s="12" t="s">
        <v>153</v>
      </c>
      <c r="BO3" s="12" t="s">
        <v>150</v>
      </c>
      <c r="BP3" s="6" t="s">
        <v>151</v>
      </c>
      <c r="BQ3" s="6" t="s">
        <v>152</v>
      </c>
      <c r="BR3" s="12" t="s">
        <v>153</v>
      </c>
      <c r="BS3" s="12" t="s">
        <v>150</v>
      </c>
      <c r="BT3" s="6" t="s">
        <v>151</v>
      </c>
      <c r="BU3" s="6" t="s">
        <v>152</v>
      </c>
      <c r="BV3" s="12" t="s">
        <v>153</v>
      </c>
      <c r="BW3" s="12" t="s">
        <v>150</v>
      </c>
      <c r="BX3" s="6" t="s">
        <v>151</v>
      </c>
      <c r="BY3" s="6" t="s">
        <v>152</v>
      </c>
      <c r="BZ3" s="12" t="s">
        <v>153</v>
      </c>
      <c r="CA3" s="98"/>
      <c r="CB3" s="98"/>
      <c r="CC3" s="12" t="s">
        <v>154</v>
      </c>
      <c r="CD3" s="12" t="s">
        <v>155</v>
      </c>
      <c r="CE3" s="12" t="s">
        <v>144</v>
      </c>
      <c r="CF3" s="12" t="s">
        <v>145</v>
      </c>
      <c r="CG3" s="12" t="s">
        <v>146</v>
      </c>
      <c r="CH3" s="14" t="s">
        <v>156</v>
      </c>
      <c r="CI3" s="4" t="s">
        <v>87</v>
      </c>
      <c r="CJ3" s="4" t="s">
        <v>157</v>
      </c>
      <c r="CK3" s="15" t="s">
        <v>158</v>
      </c>
      <c r="CL3" s="15" t="s">
        <v>159</v>
      </c>
      <c r="CM3" s="13" t="s">
        <v>160</v>
      </c>
      <c r="CN3" s="13" t="s">
        <v>161</v>
      </c>
      <c r="CO3" s="2" t="s">
        <v>162</v>
      </c>
      <c r="CP3" s="16" t="s">
        <v>163</v>
      </c>
      <c r="CQ3" s="16" t="s">
        <v>164</v>
      </c>
      <c r="CR3" s="16" t="s">
        <v>165</v>
      </c>
      <c r="CS3" s="16" t="s">
        <v>166</v>
      </c>
      <c r="CT3" s="16" t="s">
        <v>167</v>
      </c>
      <c r="CU3" s="13" t="s">
        <v>168</v>
      </c>
      <c r="CV3" s="11" t="s">
        <v>169</v>
      </c>
      <c r="CW3" s="11" t="s">
        <v>170</v>
      </c>
      <c r="CX3" s="11" t="s">
        <v>171</v>
      </c>
      <c r="CY3" s="11" t="s">
        <v>172</v>
      </c>
      <c r="CZ3" s="11" t="s">
        <v>173</v>
      </c>
      <c r="DA3" s="13" t="s">
        <v>174</v>
      </c>
      <c r="DB3" s="16" t="s">
        <v>175</v>
      </c>
      <c r="DC3" s="16" t="s">
        <v>176</v>
      </c>
      <c r="DD3" s="44" t="s">
        <v>177</v>
      </c>
      <c r="DE3" s="12" t="s">
        <v>178</v>
      </c>
      <c r="DF3" s="12" t="s">
        <v>179</v>
      </c>
      <c r="DG3" s="12" t="s">
        <v>180</v>
      </c>
      <c r="DH3" s="12" t="s">
        <v>181</v>
      </c>
      <c r="DI3" s="12" t="s">
        <v>182</v>
      </c>
      <c r="DJ3" s="12" t="s">
        <v>183</v>
      </c>
      <c r="DK3" s="12" t="s">
        <v>184</v>
      </c>
      <c r="DL3" s="12" t="s">
        <v>185</v>
      </c>
      <c r="DM3" s="12" t="s">
        <v>186</v>
      </c>
      <c r="DN3" s="12" t="s">
        <v>187</v>
      </c>
      <c r="DO3" s="8" t="s">
        <v>188</v>
      </c>
      <c r="DP3" s="13" t="s">
        <v>189</v>
      </c>
      <c r="DQ3" s="13" t="s">
        <v>190</v>
      </c>
      <c r="DR3" s="13" t="s">
        <v>191</v>
      </c>
      <c r="DS3" s="16" t="s">
        <v>192</v>
      </c>
      <c r="DT3" s="16" t="s">
        <v>193</v>
      </c>
      <c r="DU3" s="16" t="s">
        <v>194</v>
      </c>
      <c r="DV3" s="16" t="s">
        <v>195</v>
      </c>
      <c r="DW3" s="16" t="s">
        <v>196</v>
      </c>
      <c r="DX3" s="16" t="s">
        <v>197</v>
      </c>
      <c r="DY3" s="16" t="s">
        <v>198</v>
      </c>
      <c r="DZ3" s="16" t="s">
        <v>199</v>
      </c>
      <c r="EA3" s="16" t="s">
        <v>200</v>
      </c>
      <c r="EB3" s="16" t="s">
        <v>201</v>
      </c>
      <c r="EC3" s="16" t="s">
        <v>202</v>
      </c>
      <c r="ED3" s="16" t="s">
        <v>203</v>
      </c>
      <c r="EE3" s="16" t="s">
        <v>204</v>
      </c>
      <c r="EF3" s="16" t="s">
        <v>205</v>
      </c>
      <c r="EG3" s="16" t="s">
        <v>206</v>
      </c>
      <c r="EH3" s="16" t="s">
        <v>207</v>
      </c>
      <c r="EI3" s="16" t="s">
        <v>208</v>
      </c>
      <c r="EJ3" s="17" t="s">
        <v>209</v>
      </c>
      <c r="EK3" s="17" t="s">
        <v>210</v>
      </c>
      <c r="EL3" s="14" t="s">
        <v>211</v>
      </c>
      <c r="EM3" s="14" t="s">
        <v>212</v>
      </c>
      <c r="EN3" s="14" t="s">
        <v>213</v>
      </c>
      <c r="EO3" s="14" t="s">
        <v>214</v>
      </c>
      <c r="EP3" s="2" t="s">
        <v>215</v>
      </c>
      <c r="EQ3" s="2" t="s">
        <v>216</v>
      </c>
      <c r="ER3" s="2" t="s">
        <v>217</v>
      </c>
      <c r="ES3" s="2" t="s">
        <v>218</v>
      </c>
      <c r="ET3" s="2" t="s">
        <v>219</v>
      </c>
      <c r="EU3" s="14" t="s">
        <v>220</v>
      </c>
      <c r="EV3" s="2" t="s">
        <v>221</v>
      </c>
      <c r="EW3" s="5" t="s">
        <v>222</v>
      </c>
      <c r="EX3" s="18" t="s">
        <v>223</v>
      </c>
      <c r="EY3" s="18" t="s">
        <v>224</v>
      </c>
      <c r="EZ3" s="18" t="s">
        <v>225</v>
      </c>
      <c r="FA3" s="18" t="s">
        <v>226</v>
      </c>
      <c r="FB3" s="18" t="s">
        <v>227</v>
      </c>
      <c r="FC3" s="11" t="s">
        <v>228</v>
      </c>
      <c r="FD3" s="8" t="s">
        <v>229</v>
      </c>
      <c r="FE3" s="8" t="s">
        <v>230</v>
      </c>
      <c r="FF3" s="8" t="s">
        <v>231</v>
      </c>
      <c r="FG3" s="83"/>
      <c r="FH3" s="97"/>
      <c r="FI3" s="8" t="s">
        <v>232</v>
      </c>
      <c r="FJ3" s="8" t="s">
        <v>233</v>
      </c>
      <c r="FK3" s="8" t="s">
        <v>234</v>
      </c>
      <c r="FL3" s="8" t="s">
        <v>235</v>
      </c>
      <c r="FM3" s="8" t="s">
        <v>236</v>
      </c>
      <c r="FN3" s="11" t="s">
        <v>237</v>
      </c>
      <c r="FO3" s="11" t="s">
        <v>238</v>
      </c>
      <c r="FP3" s="8" t="s">
        <v>239</v>
      </c>
      <c r="FQ3" s="8" t="s">
        <v>240</v>
      </c>
      <c r="FR3" s="8" t="s">
        <v>241</v>
      </c>
      <c r="FS3" s="11" t="s">
        <v>242</v>
      </c>
      <c r="FT3" s="8" t="s">
        <v>243</v>
      </c>
      <c r="FU3" s="8" t="s">
        <v>244</v>
      </c>
      <c r="FV3" s="8" t="s">
        <v>245</v>
      </c>
      <c r="FW3" s="8" t="s">
        <v>246</v>
      </c>
      <c r="FX3" s="8" t="s">
        <v>247</v>
      </c>
      <c r="FY3" s="11" t="s">
        <v>248</v>
      </c>
      <c r="FZ3" s="8" t="s">
        <v>249</v>
      </c>
      <c r="GA3" s="8" t="s">
        <v>250</v>
      </c>
      <c r="GB3" s="8" t="s">
        <v>140</v>
      </c>
      <c r="GC3" s="8" t="s">
        <v>141</v>
      </c>
      <c r="GD3" s="8" t="s">
        <v>243</v>
      </c>
      <c r="GE3" s="8" t="s">
        <v>251</v>
      </c>
      <c r="GF3" s="8" t="s">
        <v>245</v>
      </c>
      <c r="GG3" s="8" t="s">
        <v>246</v>
      </c>
      <c r="GH3" s="10" t="s">
        <v>252</v>
      </c>
      <c r="GI3" s="10" t="s">
        <v>253</v>
      </c>
      <c r="GJ3" s="10" t="s">
        <v>254</v>
      </c>
      <c r="GK3" s="10" t="s">
        <v>255</v>
      </c>
      <c r="GL3" s="10" t="s">
        <v>256</v>
      </c>
      <c r="GM3" s="10" t="s">
        <v>257</v>
      </c>
      <c r="GN3" s="11" t="s">
        <v>258</v>
      </c>
      <c r="GO3" s="11" t="s">
        <v>259</v>
      </c>
      <c r="GP3" s="8" t="s">
        <v>260</v>
      </c>
      <c r="GQ3" s="8" t="s">
        <v>261</v>
      </c>
      <c r="GR3" s="8" t="s">
        <v>262</v>
      </c>
      <c r="GS3" s="8" t="s">
        <v>263</v>
      </c>
      <c r="GT3" s="8" t="s">
        <v>264</v>
      </c>
      <c r="GU3" s="8" t="s">
        <v>265</v>
      </c>
      <c r="GV3" s="8" t="s">
        <v>266</v>
      </c>
      <c r="GW3" s="8" t="s">
        <v>267</v>
      </c>
      <c r="GX3" s="8" t="s">
        <v>142</v>
      </c>
      <c r="GY3" s="8" t="s">
        <v>268</v>
      </c>
      <c r="GZ3" s="11" t="s">
        <v>269</v>
      </c>
      <c r="HA3" s="11" t="s">
        <v>270</v>
      </c>
      <c r="HB3" s="99"/>
      <c r="HC3" s="8" t="s">
        <v>239</v>
      </c>
      <c r="HD3" s="8" t="s">
        <v>240</v>
      </c>
      <c r="HE3" s="8" t="s">
        <v>241</v>
      </c>
      <c r="HF3" s="11" t="s">
        <v>271</v>
      </c>
      <c r="HG3" s="10" t="s">
        <v>272</v>
      </c>
      <c r="HH3" s="10" t="s">
        <v>273</v>
      </c>
      <c r="HI3" s="83"/>
      <c r="HJ3" s="83"/>
      <c r="HK3" s="83"/>
      <c r="HL3" s="83"/>
      <c r="HM3" s="8" t="s">
        <v>274</v>
      </c>
      <c r="HN3" s="8" t="s">
        <v>275</v>
      </c>
      <c r="HO3" s="8" t="s">
        <v>276</v>
      </c>
      <c r="HP3" s="8" t="s">
        <v>277</v>
      </c>
      <c r="HQ3" s="8" t="s">
        <v>278</v>
      </c>
      <c r="HR3" s="8" t="s">
        <v>279</v>
      </c>
      <c r="HS3" s="8" t="s">
        <v>280</v>
      </c>
      <c r="HT3" s="8" t="s">
        <v>281</v>
      </c>
      <c r="HU3" s="8" t="s">
        <v>282</v>
      </c>
      <c r="HV3" s="8" t="s">
        <v>245</v>
      </c>
      <c r="HW3" s="8" t="s">
        <v>246</v>
      </c>
      <c r="HX3" s="8" t="s">
        <v>283</v>
      </c>
      <c r="HY3" s="8" t="s">
        <v>284</v>
      </c>
      <c r="HZ3" s="8" t="s">
        <v>285</v>
      </c>
      <c r="IA3" s="8" t="s">
        <v>286</v>
      </c>
      <c r="IB3" s="8" t="s">
        <v>287</v>
      </c>
      <c r="IC3" s="8" t="s">
        <v>288</v>
      </c>
      <c r="ID3" s="8" t="s">
        <v>289</v>
      </c>
      <c r="IE3" s="8" t="s">
        <v>290</v>
      </c>
      <c r="IF3" s="8" t="s">
        <v>291</v>
      </c>
      <c r="IG3" s="8" t="s">
        <v>292</v>
      </c>
      <c r="IH3" s="8" t="s">
        <v>293</v>
      </c>
      <c r="II3" s="8" t="s">
        <v>294</v>
      </c>
      <c r="IJ3" s="8" t="s">
        <v>295</v>
      </c>
      <c r="IK3" s="8" t="s">
        <v>296</v>
      </c>
      <c r="IL3" s="8" t="s">
        <v>297</v>
      </c>
      <c r="IM3" s="3" t="s">
        <v>298</v>
      </c>
      <c r="IN3" s="3" t="s">
        <v>299</v>
      </c>
      <c r="IO3" s="35" t="s">
        <v>300</v>
      </c>
      <c r="IP3" s="3" t="s">
        <v>301</v>
      </c>
      <c r="IQ3" s="3" t="s">
        <v>302</v>
      </c>
      <c r="IR3" s="3" t="s">
        <v>303</v>
      </c>
      <c r="IS3" s="3" t="s">
        <v>304</v>
      </c>
      <c r="IT3" s="3" t="s">
        <v>305</v>
      </c>
      <c r="IU3" s="20" t="s">
        <v>300</v>
      </c>
      <c r="IV3" s="20" t="s">
        <v>301</v>
      </c>
      <c r="IW3" s="3" t="s">
        <v>302</v>
      </c>
      <c r="IX3" s="3" t="s">
        <v>303</v>
      </c>
      <c r="IY3" s="2" t="s">
        <v>306</v>
      </c>
      <c r="IZ3" s="14" t="s">
        <v>307</v>
      </c>
      <c r="JA3" s="18" t="s">
        <v>223</v>
      </c>
      <c r="JB3" s="18" t="s">
        <v>308</v>
      </c>
      <c r="JC3" s="18" t="s">
        <v>309</v>
      </c>
      <c r="JD3" s="18" t="s">
        <v>310</v>
      </c>
      <c r="JE3" s="18" t="s">
        <v>227</v>
      </c>
      <c r="JF3" s="101"/>
      <c r="JG3" s="11" t="s">
        <v>311</v>
      </c>
      <c r="JH3" s="11" t="s">
        <v>312</v>
      </c>
      <c r="JI3" s="11" t="s">
        <v>313</v>
      </c>
      <c r="JJ3" s="11" t="s">
        <v>314</v>
      </c>
      <c r="JK3" s="11" t="s">
        <v>315</v>
      </c>
      <c r="JL3" s="11" t="s">
        <v>316</v>
      </c>
      <c r="JM3" s="11" t="s">
        <v>317</v>
      </c>
      <c r="JN3" s="11" t="s">
        <v>318</v>
      </c>
      <c r="JO3" s="11" t="s">
        <v>319</v>
      </c>
      <c r="JP3" s="11" t="s">
        <v>320</v>
      </c>
      <c r="JQ3" s="11" t="s">
        <v>321</v>
      </c>
      <c r="JR3" s="11" t="s">
        <v>322</v>
      </c>
      <c r="JS3" s="11" t="s">
        <v>323</v>
      </c>
      <c r="JT3" s="11" t="s">
        <v>324</v>
      </c>
      <c r="JU3" s="11" t="s">
        <v>325</v>
      </c>
      <c r="JV3" s="11" t="s">
        <v>326</v>
      </c>
      <c r="JW3" s="11" t="s">
        <v>327</v>
      </c>
      <c r="JX3" s="11" t="s">
        <v>328</v>
      </c>
      <c r="JY3" s="11" t="s">
        <v>329</v>
      </c>
      <c r="JZ3" s="11" t="s">
        <v>330</v>
      </c>
      <c r="KA3" s="11" t="s">
        <v>331</v>
      </c>
      <c r="KB3" s="11" t="s">
        <v>332</v>
      </c>
      <c r="KC3" s="11" t="s">
        <v>333</v>
      </c>
      <c r="KD3" s="19" t="s">
        <v>334</v>
      </c>
      <c r="KE3" s="19" t="s">
        <v>335</v>
      </c>
      <c r="KF3" s="11" t="s">
        <v>336</v>
      </c>
      <c r="KG3" s="11" t="s">
        <v>337</v>
      </c>
      <c r="KH3" s="11" t="s">
        <v>338</v>
      </c>
      <c r="KI3" s="11" t="s">
        <v>339</v>
      </c>
      <c r="KJ3" s="11" t="s">
        <v>340</v>
      </c>
      <c r="KK3" s="8" t="s">
        <v>341</v>
      </c>
      <c r="KL3" s="11" t="s">
        <v>342</v>
      </c>
      <c r="KM3" s="11" t="s">
        <v>343</v>
      </c>
      <c r="KN3" s="11" t="s">
        <v>344</v>
      </c>
      <c r="KO3" s="11" t="s">
        <v>345</v>
      </c>
      <c r="KP3" s="21" t="s">
        <v>346</v>
      </c>
      <c r="KQ3" s="9" t="s">
        <v>347</v>
      </c>
      <c r="KR3" s="21" t="s">
        <v>348</v>
      </c>
      <c r="KS3" s="83"/>
      <c r="KT3" s="22" t="s">
        <v>311</v>
      </c>
      <c r="KU3" s="11" t="s">
        <v>312</v>
      </c>
      <c r="KV3" s="11" t="s">
        <v>313</v>
      </c>
      <c r="KW3" s="11" t="s">
        <v>314</v>
      </c>
      <c r="KX3" s="11" t="s">
        <v>315</v>
      </c>
      <c r="KY3" s="11" t="s">
        <v>316</v>
      </c>
      <c r="KZ3" s="11" t="s">
        <v>317</v>
      </c>
      <c r="LA3" s="11" t="s">
        <v>318</v>
      </c>
      <c r="LB3" s="11" t="s">
        <v>319</v>
      </c>
      <c r="LC3" s="11" t="s">
        <v>320</v>
      </c>
      <c r="LD3" s="11" t="s">
        <v>321</v>
      </c>
      <c r="LE3" s="11" t="s">
        <v>322</v>
      </c>
      <c r="LF3" s="11" t="s">
        <v>323</v>
      </c>
      <c r="LG3" s="11" t="s">
        <v>324</v>
      </c>
      <c r="LH3" s="11" t="s">
        <v>325</v>
      </c>
      <c r="LI3" s="11" t="s">
        <v>326</v>
      </c>
      <c r="LJ3" s="11" t="s">
        <v>327</v>
      </c>
      <c r="LK3" s="11" t="s">
        <v>328</v>
      </c>
      <c r="LL3" s="11" t="s">
        <v>329</v>
      </c>
      <c r="LM3" s="11" t="s">
        <v>330</v>
      </c>
      <c r="LN3" s="11" t="s">
        <v>331</v>
      </c>
      <c r="LO3" s="11" t="s">
        <v>332</v>
      </c>
      <c r="LP3" s="11" t="s">
        <v>333</v>
      </c>
      <c r="LQ3" s="11" t="s">
        <v>334</v>
      </c>
      <c r="LR3" s="8" t="s">
        <v>335</v>
      </c>
      <c r="LS3" s="11" t="s">
        <v>336</v>
      </c>
      <c r="LT3" s="11" t="s">
        <v>337</v>
      </c>
      <c r="LU3" s="11" t="s">
        <v>338</v>
      </c>
      <c r="LV3" s="11" t="s">
        <v>339</v>
      </c>
      <c r="LW3" s="11" t="s">
        <v>340</v>
      </c>
      <c r="LX3" s="8" t="s">
        <v>341</v>
      </c>
      <c r="LY3" s="11" t="s">
        <v>342</v>
      </c>
      <c r="LZ3" s="11" t="s">
        <v>343</v>
      </c>
      <c r="MA3" s="11" t="s">
        <v>344</v>
      </c>
      <c r="MB3" s="11" t="s">
        <v>345</v>
      </c>
      <c r="MC3" s="21" t="s">
        <v>346</v>
      </c>
      <c r="MD3" s="9" t="s">
        <v>347</v>
      </c>
      <c r="ME3" s="21" t="s">
        <v>348</v>
      </c>
      <c r="MF3" s="102"/>
      <c r="MG3" s="4" t="s">
        <v>157</v>
      </c>
      <c r="MH3" s="7" t="s">
        <v>158</v>
      </c>
      <c r="MI3" s="7" t="s">
        <v>349</v>
      </c>
      <c r="MJ3" s="4" t="s">
        <v>157</v>
      </c>
      <c r="MK3" s="7" t="s">
        <v>158</v>
      </c>
      <c r="ML3" s="7" t="s">
        <v>349</v>
      </c>
      <c r="MM3" s="11" t="s">
        <v>350</v>
      </c>
      <c r="MN3" s="11" t="s">
        <v>351</v>
      </c>
      <c r="MO3" s="11" t="s">
        <v>352</v>
      </c>
      <c r="MP3" s="11" t="s">
        <v>350</v>
      </c>
      <c r="MQ3" s="11" t="s">
        <v>351</v>
      </c>
      <c r="MR3" s="11" t="s">
        <v>352</v>
      </c>
      <c r="MS3" s="11" t="s">
        <v>353</v>
      </c>
      <c r="MT3" s="11" t="s">
        <v>354</v>
      </c>
      <c r="MU3" s="11" t="s">
        <v>355</v>
      </c>
      <c r="MV3" s="11" t="s">
        <v>353</v>
      </c>
      <c r="MW3" s="11" t="s">
        <v>354</v>
      </c>
      <c r="MX3" s="11" t="s">
        <v>355</v>
      </c>
      <c r="MY3" s="21" t="str">
        <f>MF10</f>
        <v>Đào đất</v>
      </c>
      <c r="MZ3" s="21" t="s">
        <v>357</v>
      </c>
      <c r="NA3" s="21" t="s">
        <v>358</v>
      </c>
      <c r="NB3" s="21" t="s">
        <v>356</v>
      </c>
      <c r="NC3" s="21" t="s">
        <v>357</v>
      </c>
      <c r="ND3" s="21" t="s">
        <v>358</v>
      </c>
      <c r="NE3" s="21" t="s">
        <v>359</v>
      </c>
      <c r="NF3" s="21" t="s">
        <v>360</v>
      </c>
      <c r="NG3" s="21" t="s">
        <v>361</v>
      </c>
      <c r="NH3" s="21" t="s">
        <v>359</v>
      </c>
      <c r="NI3" s="21" t="s">
        <v>360</v>
      </c>
      <c r="NJ3" s="21" t="s">
        <v>361</v>
      </c>
      <c r="NK3" s="11" t="s">
        <v>350</v>
      </c>
      <c r="NL3" s="11" t="s">
        <v>362</v>
      </c>
      <c r="NM3" s="11" t="s">
        <v>363</v>
      </c>
      <c r="NN3" s="11" t="s">
        <v>350</v>
      </c>
      <c r="NO3" s="11" t="s">
        <v>362</v>
      </c>
      <c r="NP3" s="11" t="s">
        <v>363</v>
      </c>
      <c r="NQ3" s="11" t="s">
        <v>353</v>
      </c>
      <c r="NR3" s="11" t="s">
        <v>354</v>
      </c>
      <c r="NS3" s="11" t="s">
        <v>355</v>
      </c>
      <c r="NT3" s="11" t="s">
        <v>353</v>
      </c>
      <c r="NU3" s="11" t="s">
        <v>354</v>
      </c>
      <c r="NV3" s="11" t="s">
        <v>355</v>
      </c>
      <c r="NW3" s="21" t="s">
        <v>364</v>
      </c>
      <c r="NX3" s="21" t="s">
        <v>365</v>
      </c>
      <c r="NY3" s="21" t="s">
        <v>366</v>
      </c>
      <c r="NZ3" s="21" t="s">
        <v>364</v>
      </c>
      <c r="OA3" s="21" t="s">
        <v>365</v>
      </c>
      <c r="OB3" s="21" t="s">
        <v>366</v>
      </c>
      <c r="OC3" s="11" t="s">
        <v>367</v>
      </c>
      <c r="OD3" s="11" t="s">
        <v>368</v>
      </c>
      <c r="OE3" s="11" t="s">
        <v>369</v>
      </c>
      <c r="OF3" s="11" t="s">
        <v>367</v>
      </c>
      <c r="OG3" s="11" t="s">
        <v>368</v>
      </c>
      <c r="OH3" s="11" t="s">
        <v>369</v>
      </c>
      <c r="OI3" s="11" t="s">
        <v>370</v>
      </c>
      <c r="OJ3" s="11" t="s">
        <v>371</v>
      </c>
      <c r="OK3" s="11" t="s">
        <v>372</v>
      </c>
      <c r="OL3" s="11" t="s">
        <v>370</v>
      </c>
      <c r="OM3" s="11" t="s">
        <v>371</v>
      </c>
      <c r="ON3" s="11" t="s">
        <v>372</v>
      </c>
      <c r="OO3" s="21" t="s">
        <v>373</v>
      </c>
      <c r="OP3" s="21" t="s">
        <v>374</v>
      </c>
      <c r="OQ3" s="21" t="s">
        <v>375</v>
      </c>
      <c r="OR3" s="21" t="s">
        <v>373</v>
      </c>
      <c r="OS3" s="21" t="s">
        <v>374</v>
      </c>
      <c r="OT3" s="21" t="s">
        <v>375</v>
      </c>
      <c r="OU3" s="21" t="s">
        <v>376</v>
      </c>
      <c r="OV3" s="21" t="s">
        <v>377</v>
      </c>
      <c r="OW3" s="21" t="s">
        <v>378</v>
      </c>
      <c r="OX3" s="21" t="s">
        <v>376</v>
      </c>
      <c r="OY3" s="21" t="s">
        <v>377</v>
      </c>
      <c r="OZ3" s="21" t="s">
        <v>378</v>
      </c>
      <c r="PA3" s="21" t="s">
        <v>379</v>
      </c>
      <c r="PB3" s="21" t="s">
        <v>380</v>
      </c>
      <c r="PC3" s="21" t="s">
        <v>381</v>
      </c>
      <c r="PD3" s="21" t="s">
        <v>379</v>
      </c>
      <c r="PE3" s="21" t="s">
        <v>380</v>
      </c>
      <c r="PF3" s="21" t="s">
        <v>381</v>
      </c>
      <c r="PG3" s="19" t="s">
        <v>188</v>
      </c>
      <c r="PH3" s="13" t="s">
        <v>382</v>
      </c>
      <c r="PI3" s="13" t="s">
        <v>190</v>
      </c>
      <c r="PJ3" s="13" t="s">
        <v>191</v>
      </c>
      <c r="PK3" s="8" t="s">
        <v>188</v>
      </c>
      <c r="PL3" s="13" t="s">
        <v>382</v>
      </c>
      <c r="PM3" s="13" t="s">
        <v>190</v>
      </c>
      <c r="PN3" s="13" t="s">
        <v>191</v>
      </c>
      <c r="PO3" s="11" t="s">
        <v>117</v>
      </c>
      <c r="PP3" s="11" t="s">
        <v>383</v>
      </c>
      <c r="PQ3" s="11" t="s">
        <v>117</v>
      </c>
      <c r="PR3" s="11" t="s">
        <v>383</v>
      </c>
      <c r="PS3" s="11" t="s">
        <v>117</v>
      </c>
      <c r="PT3" s="11" t="s">
        <v>383</v>
      </c>
      <c r="PU3" s="11" t="s">
        <v>117</v>
      </c>
      <c r="PV3" s="11" t="s">
        <v>383</v>
      </c>
      <c r="PW3" s="11" t="s">
        <v>117</v>
      </c>
      <c r="PX3" s="11" t="s">
        <v>383</v>
      </c>
      <c r="PY3" s="11" t="s">
        <v>117</v>
      </c>
      <c r="PZ3" s="11" t="s">
        <v>383</v>
      </c>
      <c r="QA3" s="22" t="s">
        <v>197</v>
      </c>
      <c r="QB3" s="22" t="s">
        <v>198</v>
      </c>
      <c r="QC3" s="22" t="s">
        <v>384</v>
      </c>
      <c r="QD3" s="22" t="s">
        <v>385</v>
      </c>
      <c r="QE3" s="22" t="s">
        <v>386</v>
      </c>
      <c r="QF3" s="22" t="s">
        <v>387</v>
      </c>
      <c r="QG3" s="22" t="s">
        <v>388</v>
      </c>
      <c r="QH3" s="22" t="s">
        <v>389</v>
      </c>
      <c r="QI3" s="22" t="s">
        <v>199</v>
      </c>
      <c r="QJ3" s="11" t="s">
        <v>390</v>
      </c>
      <c r="QK3" s="11" t="s">
        <v>391</v>
      </c>
      <c r="QL3" s="11" t="s">
        <v>392</v>
      </c>
      <c r="QM3" s="11" t="s">
        <v>393</v>
      </c>
      <c r="QN3" s="11" t="s">
        <v>394</v>
      </c>
      <c r="QO3" s="11" t="s">
        <v>395</v>
      </c>
      <c r="QP3" s="23" t="s">
        <v>396</v>
      </c>
      <c r="QQ3" s="11" t="s">
        <v>397</v>
      </c>
      <c r="QR3" s="11" t="s">
        <v>398</v>
      </c>
      <c r="QS3" s="11" t="s">
        <v>399</v>
      </c>
      <c r="QT3" s="11" t="s">
        <v>400</v>
      </c>
      <c r="QU3" s="11" t="s">
        <v>401</v>
      </c>
      <c r="QV3" s="11" t="s">
        <v>402</v>
      </c>
      <c r="QW3" s="11" t="s">
        <v>403</v>
      </c>
      <c r="QX3" s="11" t="s">
        <v>404</v>
      </c>
      <c r="QY3" s="11" t="s">
        <v>405</v>
      </c>
      <c r="QZ3" s="11" t="s">
        <v>406</v>
      </c>
      <c r="RA3" s="11" t="s">
        <v>407</v>
      </c>
      <c r="RB3" s="11" t="s">
        <v>408</v>
      </c>
      <c r="RC3" s="11" t="s">
        <v>409</v>
      </c>
      <c r="RD3" s="11" t="s">
        <v>410</v>
      </c>
      <c r="RE3" s="11" t="s">
        <v>411</v>
      </c>
      <c r="RF3" s="11" t="s">
        <v>202</v>
      </c>
      <c r="RG3" s="11" t="s">
        <v>203</v>
      </c>
      <c r="RH3" s="11" t="s">
        <v>204</v>
      </c>
      <c r="RI3" s="11" t="s">
        <v>412</v>
      </c>
      <c r="RJ3" s="11" t="s">
        <v>206</v>
      </c>
      <c r="RK3" s="11" t="s">
        <v>207</v>
      </c>
      <c r="RL3" s="11" t="s">
        <v>413</v>
      </c>
      <c r="RM3" s="11" t="s">
        <v>414</v>
      </c>
      <c r="RN3" s="11" t="s">
        <v>415</v>
      </c>
      <c r="RO3" s="11" t="s">
        <v>416</v>
      </c>
      <c r="RP3" s="11" t="s">
        <v>414</v>
      </c>
      <c r="RQ3" s="11" t="s">
        <v>415</v>
      </c>
      <c r="RR3" s="11" t="s">
        <v>416</v>
      </c>
      <c r="RS3" s="11" t="s">
        <v>417</v>
      </c>
      <c r="RT3" s="11" t="s">
        <v>418</v>
      </c>
      <c r="RU3" s="11" t="s">
        <v>419</v>
      </c>
      <c r="RV3" s="2" t="s">
        <v>209</v>
      </c>
      <c r="RW3" s="2" t="s">
        <v>210</v>
      </c>
      <c r="RX3" s="2" t="s">
        <v>209</v>
      </c>
      <c r="RY3" s="2" t="s">
        <v>210</v>
      </c>
    </row>
    <row r="4" spans="1:493" x14ac:dyDescent="0.25">
      <c r="A4" s="2">
        <v>0</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c r="AA4" s="2">
        <v>26</v>
      </c>
      <c r="AB4" s="2">
        <v>27</v>
      </c>
      <c r="AC4" s="2">
        <v>28</v>
      </c>
      <c r="AD4" s="2">
        <v>29</v>
      </c>
      <c r="AE4" s="2">
        <v>30</v>
      </c>
      <c r="AF4" s="2">
        <v>31</v>
      </c>
      <c r="AG4" s="2">
        <v>32</v>
      </c>
      <c r="AH4" s="2">
        <v>33</v>
      </c>
      <c r="AI4" s="2">
        <v>34</v>
      </c>
      <c r="AJ4" s="2">
        <v>35</v>
      </c>
      <c r="AK4" s="2">
        <v>36</v>
      </c>
      <c r="AL4" s="2">
        <v>37</v>
      </c>
      <c r="AM4" s="2">
        <v>38</v>
      </c>
      <c r="AN4" s="2">
        <v>39</v>
      </c>
      <c r="AO4" s="2">
        <v>40</v>
      </c>
      <c r="AP4" s="2">
        <v>41</v>
      </c>
      <c r="AQ4" s="2">
        <v>42</v>
      </c>
      <c r="AR4" s="2">
        <v>43</v>
      </c>
      <c r="AS4" s="2">
        <v>44</v>
      </c>
      <c r="AT4" s="2">
        <v>45</v>
      </c>
      <c r="AU4" s="2">
        <v>46</v>
      </c>
      <c r="AV4" s="2">
        <v>47</v>
      </c>
      <c r="AW4" s="2">
        <v>48</v>
      </c>
      <c r="AX4" s="2">
        <v>49</v>
      </c>
      <c r="AY4" s="2">
        <v>50</v>
      </c>
      <c r="AZ4" s="2">
        <v>51</v>
      </c>
      <c r="BA4" s="2">
        <v>52</v>
      </c>
      <c r="BB4" s="2">
        <v>53</v>
      </c>
      <c r="BC4" s="2">
        <v>54</v>
      </c>
      <c r="BD4" s="2">
        <v>55</v>
      </c>
      <c r="BE4" s="2">
        <v>56</v>
      </c>
      <c r="BF4" s="2">
        <v>57</v>
      </c>
      <c r="BG4" s="2">
        <v>58</v>
      </c>
      <c r="BH4" s="2">
        <v>59</v>
      </c>
      <c r="BI4" s="2">
        <v>60</v>
      </c>
      <c r="BJ4" s="2">
        <v>61</v>
      </c>
      <c r="BK4" s="2">
        <v>62</v>
      </c>
      <c r="BL4" s="2">
        <v>63</v>
      </c>
      <c r="BM4" s="2">
        <v>64</v>
      </c>
      <c r="BN4" s="2">
        <v>65</v>
      </c>
      <c r="BO4" s="2">
        <v>66</v>
      </c>
      <c r="BP4" s="2">
        <v>67</v>
      </c>
      <c r="BQ4" s="2">
        <v>68</v>
      </c>
      <c r="BR4" s="2">
        <v>69</v>
      </c>
      <c r="BS4" s="2">
        <v>70</v>
      </c>
      <c r="BT4" s="2">
        <v>71</v>
      </c>
      <c r="BU4" s="2">
        <v>72</v>
      </c>
      <c r="BV4" s="2">
        <v>73</v>
      </c>
      <c r="BW4" s="2">
        <v>74</v>
      </c>
      <c r="BX4" s="2">
        <v>75</v>
      </c>
      <c r="BY4" s="2">
        <v>76</v>
      </c>
      <c r="BZ4" s="2">
        <v>77</v>
      </c>
      <c r="CA4" s="2">
        <v>78</v>
      </c>
      <c r="CB4" s="2">
        <v>79</v>
      </c>
      <c r="CC4" s="2">
        <v>80</v>
      </c>
      <c r="CD4" s="2">
        <v>81</v>
      </c>
      <c r="CE4" s="2">
        <v>82</v>
      </c>
      <c r="CF4" s="2">
        <v>83</v>
      </c>
      <c r="CG4" s="2">
        <v>84</v>
      </c>
      <c r="CH4" s="2">
        <v>85</v>
      </c>
      <c r="CI4" s="2">
        <v>86</v>
      </c>
      <c r="CJ4" s="2">
        <v>87</v>
      </c>
      <c r="CK4" s="2">
        <v>88</v>
      </c>
      <c r="CL4" s="2">
        <v>89</v>
      </c>
      <c r="CM4" s="2">
        <v>90</v>
      </c>
      <c r="CN4" s="2">
        <v>91</v>
      </c>
      <c r="CO4" s="2">
        <v>92</v>
      </c>
      <c r="CP4" s="2">
        <v>93</v>
      </c>
      <c r="CQ4" s="2">
        <v>94</v>
      </c>
      <c r="CR4" s="2">
        <v>95</v>
      </c>
      <c r="CS4" s="2">
        <v>96</v>
      </c>
      <c r="CT4" s="2">
        <v>97</v>
      </c>
      <c r="CU4" s="2">
        <v>98</v>
      </c>
      <c r="CV4" s="2">
        <v>99</v>
      </c>
      <c r="CW4" s="2">
        <v>100</v>
      </c>
      <c r="CX4" s="2">
        <v>101</v>
      </c>
      <c r="CY4" s="2">
        <v>102</v>
      </c>
      <c r="CZ4" s="2">
        <v>103</v>
      </c>
      <c r="DA4" s="2">
        <v>104</v>
      </c>
      <c r="DB4" s="2">
        <v>105</v>
      </c>
      <c r="DC4" s="2">
        <v>106</v>
      </c>
      <c r="DD4" s="2">
        <v>107</v>
      </c>
      <c r="DE4" s="2">
        <v>108</v>
      </c>
      <c r="DF4" s="2">
        <v>109</v>
      </c>
      <c r="DG4" s="2">
        <v>110</v>
      </c>
      <c r="DH4" s="2">
        <v>111</v>
      </c>
      <c r="DI4" s="2">
        <v>112</v>
      </c>
      <c r="DJ4" s="2">
        <v>113</v>
      </c>
      <c r="DK4" s="2">
        <v>114</v>
      </c>
      <c r="DL4" s="2">
        <v>115</v>
      </c>
      <c r="DM4" s="2">
        <v>116</v>
      </c>
      <c r="DN4" s="2">
        <v>117</v>
      </c>
      <c r="DO4" s="2">
        <v>118</v>
      </c>
      <c r="DP4" s="2">
        <v>119</v>
      </c>
      <c r="DQ4" s="2">
        <v>120</v>
      </c>
      <c r="DR4" s="2">
        <v>121</v>
      </c>
      <c r="DS4" s="2">
        <v>122</v>
      </c>
      <c r="DT4" s="2">
        <v>123</v>
      </c>
      <c r="DU4" s="2">
        <v>124</v>
      </c>
      <c r="DV4" s="2">
        <v>125</v>
      </c>
      <c r="DW4" s="2">
        <v>126</v>
      </c>
      <c r="DX4" s="2">
        <v>127</v>
      </c>
      <c r="DY4" s="2">
        <v>128</v>
      </c>
      <c r="DZ4" s="2">
        <v>129</v>
      </c>
      <c r="EA4" s="2">
        <v>130</v>
      </c>
      <c r="EB4" s="2">
        <v>131</v>
      </c>
      <c r="EC4" s="2">
        <v>132</v>
      </c>
      <c r="ED4" s="2">
        <v>133</v>
      </c>
      <c r="EE4" s="2">
        <v>134</v>
      </c>
      <c r="EF4" s="2">
        <v>135</v>
      </c>
      <c r="EG4" s="2">
        <v>136</v>
      </c>
      <c r="EH4" s="2">
        <v>137</v>
      </c>
      <c r="EI4" s="2">
        <v>138</v>
      </c>
      <c r="EJ4" s="2">
        <v>139</v>
      </c>
      <c r="EK4" s="2">
        <v>140</v>
      </c>
      <c r="EL4" s="2">
        <v>141</v>
      </c>
      <c r="EM4" s="2">
        <v>142</v>
      </c>
      <c r="EN4" s="2">
        <v>143</v>
      </c>
      <c r="EO4" s="2">
        <v>144</v>
      </c>
      <c r="EP4" s="2">
        <v>145</v>
      </c>
      <c r="EQ4" s="2">
        <v>146</v>
      </c>
      <c r="ER4" s="2">
        <v>147</v>
      </c>
      <c r="ES4" s="2">
        <v>148</v>
      </c>
      <c r="ET4" s="2">
        <v>149</v>
      </c>
      <c r="EU4" s="2">
        <v>150</v>
      </c>
      <c r="EV4" s="2">
        <v>151</v>
      </c>
      <c r="EW4" s="2">
        <v>152</v>
      </c>
      <c r="EX4" s="2">
        <v>153</v>
      </c>
      <c r="EY4" s="2">
        <v>154</v>
      </c>
      <c r="EZ4" s="2">
        <v>155</v>
      </c>
      <c r="FA4" s="2">
        <v>156</v>
      </c>
      <c r="FB4" s="2">
        <v>157</v>
      </c>
      <c r="FC4" s="2">
        <v>158</v>
      </c>
      <c r="FD4" s="2">
        <v>159</v>
      </c>
      <c r="FE4" s="2">
        <v>160</v>
      </c>
      <c r="FF4" s="2">
        <v>161</v>
      </c>
      <c r="FG4" s="2">
        <v>162</v>
      </c>
      <c r="FH4" s="2">
        <v>163</v>
      </c>
      <c r="FI4" s="2">
        <v>164</v>
      </c>
      <c r="FJ4" s="2">
        <v>165</v>
      </c>
      <c r="FK4" s="2">
        <v>166</v>
      </c>
      <c r="FL4" s="2">
        <v>167</v>
      </c>
      <c r="FM4" s="2">
        <v>168</v>
      </c>
      <c r="FN4" s="2">
        <v>169</v>
      </c>
      <c r="FO4" s="2">
        <v>170</v>
      </c>
      <c r="FP4" s="2">
        <v>171</v>
      </c>
      <c r="FQ4" s="2">
        <v>172</v>
      </c>
      <c r="FR4" s="2">
        <v>173</v>
      </c>
      <c r="FS4" s="2">
        <v>174</v>
      </c>
      <c r="FT4" s="2">
        <v>175</v>
      </c>
      <c r="FU4" s="2">
        <v>176</v>
      </c>
      <c r="FV4" s="2">
        <v>177</v>
      </c>
      <c r="FW4" s="2">
        <v>178</v>
      </c>
      <c r="FX4" s="2">
        <v>179</v>
      </c>
      <c r="FY4" s="2">
        <v>180</v>
      </c>
      <c r="FZ4" s="2">
        <v>181</v>
      </c>
      <c r="GA4" s="2">
        <v>182</v>
      </c>
      <c r="GB4" s="2">
        <v>183</v>
      </c>
      <c r="GC4" s="2">
        <v>184</v>
      </c>
      <c r="GD4" s="2">
        <v>185</v>
      </c>
      <c r="GE4" s="2">
        <v>186</v>
      </c>
      <c r="GF4" s="2">
        <v>187</v>
      </c>
      <c r="GG4" s="2">
        <v>188</v>
      </c>
      <c r="GH4" s="2">
        <v>189</v>
      </c>
      <c r="GI4" s="2">
        <v>190</v>
      </c>
      <c r="GJ4" s="2">
        <v>191</v>
      </c>
      <c r="GK4" s="2">
        <v>192</v>
      </c>
      <c r="GL4" s="2">
        <v>193</v>
      </c>
      <c r="GM4" s="2">
        <v>194</v>
      </c>
      <c r="GN4" s="2">
        <v>195</v>
      </c>
      <c r="GO4" s="2">
        <v>196</v>
      </c>
      <c r="GP4" s="2">
        <v>197</v>
      </c>
      <c r="GQ4" s="2">
        <v>198</v>
      </c>
      <c r="GR4" s="2">
        <v>199</v>
      </c>
      <c r="GS4" s="2">
        <v>200</v>
      </c>
      <c r="GT4" s="2">
        <v>201</v>
      </c>
      <c r="GU4" s="2">
        <v>202</v>
      </c>
      <c r="GV4" s="2">
        <v>203</v>
      </c>
      <c r="GW4" s="2">
        <v>204</v>
      </c>
      <c r="GX4" s="2">
        <v>205</v>
      </c>
      <c r="GY4" s="2">
        <v>206</v>
      </c>
      <c r="GZ4" s="2">
        <v>207</v>
      </c>
      <c r="HA4" s="2">
        <v>208</v>
      </c>
      <c r="HB4" s="2">
        <v>209</v>
      </c>
      <c r="HC4" s="2">
        <v>210</v>
      </c>
      <c r="HD4" s="2">
        <v>211</v>
      </c>
      <c r="HE4" s="2">
        <v>212</v>
      </c>
      <c r="HF4" s="2">
        <v>213</v>
      </c>
      <c r="HG4" s="2">
        <v>214</v>
      </c>
      <c r="HH4" s="2">
        <v>215</v>
      </c>
      <c r="HI4" s="2">
        <v>216</v>
      </c>
      <c r="HJ4" s="2">
        <v>217</v>
      </c>
      <c r="HK4" s="2">
        <v>218</v>
      </c>
      <c r="HL4" s="2">
        <v>219</v>
      </c>
      <c r="HM4" s="2">
        <v>220</v>
      </c>
      <c r="HN4" s="2">
        <v>221</v>
      </c>
      <c r="HO4" s="2">
        <v>222</v>
      </c>
      <c r="HP4" s="2">
        <v>223</v>
      </c>
      <c r="HQ4" s="2">
        <v>224</v>
      </c>
      <c r="HR4" s="2">
        <v>225</v>
      </c>
      <c r="HS4" s="2">
        <v>226</v>
      </c>
      <c r="HT4" s="2">
        <v>227</v>
      </c>
      <c r="HU4" s="2">
        <v>228</v>
      </c>
      <c r="HV4" s="2">
        <v>229</v>
      </c>
      <c r="HW4" s="2">
        <v>230</v>
      </c>
      <c r="HX4" s="2">
        <v>231</v>
      </c>
      <c r="HY4" s="2">
        <v>232</v>
      </c>
      <c r="HZ4" s="2">
        <v>233</v>
      </c>
      <c r="IA4" s="2">
        <v>234</v>
      </c>
      <c r="IB4" s="2">
        <v>235</v>
      </c>
      <c r="IC4" s="2">
        <v>236</v>
      </c>
      <c r="ID4" s="2">
        <v>237</v>
      </c>
      <c r="IE4" s="2">
        <v>238</v>
      </c>
      <c r="IF4" s="2">
        <v>239</v>
      </c>
      <c r="IG4" s="2">
        <v>240</v>
      </c>
      <c r="IH4" s="2">
        <v>241</v>
      </c>
      <c r="II4" s="2">
        <v>242</v>
      </c>
      <c r="IJ4" s="2">
        <v>243</v>
      </c>
      <c r="IK4" s="2">
        <v>244</v>
      </c>
      <c r="IL4" s="2">
        <v>245</v>
      </c>
      <c r="IM4" s="2">
        <v>246</v>
      </c>
      <c r="IN4" s="2">
        <v>247</v>
      </c>
      <c r="IO4" s="2">
        <v>248</v>
      </c>
      <c r="IP4" s="2">
        <v>249</v>
      </c>
      <c r="IQ4" s="2">
        <v>250</v>
      </c>
      <c r="IR4" s="2">
        <v>251</v>
      </c>
      <c r="IS4" s="2">
        <v>252</v>
      </c>
      <c r="IT4" s="2">
        <v>253</v>
      </c>
      <c r="IU4" s="2">
        <v>254</v>
      </c>
      <c r="IV4" s="2">
        <v>255</v>
      </c>
      <c r="IW4" s="2">
        <v>256</v>
      </c>
      <c r="IX4" s="2">
        <v>257</v>
      </c>
      <c r="IY4" s="2">
        <v>258</v>
      </c>
      <c r="IZ4" s="2">
        <v>259</v>
      </c>
      <c r="JA4" s="2">
        <v>260</v>
      </c>
      <c r="JB4" s="2">
        <v>261</v>
      </c>
      <c r="JC4" s="2">
        <v>262</v>
      </c>
      <c r="JD4" s="2">
        <v>263</v>
      </c>
      <c r="JE4" s="2">
        <v>264</v>
      </c>
      <c r="JF4" s="2">
        <v>265</v>
      </c>
      <c r="JG4" s="2">
        <v>266</v>
      </c>
      <c r="JH4" s="2">
        <v>267</v>
      </c>
      <c r="JI4" s="2">
        <v>268</v>
      </c>
      <c r="JJ4" s="2">
        <v>269</v>
      </c>
      <c r="JK4" s="2">
        <v>270</v>
      </c>
      <c r="JL4" s="2">
        <v>271</v>
      </c>
      <c r="JM4" s="2">
        <v>272</v>
      </c>
      <c r="JN4" s="2">
        <v>273</v>
      </c>
      <c r="JO4" s="2">
        <v>274</v>
      </c>
      <c r="JP4" s="2">
        <v>275</v>
      </c>
      <c r="JQ4" s="2">
        <v>276</v>
      </c>
      <c r="JR4" s="2">
        <v>277</v>
      </c>
      <c r="JS4" s="2">
        <v>278</v>
      </c>
      <c r="JT4" s="2">
        <v>279</v>
      </c>
      <c r="JU4" s="2">
        <v>280</v>
      </c>
      <c r="JV4" s="2">
        <v>281</v>
      </c>
      <c r="JW4" s="2">
        <v>282</v>
      </c>
      <c r="JX4" s="2">
        <v>283</v>
      </c>
      <c r="JY4" s="2">
        <v>284</v>
      </c>
      <c r="JZ4" s="2">
        <v>285</v>
      </c>
      <c r="KA4" s="2">
        <v>286</v>
      </c>
      <c r="KB4" s="2">
        <v>287</v>
      </c>
      <c r="KC4" s="2">
        <v>288</v>
      </c>
      <c r="KD4" s="17">
        <v>289</v>
      </c>
      <c r="KE4" s="2">
        <v>290</v>
      </c>
      <c r="KF4" s="2">
        <v>291</v>
      </c>
      <c r="KG4" s="2">
        <v>292</v>
      </c>
      <c r="KH4" s="2">
        <v>293</v>
      </c>
      <c r="KI4" s="2">
        <v>294</v>
      </c>
      <c r="KJ4" s="2">
        <v>295</v>
      </c>
      <c r="KK4" s="2">
        <v>296</v>
      </c>
      <c r="KL4" s="2">
        <v>297</v>
      </c>
      <c r="KM4" s="2">
        <v>298</v>
      </c>
      <c r="KN4" s="2">
        <v>299</v>
      </c>
      <c r="KO4" s="2">
        <v>300</v>
      </c>
      <c r="KP4" s="2">
        <v>301</v>
      </c>
      <c r="KQ4" s="2">
        <v>302</v>
      </c>
      <c r="KR4" s="2">
        <v>303</v>
      </c>
      <c r="KS4" s="2">
        <v>304</v>
      </c>
      <c r="KT4" s="2">
        <v>305</v>
      </c>
      <c r="KU4" s="17">
        <v>306</v>
      </c>
      <c r="KV4" s="2">
        <v>307</v>
      </c>
      <c r="KW4" s="2">
        <v>308</v>
      </c>
      <c r="KX4" s="2">
        <v>309</v>
      </c>
      <c r="KY4" s="2">
        <v>310</v>
      </c>
      <c r="KZ4" s="2">
        <v>311</v>
      </c>
      <c r="LA4" s="2">
        <v>312</v>
      </c>
      <c r="LB4" s="2">
        <v>313</v>
      </c>
      <c r="LC4" s="2">
        <v>314</v>
      </c>
      <c r="LD4" s="2">
        <v>315</v>
      </c>
      <c r="LE4" s="2">
        <v>316</v>
      </c>
      <c r="LF4" s="2">
        <v>317</v>
      </c>
      <c r="LG4" s="2">
        <v>318</v>
      </c>
      <c r="LH4" s="2">
        <v>319</v>
      </c>
      <c r="LI4" s="2">
        <v>320</v>
      </c>
      <c r="LJ4" s="2">
        <v>321</v>
      </c>
      <c r="LK4" s="2">
        <v>322</v>
      </c>
      <c r="LL4" s="2">
        <v>323</v>
      </c>
      <c r="LM4" s="2">
        <v>324</v>
      </c>
      <c r="LN4" s="2">
        <v>325</v>
      </c>
      <c r="LO4" s="2">
        <v>326</v>
      </c>
      <c r="LP4" s="2">
        <v>327</v>
      </c>
      <c r="LQ4" s="2">
        <v>328</v>
      </c>
      <c r="LR4" s="2">
        <v>329</v>
      </c>
      <c r="LS4" s="2">
        <v>330</v>
      </c>
      <c r="LT4" s="2">
        <v>331</v>
      </c>
      <c r="LU4" s="2">
        <v>332</v>
      </c>
      <c r="LV4" s="2">
        <v>333</v>
      </c>
      <c r="LW4" s="2">
        <v>334</v>
      </c>
      <c r="LX4" s="2">
        <v>335</v>
      </c>
      <c r="LY4" s="2">
        <v>336</v>
      </c>
      <c r="LZ4" s="2">
        <v>337</v>
      </c>
      <c r="MA4" s="2">
        <v>338</v>
      </c>
      <c r="MB4" s="2">
        <v>339</v>
      </c>
      <c r="MC4" s="2">
        <v>340</v>
      </c>
      <c r="MD4" s="2">
        <v>341</v>
      </c>
      <c r="ME4" s="2">
        <v>342</v>
      </c>
      <c r="MF4" s="2">
        <v>343</v>
      </c>
      <c r="MG4" s="2">
        <v>344</v>
      </c>
      <c r="MH4" s="2">
        <v>345</v>
      </c>
      <c r="MI4" s="2">
        <v>346</v>
      </c>
      <c r="MJ4" s="2">
        <v>347</v>
      </c>
      <c r="MK4" s="2">
        <v>348</v>
      </c>
      <c r="ML4" s="2">
        <v>349</v>
      </c>
      <c r="MM4" s="2">
        <v>350</v>
      </c>
      <c r="MN4" s="2">
        <v>351</v>
      </c>
      <c r="MO4" s="2">
        <v>352</v>
      </c>
      <c r="MP4" s="2">
        <v>353</v>
      </c>
      <c r="MQ4" s="2">
        <v>354</v>
      </c>
      <c r="MR4" s="2">
        <v>355</v>
      </c>
      <c r="MS4" s="2">
        <v>356</v>
      </c>
      <c r="MT4" s="2">
        <v>357</v>
      </c>
      <c r="MU4" s="2">
        <v>358</v>
      </c>
      <c r="MV4" s="2">
        <v>359</v>
      </c>
      <c r="MW4" s="2">
        <v>360</v>
      </c>
      <c r="MX4" s="2">
        <v>361</v>
      </c>
      <c r="MY4" s="17">
        <v>362</v>
      </c>
      <c r="MZ4" s="2">
        <v>363</v>
      </c>
      <c r="NA4" s="2">
        <v>364</v>
      </c>
      <c r="NB4" s="2">
        <v>365</v>
      </c>
      <c r="NC4" s="2">
        <v>366</v>
      </c>
      <c r="ND4" s="2">
        <v>367</v>
      </c>
      <c r="NE4" s="2">
        <v>368</v>
      </c>
      <c r="NF4" s="2">
        <v>369</v>
      </c>
      <c r="NG4" s="2">
        <v>370</v>
      </c>
      <c r="NH4" s="2">
        <v>371</v>
      </c>
      <c r="NI4" s="2">
        <v>372</v>
      </c>
      <c r="NJ4" s="2">
        <v>373</v>
      </c>
      <c r="NK4" s="2">
        <v>374</v>
      </c>
      <c r="NL4" s="2">
        <v>375</v>
      </c>
      <c r="NM4" s="2">
        <v>376</v>
      </c>
      <c r="NN4" s="17">
        <v>377</v>
      </c>
      <c r="NO4" s="2">
        <v>378</v>
      </c>
      <c r="NP4" s="2">
        <v>379</v>
      </c>
      <c r="NQ4" s="2">
        <v>380</v>
      </c>
      <c r="NR4" s="2">
        <v>381</v>
      </c>
      <c r="NS4" s="2">
        <v>382</v>
      </c>
      <c r="NT4" s="2">
        <v>383</v>
      </c>
      <c r="NU4" s="2">
        <v>384</v>
      </c>
      <c r="NV4" s="2">
        <v>385</v>
      </c>
      <c r="NW4" s="2">
        <v>386</v>
      </c>
      <c r="NX4" s="2">
        <v>387</v>
      </c>
      <c r="NY4" s="2">
        <v>388</v>
      </c>
      <c r="NZ4" s="2">
        <v>389</v>
      </c>
      <c r="OA4" s="2">
        <v>390</v>
      </c>
      <c r="OB4" s="2">
        <v>391</v>
      </c>
      <c r="OC4" s="2">
        <v>392</v>
      </c>
      <c r="OD4" s="2">
        <v>393</v>
      </c>
      <c r="OE4" s="2">
        <v>394</v>
      </c>
      <c r="OF4" s="2">
        <v>395</v>
      </c>
      <c r="OG4" s="2">
        <v>396</v>
      </c>
      <c r="OH4" s="2">
        <v>397</v>
      </c>
      <c r="OI4" s="2">
        <v>398</v>
      </c>
      <c r="OJ4" s="2">
        <v>399</v>
      </c>
      <c r="OK4" s="2">
        <v>400</v>
      </c>
      <c r="OL4" s="2">
        <v>401</v>
      </c>
      <c r="OM4" s="2">
        <v>402</v>
      </c>
      <c r="ON4" s="2">
        <v>403</v>
      </c>
      <c r="OO4" s="2">
        <v>404</v>
      </c>
      <c r="OP4" s="2">
        <v>405</v>
      </c>
      <c r="OQ4" s="2">
        <v>406</v>
      </c>
      <c r="OR4" s="2">
        <v>407</v>
      </c>
      <c r="OS4" s="2">
        <v>408</v>
      </c>
      <c r="OT4" s="2">
        <v>409</v>
      </c>
      <c r="OU4" s="2">
        <v>410</v>
      </c>
      <c r="OV4" s="2">
        <v>411</v>
      </c>
      <c r="OW4" s="2">
        <v>412</v>
      </c>
      <c r="OX4" s="2">
        <v>413</v>
      </c>
      <c r="OY4" s="2">
        <v>414</v>
      </c>
      <c r="OZ4" s="2">
        <v>415</v>
      </c>
      <c r="PA4" s="2">
        <v>416</v>
      </c>
      <c r="PB4" s="2">
        <v>417</v>
      </c>
      <c r="PC4" s="2">
        <v>418</v>
      </c>
      <c r="PD4" s="2">
        <v>419</v>
      </c>
      <c r="PE4" s="2">
        <v>420</v>
      </c>
      <c r="PF4" s="2">
        <v>421</v>
      </c>
      <c r="PG4" s="2">
        <v>422</v>
      </c>
      <c r="PH4" s="2">
        <v>423</v>
      </c>
      <c r="PI4" s="2">
        <v>424</v>
      </c>
      <c r="PJ4" s="2">
        <v>425</v>
      </c>
      <c r="PK4" s="2">
        <v>426</v>
      </c>
      <c r="PL4" s="2">
        <v>427</v>
      </c>
      <c r="PM4" s="2">
        <v>428</v>
      </c>
      <c r="PN4" s="2">
        <v>429</v>
      </c>
      <c r="PO4" s="2">
        <v>430</v>
      </c>
      <c r="PP4" s="2">
        <v>431</v>
      </c>
      <c r="PQ4" s="2">
        <v>432</v>
      </c>
      <c r="PR4" s="2">
        <v>433</v>
      </c>
      <c r="PS4" s="2">
        <v>434</v>
      </c>
      <c r="PT4" s="2">
        <v>435</v>
      </c>
      <c r="PU4" s="2">
        <v>436</v>
      </c>
      <c r="PV4" s="2">
        <v>437</v>
      </c>
      <c r="PW4" s="2">
        <v>438</v>
      </c>
      <c r="PX4" s="2">
        <v>439</v>
      </c>
      <c r="PY4" s="2">
        <v>440</v>
      </c>
      <c r="PZ4" s="2">
        <v>441</v>
      </c>
      <c r="QA4" s="2">
        <v>442</v>
      </c>
      <c r="QB4" s="2">
        <v>443</v>
      </c>
      <c r="QC4" s="2">
        <v>444</v>
      </c>
      <c r="QD4" s="2">
        <v>445</v>
      </c>
      <c r="QE4" s="2">
        <v>446</v>
      </c>
      <c r="QF4" s="2">
        <v>447</v>
      </c>
      <c r="QG4" s="2">
        <v>448</v>
      </c>
      <c r="QH4" s="2">
        <v>449</v>
      </c>
      <c r="QI4" s="2">
        <v>450</v>
      </c>
      <c r="QJ4" s="2">
        <v>451</v>
      </c>
      <c r="QK4" s="2">
        <v>452</v>
      </c>
      <c r="QL4" s="2">
        <v>453</v>
      </c>
      <c r="QM4" s="2">
        <v>454</v>
      </c>
      <c r="QN4" s="2">
        <v>455</v>
      </c>
      <c r="QO4" s="2">
        <v>456</v>
      </c>
      <c r="QP4" s="2">
        <v>457</v>
      </c>
      <c r="QQ4" s="2">
        <v>458</v>
      </c>
      <c r="QR4" s="2">
        <v>459</v>
      </c>
      <c r="QS4" s="2">
        <v>460</v>
      </c>
      <c r="QT4" s="2">
        <v>461</v>
      </c>
      <c r="QU4" s="2">
        <v>462</v>
      </c>
      <c r="QV4" s="2">
        <v>463</v>
      </c>
      <c r="QW4" s="2">
        <v>464</v>
      </c>
      <c r="QX4" s="2">
        <v>465</v>
      </c>
      <c r="QY4" s="2">
        <v>466</v>
      </c>
      <c r="QZ4" s="2">
        <v>467</v>
      </c>
      <c r="RA4" s="2">
        <v>468</v>
      </c>
      <c r="RB4" s="2">
        <v>469</v>
      </c>
      <c r="RC4" s="2">
        <v>470</v>
      </c>
      <c r="RD4" s="2">
        <v>471</v>
      </c>
      <c r="RE4" s="2">
        <v>472</v>
      </c>
      <c r="RF4" s="2">
        <v>473</v>
      </c>
      <c r="RG4" s="2">
        <v>474</v>
      </c>
      <c r="RH4" s="2">
        <v>475</v>
      </c>
      <c r="RI4" s="2">
        <v>476</v>
      </c>
      <c r="RJ4" s="2">
        <v>477</v>
      </c>
      <c r="RK4" s="2">
        <v>478</v>
      </c>
      <c r="RL4" s="2">
        <v>479</v>
      </c>
      <c r="RM4" s="2">
        <v>480</v>
      </c>
      <c r="RN4" s="2">
        <v>481</v>
      </c>
      <c r="RO4" s="2">
        <v>482</v>
      </c>
      <c r="RP4" s="2">
        <v>483</v>
      </c>
      <c r="RQ4" s="2">
        <v>484</v>
      </c>
      <c r="RR4" s="2">
        <v>485</v>
      </c>
      <c r="RS4" s="2">
        <v>486</v>
      </c>
      <c r="RT4" s="2">
        <v>487</v>
      </c>
      <c r="RU4" s="2">
        <v>488</v>
      </c>
      <c r="RV4" s="2">
        <v>489</v>
      </c>
      <c r="RW4" s="2">
        <v>490</v>
      </c>
      <c r="RX4" s="2">
        <v>491</v>
      </c>
      <c r="RY4" s="2">
        <v>492</v>
      </c>
    </row>
    <row r="5" spans="1:493" customFormat="1" ht="0.75" customHeight="1" x14ac:dyDescent="0.25">
      <c r="A5" s="2" t="s">
        <v>500</v>
      </c>
      <c r="B5" s="2" t="s">
        <v>501</v>
      </c>
      <c r="C5" s="2" t="s">
        <v>502</v>
      </c>
      <c r="D5" s="2" t="s">
        <v>503</v>
      </c>
      <c r="E5" s="2" t="s">
        <v>504</v>
      </c>
      <c r="F5" s="13" t="s">
        <v>505</v>
      </c>
      <c r="G5" s="2" t="s">
        <v>506</v>
      </c>
      <c r="H5" s="2" t="s">
        <v>507</v>
      </c>
      <c r="I5" s="2" t="s">
        <v>508</v>
      </c>
      <c r="J5" s="2" t="s">
        <v>509</v>
      </c>
      <c r="K5" s="2" t="s">
        <v>510</v>
      </c>
      <c r="L5" s="2" t="s">
        <v>511</v>
      </c>
      <c r="M5" s="2" t="s">
        <v>512</v>
      </c>
      <c r="N5" s="2" t="s">
        <v>513</v>
      </c>
      <c r="O5" s="8" t="s">
        <v>514</v>
      </c>
      <c r="P5" s="8" t="s">
        <v>515</v>
      </c>
      <c r="Q5" s="8" t="s">
        <v>516</v>
      </c>
      <c r="R5" s="8" t="s">
        <v>517</v>
      </c>
      <c r="S5" s="8" t="s">
        <v>518</v>
      </c>
      <c r="T5" s="8" t="s">
        <v>519</v>
      </c>
      <c r="U5" s="8" t="s">
        <v>520</v>
      </c>
      <c r="V5" s="8" t="s">
        <v>521</v>
      </c>
      <c r="W5" s="8" t="s">
        <v>522</v>
      </c>
      <c r="X5" s="8" t="s">
        <v>523</v>
      </c>
      <c r="Y5" s="8" t="s">
        <v>524</v>
      </c>
      <c r="Z5" s="8" t="s">
        <v>525</v>
      </c>
      <c r="AA5" s="8" t="s">
        <v>526</v>
      </c>
      <c r="AB5" s="8" t="s">
        <v>527</v>
      </c>
      <c r="AC5" s="8" t="s">
        <v>528</v>
      </c>
      <c r="AD5" s="8" t="s">
        <v>528</v>
      </c>
      <c r="AE5" s="8" t="s">
        <v>529</v>
      </c>
      <c r="AF5" s="8" t="s">
        <v>530</v>
      </c>
      <c r="AG5" s="8" t="s">
        <v>531</v>
      </c>
      <c r="AH5" s="8" t="s">
        <v>532</v>
      </c>
      <c r="AI5" s="19" t="s">
        <v>533</v>
      </c>
      <c r="AJ5" s="8" t="s">
        <v>534</v>
      </c>
      <c r="AK5" s="8" t="s">
        <v>535</v>
      </c>
      <c r="AL5" s="8" t="s">
        <v>536</v>
      </c>
      <c r="AM5" s="8" t="s">
        <v>537</v>
      </c>
      <c r="AN5" s="8" t="s">
        <v>538</v>
      </c>
      <c r="AO5" s="8" t="s">
        <v>539</v>
      </c>
      <c r="AP5" s="8" t="s">
        <v>540</v>
      </c>
      <c r="AQ5" s="8" t="s">
        <v>541</v>
      </c>
      <c r="AR5" s="8" t="s">
        <v>542</v>
      </c>
      <c r="AS5" s="8" t="s">
        <v>543</v>
      </c>
      <c r="AT5" s="8" t="s">
        <v>544</v>
      </c>
      <c r="AU5" s="12" t="s">
        <v>545</v>
      </c>
      <c r="AV5" s="6" t="s">
        <v>546</v>
      </c>
      <c r="AW5" s="6" t="s">
        <v>547</v>
      </c>
      <c r="AX5" s="12" t="s">
        <v>548</v>
      </c>
      <c r="AY5" s="12" t="s">
        <v>549</v>
      </c>
      <c r="AZ5" s="6" t="s">
        <v>550</v>
      </c>
      <c r="BA5" s="6" t="s">
        <v>551</v>
      </c>
      <c r="BB5" s="12" t="s">
        <v>552</v>
      </c>
      <c r="BC5" s="12" t="s">
        <v>553</v>
      </c>
      <c r="BD5" s="6" t="s">
        <v>554</v>
      </c>
      <c r="BE5" s="6" t="s">
        <v>555</v>
      </c>
      <c r="BF5" s="12" t="s">
        <v>556</v>
      </c>
      <c r="BG5" s="12" t="s">
        <v>557</v>
      </c>
      <c r="BH5" s="6" t="s">
        <v>558</v>
      </c>
      <c r="BI5" s="6" t="s">
        <v>559</v>
      </c>
      <c r="BJ5" s="12" t="s">
        <v>560</v>
      </c>
      <c r="BK5" s="12" t="s">
        <v>561</v>
      </c>
      <c r="BL5" s="6" t="s">
        <v>562</v>
      </c>
      <c r="BM5" s="6" t="s">
        <v>563</v>
      </c>
      <c r="BN5" s="12" t="s">
        <v>564</v>
      </c>
      <c r="BO5" s="12" t="s">
        <v>565</v>
      </c>
      <c r="BP5" s="6" t="s">
        <v>566</v>
      </c>
      <c r="BQ5" s="6" t="s">
        <v>567</v>
      </c>
      <c r="BR5" s="12" t="s">
        <v>568</v>
      </c>
      <c r="BS5" s="12" t="s">
        <v>569</v>
      </c>
      <c r="BT5" s="6" t="s">
        <v>570</v>
      </c>
      <c r="BU5" s="6" t="s">
        <v>571</v>
      </c>
      <c r="BV5" s="12" t="s">
        <v>572</v>
      </c>
      <c r="BW5" s="12" t="s">
        <v>573</v>
      </c>
      <c r="BX5" s="6" t="s">
        <v>574</v>
      </c>
      <c r="BY5" s="6" t="s">
        <v>575</v>
      </c>
      <c r="BZ5" s="12" t="s">
        <v>576</v>
      </c>
      <c r="CA5" s="6" t="s">
        <v>577</v>
      </c>
      <c r="CB5" s="6" t="s">
        <v>578</v>
      </c>
      <c r="CC5" s="12" t="s">
        <v>579</v>
      </c>
      <c r="CD5" s="12" t="s">
        <v>580</v>
      </c>
      <c r="CE5" s="12" t="s">
        <v>581</v>
      </c>
      <c r="CF5" s="12" t="s">
        <v>582</v>
      </c>
      <c r="CG5" s="12" t="s">
        <v>583</v>
      </c>
      <c r="CH5" s="14" t="s">
        <v>584</v>
      </c>
      <c r="CI5" s="4" t="s">
        <v>585</v>
      </c>
      <c r="CJ5" s="4" t="s">
        <v>586</v>
      </c>
      <c r="CK5" s="37" t="s">
        <v>587</v>
      </c>
      <c r="CL5" s="37" t="s">
        <v>588</v>
      </c>
      <c r="CM5" s="13" t="s">
        <v>589</v>
      </c>
      <c r="CN5" s="13" t="s">
        <v>590</v>
      </c>
      <c r="CO5" s="2" t="s">
        <v>591</v>
      </c>
      <c r="CP5" s="38" t="s">
        <v>592</v>
      </c>
      <c r="CQ5" s="38" t="s">
        <v>593</v>
      </c>
      <c r="CR5" s="38" t="s">
        <v>594</v>
      </c>
      <c r="CS5" s="38" t="s">
        <v>595</v>
      </c>
      <c r="CT5" s="38" t="s">
        <v>596</v>
      </c>
      <c r="CU5" s="13" t="s">
        <v>597</v>
      </c>
      <c r="CV5" s="38" t="s">
        <v>598</v>
      </c>
      <c r="CW5" s="38" t="s">
        <v>599</v>
      </c>
      <c r="CX5" s="38" t="s">
        <v>600</v>
      </c>
      <c r="CY5" s="38" t="s">
        <v>601</v>
      </c>
      <c r="CZ5" s="38" t="s">
        <v>602</v>
      </c>
      <c r="DA5" s="13" t="s">
        <v>603</v>
      </c>
      <c r="DB5" s="38" t="s">
        <v>604</v>
      </c>
      <c r="DC5" s="38" t="s">
        <v>605</v>
      </c>
      <c r="DD5" s="38" t="s">
        <v>606</v>
      </c>
      <c r="DE5" s="38" t="s">
        <v>607</v>
      </c>
      <c r="DF5" s="38" t="s">
        <v>608</v>
      </c>
      <c r="DG5" s="38" t="s">
        <v>609</v>
      </c>
      <c r="DH5" s="38" t="s">
        <v>610</v>
      </c>
      <c r="DI5" s="38" t="s">
        <v>611</v>
      </c>
      <c r="DJ5" s="38" t="s">
        <v>612</v>
      </c>
      <c r="DK5" s="38" t="s">
        <v>613</v>
      </c>
      <c r="DL5" s="38" t="s">
        <v>614</v>
      </c>
      <c r="DM5" s="38" t="s">
        <v>615</v>
      </c>
      <c r="DN5" s="38" t="s">
        <v>616</v>
      </c>
      <c r="DO5" s="13" t="s">
        <v>617</v>
      </c>
      <c r="DP5" s="13" t="s">
        <v>618</v>
      </c>
      <c r="DQ5" s="13" t="s">
        <v>619</v>
      </c>
      <c r="DR5" s="13" t="s">
        <v>620</v>
      </c>
      <c r="DS5" s="38" t="s">
        <v>621</v>
      </c>
      <c r="DT5" s="38" t="s">
        <v>622</v>
      </c>
      <c r="DU5" s="38" t="s">
        <v>623</v>
      </c>
      <c r="DV5" s="38" t="s">
        <v>624</v>
      </c>
      <c r="DW5" s="38" t="s">
        <v>625</v>
      </c>
      <c r="DX5" s="38" t="s">
        <v>626</v>
      </c>
      <c r="DY5" s="38" t="s">
        <v>627</v>
      </c>
      <c r="DZ5" s="38" t="s">
        <v>628</v>
      </c>
      <c r="EA5" s="38" t="s">
        <v>629</v>
      </c>
      <c r="EB5" s="38" t="s">
        <v>630</v>
      </c>
      <c r="EC5" s="38" t="s">
        <v>631</v>
      </c>
      <c r="ED5" s="38" t="s">
        <v>632</v>
      </c>
      <c r="EE5" s="38" t="s">
        <v>633</v>
      </c>
      <c r="EF5" s="38" t="s">
        <v>634</v>
      </c>
      <c r="EG5" s="38" t="s">
        <v>635</v>
      </c>
      <c r="EH5" s="38" t="s">
        <v>636</v>
      </c>
      <c r="EI5" s="38" t="s">
        <v>637</v>
      </c>
      <c r="EJ5" s="17" t="s">
        <v>638</v>
      </c>
      <c r="EK5" s="17" t="s">
        <v>639</v>
      </c>
      <c r="EL5" s="14" t="s">
        <v>640</v>
      </c>
      <c r="EM5" s="14" t="s">
        <v>641</v>
      </c>
      <c r="EN5" s="14" t="s">
        <v>642</v>
      </c>
      <c r="EO5" s="14" t="s">
        <v>643</v>
      </c>
      <c r="EP5" s="2" t="s">
        <v>644</v>
      </c>
      <c r="EQ5" s="2" t="s">
        <v>645</v>
      </c>
      <c r="ER5" s="2" t="s">
        <v>646</v>
      </c>
      <c r="ES5" s="2" t="s">
        <v>647</v>
      </c>
      <c r="ET5" s="2" t="s">
        <v>648</v>
      </c>
      <c r="EU5" s="14" t="s">
        <v>649</v>
      </c>
      <c r="EV5" s="2" t="s">
        <v>650</v>
      </c>
      <c r="EW5" s="17" t="s">
        <v>651</v>
      </c>
      <c r="EX5" s="39" t="s">
        <v>652</v>
      </c>
      <c r="EY5" s="39" t="s">
        <v>653</v>
      </c>
      <c r="EZ5" s="39" t="s">
        <v>654</v>
      </c>
      <c r="FA5" s="39" t="s">
        <v>655</v>
      </c>
      <c r="FB5" s="39" t="s">
        <v>656</v>
      </c>
      <c r="FC5" s="19" t="s">
        <v>657</v>
      </c>
      <c r="FD5" s="8" t="s">
        <v>658</v>
      </c>
      <c r="FE5" s="8" t="s">
        <v>659</v>
      </c>
      <c r="FF5" s="8" t="s">
        <v>660</v>
      </c>
      <c r="FG5" s="8" t="s">
        <v>661</v>
      </c>
      <c r="FH5" s="36" t="s">
        <v>662</v>
      </c>
      <c r="FI5" s="8" t="s">
        <v>663</v>
      </c>
      <c r="FJ5" s="8" t="s">
        <v>664</v>
      </c>
      <c r="FK5" s="8" t="s">
        <v>665</v>
      </c>
      <c r="FL5" s="8" t="s">
        <v>666</v>
      </c>
      <c r="FM5" s="8" t="s">
        <v>667</v>
      </c>
      <c r="FN5" s="8" t="s">
        <v>668</v>
      </c>
      <c r="FO5" s="8" t="s">
        <v>669</v>
      </c>
      <c r="FP5" s="8" t="s">
        <v>670</v>
      </c>
      <c r="FQ5" s="8" t="s">
        <v>671</v>
      </c>
      <c r="FR5" s="8" t="s">
        <v>672</v>
      </c>
      <c r="FS5" s="19" t="s">
        <v>673</v>
      </c>
      <c r="FT5" s="8" t="s">
        <v>674</v>
      </c>
      <c r="FU5" s="8" t="s">
        <v>675</v>
      </c>
      <c r="FV5" s="8" t="s">
        <v>676</v>
      </c>
      <c r="FW5" s="8" t="s">
        <v>677</v>
      </c>
      <c r="FX5" s="8" t="s">
        <v>678</v>
      </c>
      <c r="FY5" s="8" t="s">
        <v>679</v>
      </c>
      <c r="FZ5" s="8" t="s">
        <v>680</v>
      </c>
      <c r="GA5" s="8" t="s">
        <v>681</v>
      </c>
      <c r="GB5" s="8" t="s">
        <v>682</v>
      </c>
      <c r="GC5" s="8" t="s">
        <v>683</v>
      </c>
      <c r="GD5" s="8" t="s">
        <v>684</v>
      </c>
      <c r="GE5" s="8" t="s">
        <v>685</v>
      </c>
      <c r="GF5" s="8" t="s">
        <v>686</v>
      </c>
      <c r="GG5" s="8" t="s">
        <v>687</v>
      </c>
      <c r="GH5" s="10" t="s">
        <v>688</v>
      </c>
      <c r="GI5" s="10" t="s">
        <v>689</v>
      </c>
      <c r="GJ5" s="10" t="s">
        <v>690</v>
      </c>
      <c r="GK5" s="10" t="s">
        <v>691</v>
      </c>
      <c r="GL5" s="10" t="s">
        <v>692</v>
      </c>
      <c r="GM5" s="10" t="s">
        <v>693</v>
      </c>
      <c r="GN5" s="10" t="s">
        <v>694</v>
      </c>
      <c r="GO5" s="10" t="s">
        <v>695</v>
      </c>
      <c r="GP5" s="8" t="s">
        <v>696</v>
      </c>
      <c r="GQ5" s="8" t="s">
        <v>697</v>
      </c>
      <c r="GR5" s="8" t="s">
        <v>698</v>
      </c>
      <c r="GS5" s="8" t="s">
        <v>699</v>
      </c>
      <c r="GT5" s="8" t="s">
        <v>700</v>
      </c>
      <c r="GU5" s="8" t="s">
        <v>701</v>
      </c>
      <c r="GV5" s="8" t="s">
        <v>702</v>
      </c>
      <c r="GW5" s="8" t="s">
        <v>703</v>
      </c>
      <c r="GX5" s="8" t="s">
        <v>704</v>
      </c>
      <c r="GY5" s="8" t="s">
        <v>705</v>
      </c>
      <c r="GZ5" s="8" t="s">
        <v>706</v>
      </c>
      <c r="HA5" s="8" t="s">
        <v>707</v>
      </c>
      <c r="HB5" s="8" t="s">
        <v>708</v>
      </c>
      <c r="HC5" s="8" t="s">
        <v>709</v>
      </c>
      <c r="HD5" s="8" t="s">
        <v>710</v>
      </c>
      <c r="HE5" s="8" t="s">
        <v>711</v>
      </c>
      <c r="HF5" s="8" t="s">
        <v>712</v>
      </c>
      <c r="HG5" s="10" t="s">
        <v>713</v>
      </c>
      <c r="HH5" s="10" t="s">
        <v>714</v>
      </c>
      <c r="HI5" s="8" t="s">
        <v>715</v>
      </c>
      <c r="HJ5" s="8" t="s">
        <v>716</v>
      </c>
      <c r="HK5" s="8" t="s">
        <v>717</v>
      </c>
      <c r="HL5" s="8" t="s">
        <v>718</v>
      </c>
      <c r="HM5" s="8" t="s">
        <v>719</v>
      </c>
      <c r="HN5" s="8" t="s">
        <v>720</v>
      </c>
      <c r="HO5" s="8" t="s">
        <v>721</v>
      </c>
      <c r="HP5" s="8" t="s">
        <v>722</v>
      </c>
      <c r="HQ5" s="8" t="s">
        <v>723</v>
      </c>
      <c r="HR5" s="8" t="s">
        <v>724</v>
      </c>
      <c r="HS5" s="8" t="s">
        <v>725</v>
      </c>
      <c r="HT5" s="8" t="s">
        <v>726</v>
      </c>
      <c r="HU5" s="8" t="s">
        <v>727</v>
      </c>
      <c r="HV5" s="8" t="s">
        <v>728</v>
      </c>
      <c r="HW5" s="8" t="s">
        <v>729</v>
      </c>
      <c r="HX5" s="8" t="s">
        <v>730</v>
      </c>
      <c r="HY5" s="8" t="s">
        <v>731</v>
      </c>
      <c r="HZ5" s="8" t="s">
        <v>732</v>
      </c>
      <c r="IA5" s="8" t="s">
        <v>733</v>
      </c>
      <c r="IB5" s="8" t="s">
        <v>734</v>
      </c>
      <c r="IC5" s="8" t="s">
        <v>735</v>
      </c>
      <c r="ID5" s="8" t="s">
        <v>736</v>
      </c>
      <c r="IE5" s="8" t="s">
        <v>737</v>
      </c>
      <c r="IF5" s="8" t="s">
        <v>738</v>
      </c>
      <c r="IG5" s="8" t="s">
        <v>739</v>
      </c>
      <c r="IH5" s="8" t="s">
        <v>740</v>
      </c>
      <c r="II5" s="8" t="s">
        <v>741</v>
      </c>
      <c r="IJ5" s="8" t="s">
        <v>742</v>
      </c>
      <c r="IK5" s="8" t="s">
        <v>743</v>
      </c>
      <c r="IL5" s="8" t="s">
        <v>744</v>
      </c>
      <c r="IM5" s="3" t="s">
        <v>745</v>
      </c>
      <c r="IN5" s="3" t="s">
        <v>746</v>
      </c>
      <c r="IO5" s="109" t="s">
        <v>747</v>
      </c>
      <c r="IP5" s="3" t="s">
        <v>748</v>
      </c>
      <c r="IQ5" s="3" t="s">
        <v>749</v>
      </c>
      <c r="IR5" s="3" t="s">
        <v>750</v>
      </c>
      <c r="IS5" s="3" t="s">
        <v>751</v>
      </c>
      <c r="IT5" s="3" t="s">
        <v>752</v>
      </c>
      <c r="IU5" s="3" t="s">
        <v>753</v>
      </c>
      <c r="IV5" s="3" t="s">
        <v>754</v>
      </c>
      <c r="IW5" s="3" t="s">
        <v>755</v>
      </c>
      <c r="IX5" s="3" t="s">
        <v>756</v>
      </c>
      <c r="IY5" s="2" t="s">
        <v>757</v>
      </c>
      <c r="IZ5" s="14" t="s">
        <v>758</v>
      </c>
      <c r="JA5" s="14" t="s">
        <v>759</v>
      </c>
      <c r="JB5" s="14" t="s">
        <v>760</v>
      </c>
      <c r="JC5" s="14" t="s">
        <v>761</v>
      </c>
      <c r="JD5" s="14" t="s">
        <v>762</v>
      </c>
      <c r="JE5" s="14" t="s">
        <v>763</v>
      </c>
      <c r="JF5" s="40" t="s">
        <v>764</v>
      </c>
      <c r="JG5" s="8" t="s">
        <v>765</v>
      </c>
      <c r="JH5" s="8" t="s">
        <v>766</v>
      </c>
      <c r="JI5" s="8" t="s">
        <v>767</v>
      </c>
      <c r="JJ5" s="8" t="s">
        <v>768</v>
      </c>
      <c r="JK5" s="8" t="s">
        <v>769</v>
      </c>
      <c r="JL5" s="8" t="s">
        <v>770</v>
      </c>
      <c r="JM5" s="8" t="s">
        <v>771</v>
      </c>
      <c r="JN5" s="8" t="s">
        <v>772</v>
      </c>
      <c r="JO5" s="8" t="s">
        <v>773</v>
      </c>
      <c r="JP5" s="8" t="s">
        <v>774</v>
      </c>
      <c r="JQ5" s="8" t="s">
        <v>775</v>
      </c>
      <c r="JR5" s="8" t="s">
        <v>776</v>
      </c>
      <c r="JS5" s="8" t="s">
        <v>777</v>
      </c>
      <c r="JT5" s="8" t="s">
        <v>778</v>
      </c>
      <c r="JU5" s="8" t="s">
        <v>779</v>
      </c>
      <c r="JV5" s="8" t="s">
        <v>780</v>
      </c>
      <c r="JW5" s="8" t="s">
        <v>781</v>
      </c>
      <c r="JX5" s="8" t="s">
        <v>782</v>
      </c>
      <c r="JY5" s="8" t="s">
        <v>783</v>
      </c>
      <c r="JZ5" s="8" t="s">
        <v>784</v>
      </c>
      <c r="KA5" s="8" t="s">
        <v>785</v>
      </c>
      <c r="KB5" s="8" t="s">
        <v>786</v>
      </c>
      <c r="KC5" s="8" t="s">
        <v>787</v>
      </c>
      <c r="KD5" s="19" t="s">
        <v>788</v>
      </c>
      <c r="KE5" s="8" t="s">
        <v>789</v>
      </c>
      <c r="KF5" s="8" t="s">
        <v>790</v>
      </c>
      <c r="KG5" s="8" t="s">
        <v>791</v>
      </c>
      <c r="KH5" s="8" t="s">
        <v>792</v>
      </c>
      <c r="KI5" s="8" t="s">
        <v>793</v>
      </c>
      <c r="KJ5" s="8" t="s">
        <v>794</v>
      </c>
      <c r="KK5" s="8" t="s">
        <v>795</v>
      </c>
      <c r="KL5" s="8" t="s">
        <v>796</v>
      </c>
      <c r="KM5" s="8" t="s">
        <v>797</v>
      </c>
      <c r="KN5" s="8" t="s">
        <v>798</v>
      </c>
      <c r="KO5" s="8" t="s">
        <v>799</v>
      </c>
      <c r="KP5" s="9" t="s">
        <v>800</v>
      </c>
      <c r="KQ5" s="9" t="s">
        <v>801</v>
      </c>
      <c r="KR5" s="9" t="s">
        <v>802</v>
      </c>
      <c r="KS5" s="8" t="s">
        <v>803</v>
      </c>
      <c r="KT5" s="10" t="s">
        <v>804</v>
      </c>
      <c r="KU5" s="110" t="s">
        <v>805</v>
      </c>
      <c r="KV5" s="8" t="s">
        <v>806</v>
      </c>
      <c r="KW5" s="8" t="s">
        <v>807</v>
      </c>
      <c r="KX5" s="8" t="s">
        <v>808</v>
      </c>
      <c r="KY5" s="8" t="s">
        <v>809</v>
      </c>
      <c r="KZ5" s="8" t="s">
        <v>810</v>
      </c>
      <c r="LA5" s="8" t="s">
        <v>811</v>
      </c>
      <c r="LB5" s="8" t="s">
        <v>812</v>
      </c>
      <c r="LC5" s="8" t="s">
        <v>813</v>
      </c>
      <c r="LD5" s="8" t="s">
        <v>814</v>
      </c>
      <c r="LE5" s="8" t="s">
        <v>815</v>
      </c>
      <c r="LF5" s="8" t="s">
        <v>816</v>
      </c>
      <c r="LG5" s="8" t="s">
        <v>817</v>
      </c>
      <c r="LH5" s="8" t="s">
        <v>818</v>
      </c>
      <c r="LI5" s="8" t="s">
        <v>819</v>
      </c>
      <c r="LJ5" s="8" t="s">
        <v>820</v>
      </c>
      <c r="LK5" s="8" t="s">
        <v>821</v>
      </c>
      <c r="LL5" s="8" t="s">
        <v>822</v>
      </c>
      <c r="LM5" s="8" t="s">
        <v>823</v>
      </c>
      <c r="LN5" s="8" t="s">
        <v>824</v>
      </c>
      <c r="LO5" s="8" t="s">
        <v>825</v>
      </c>
      <c r="LP5" s="8" t="s">
        <v>826</v>
      </c>
      <c r="LQ5" s="8" t="s">
        <v>827</v>
      </c>
      <c r="LR5" s="8" t="s">
        <v>828</v>
      </c>
      <c r="LS5" s="8" t="s">
        <v>829</v>
      </c>
      <c r="LT5" s="8" t="s">
        <v>830</v>
      </c>
      <c r="LU5" s="8" t="s">
        <v>831</v>
      </c>
      <c r="LV5" s="8" t="s">
        <v>832</v>
      </c>
      <c r="LW5" s="8" t="s">
        <v>833</v>
      </c>
      <c r="LX5" s="8" t="s">
        <v>834</v>
      </c>
      <c r="LY5" s="8" t="s">
        <v>835</v>
      </c>
      <c r="LZ5" s="8" t="s">
        <v>836</v>
      </c>
      <c r="MA5" s="8" t="s">
        <v>837</v>
      </c>
      <c r="MB5" s="8" t="s">
        <v>838</v>
      </c>
      <c r="MC5" s="9" t="s">
        <v>839</v>
      </c>
      <c r="MD5" s="9" t="s">
        <v>840</v>
      </c>
      <c r="ME5" s="9" t="s">
        <v>841</v>
      </c>
      <c r="MF5" s="12" t="s">
        <v>842</v>
      </c>
      <c r="MG5" s="4" t="s">
        <v>843</v>
      </c>
      <c r="MH5" s="41" t="s">
        <v>844</v>
      </c>
      <c r="MI5" s="12" t="s">
        <v>845</v>
      </c>
      <c r="MJ5" s="4" t="s">
        <v>846</v>
      </c>
      <c r="MK5" s="12" t="s">
        <v>847</v>
      </c>
      <c r="ML5" s="12" t="s">
        <v>848</v>
      </c>
      <c r="MM5" s="19" t="s">
        <v>849</v>
      </c>
      <c r="MN5" s="8" t="s">
        <v>850</v>
      </c>
      <c r="MO5" s="8" t="s">
        <v>851</v>
      </c>
      <c r="MP5" s="8" t="s">
        <v>852</v>
      </c>
      <c r="MQ5" s="19" t="s">
        <v>853</v>
      </c>
      <c r="MR5" s="8" t="s">
        <v>854</v>
      </c>
      <c r="MS5" s="8" t="s">
        <v>855</v>
      </c>
      <c r="MT5" s="8" t="s">
        <v>856</v>
      </c>
      <c r="MU5" s="8" t="s">
        <v>857</v>
      </c>
      <c r="MV5" s="19" t="s">
        <v>858</v>
      </c>
      <c r="MW5" s="8" t="s">
        <v>859</v>
      </c>
      <c r="MX5" s="8" t="s">
        <v>860</v>
      </c>
      <c r="MY5" s="42" t="s">
        <v>861</v>
      </c>
      <c r="MZ5" s="42" t="s">
        <v>862</v>
      </c>
      <c r="NA5" s="42" t="s">
        <v>863</v>
      </c>
      <c r="NB5" s="42" t="s">
        <v>864</v>
      </c>
      <c r="NC5" s="42" t="s">
        <v>865</v>
      </c>
      <c r="ND5" s="42" t="s">
        <v>866</v>
      </c>
      <c r="NE5" s="42" t="s">
        <v>867</v>
      </c>
      <c r="NF5" s="42" t="s">
        <v>868</v>
      </c>
      <c r="NG5" s="42" t="s">
        <v>869</v>
      </c>
      <c r="NH5" s="42" t="s">
        <v>870</v>
      </c>
      <c r="NI5" s="42" t="s">
        <v>871</v>
      </c>
      <c r="NJ5" s="42" t="s">
        <v>872</v>
      </c>
      <c r="NK5" s="19" t="s">
        <v>873</v>
      </c>
      <c r="NL5" s="46" t="s">
        <v>874</v>
      </c>
      <c r="NM5" s="19" t="s">
        <v>875</v>
      </c>
      <c r="NN5" s="19" t="s">
        <v>876</v>
      </c>
      <c r="NO5" s="19" t="s">
        <v>877</v>
      </c>
      <c r="NP5" s="19" t="s">
        <v>878</v>
      </c>
      <c r="NQ5" s="19" t="s">
        <v>879</v>
      </c>
      <c r="NR5" s="19" t="s">
        <v>880</v>
      </c>
      <c r="NS5" s="19" t="s">
        <v>881</v>
      </c>
      <c r="NT5" s="19" t="s">
        <v>882</v>
      </c>
      <c r="NU5" s="19" t="s">
        <v>883</v>
      </c>
      <c r="NV5" s="19" t="s">
        <v>884</v>
      </c>
      <c r="NW5" s="42" t="s">
        <v>885</v>
      </c>
      <c r="NX5" s="42" t="s">
        <v>886</v>
      </c>
      <c r="NY5" s="42" t="s">
        <v>887</v>
      </c>
      <c r="NZ5" s="42" t="s">
        <v>888</v>
      </c>
      <c r="OA5" s="42" t="s">
        <v>889</v>
      </c>
      <c r="OB5" s="42" t="s">
        <v>890</v>
      </c>
      <c r="OC5" s="19" t="s">
        <v>891</v>
      </c>
      <c r="OD5" s="19" t="s">
        <v>892</v>
      </c>
      <c r="OE5" s="19" t="s">
        <v>893</v>
      </c>
      <c r="OF5" s="19" t="s">
        <v>894</v>
      </c>
      <c r="OG5" s="19" t="s">
        <v>895</v>
      </c>
      <c r="OH5" s="19" t="s">
        <v>896</v>
      </c>
      <c r="OI5" s="19" t="s">
        <v>897</v>
      </c>
      <c r="OJ5" s="19" t="s">
        <v>898</v>
      </c>
      <c r="OK5" s="19" t="s">
        <v>899</v>
      </c>
      <c r="OL5" s="19" t="s">
        <v>900</v>
      </c>
      <c r="OM5" s="19" t="s">
        <v>901</v>
      </c>
      <c r="ON5" s="19" t="s">
        <v>902</v>
      </c>
      <c r="OO5" s="42" t="s">
        <v>903</v>
      </c>
      <c r="OP5" s="42" t="s">
        <v>904</v>
      </c>
      <c r="OQ5" s="42" t="s">
        <v>905</v>
      </c>
      <c r="OR5" s="42" t="s">
        <v>906</v>
      </c>
      <c r="OS5" s="42" t="s">
        <v>907</v>
      </c>
      <c r="OT5" s="42" t="s">
        <v>908</v>
      </c>
      <c r="OU5" s="42" t="s">
        <v>909</v>
      </c>
      <c r="OV5" s="42" t="s">
        <v>910</v>
      </c>
      <c r="OW5" s="42" t="s">
        <v>911</v>
      </c>
      <c r="OX5" s="42" t="s">
        <v>912</v>
      </c>
      <c r="OY5" s="42" t="s">
        <v>913</v>
      </c>
      <c r="OZ5" s="42" t="s">
        <v>914</v>
      </c>
      <c r="PA5" s="42" t="s">
        <v>915</v>
      </c>
      <c r="PB5" s="42" t="s">
        <v>916</v>
      </c>
      <c r="PC5" s="42" t="s">
        <v>917</v>
      </c>
      <c r="PD5" s="42" t="s">
        <v>918</v>
      </c>
      <c r="PE5" s="42" t="s">
        <v>919</v>
      </c>
      <c r="PF5" s="42" t="s">
        <v>920</v>
      </c>
      <c r="PG5" s="19" t="s">
        <v>921</v>
      </c>
      <c r="PH5" s="43" t="s">
        <v>922</v>
      </c>
      <c r="PI5" s="43" t="s">
        <v>923</v>
      </c>
      <c r="PJ5" s="43" t="s">
        <v>924</v>
      </c>
      <c r="PK5" s="19" t="s">
        <v>925</v>
      </c>
      <c r="PL5" s="43" t="s">
        <v>926</v>
      </c>
      <c r="PM5" s="43" t="s">
        <v>927</v>
      </c>
      <c r="PN5" s="43" t="s">
        <v>928</v>
      </c>
      <c r="PO5" s="111" t="s">
        <v>929</v>
      </c>
      <c r="PP5" s="19" t="s">
        <v>930</v>
      </c>
      <c r="PQ5" s="19" t="s">
        <v>931</v>
      </c>
      <c r="PR5" s="19" t="s">
        <v>932</v>
      </c>
      <c r="PS5" s="19" t="s">
        <v>933</v>
      </c>
      <c r="PT5" s="19" t="s">
        <v>934</v>
      </c>
      <c r="PU5" s="19" t="s">
        <v>935</v>
      </c>
      <c r="PV5" s="19" t="s">
        <v>936</v>
      </c>
      <c r="PW5" s="19" t="s">
        <v>937</v>
      </c>
      <c r="PX5" s="19" t="s">
        <v>938</v>
      </c>
      <c r="PY5" s="19" t="s">
        <v>939</v>
      </c>
      <c r="PZ5" s="8" t="s">
        <v>940</v>
      </c>
      <c r="QA5" s="10" t="s">
        <v>941</v>
      </c>
      <c r="QB5" s="10" t="s">
        <v>942</v>
      </c>
      <c r="QC5" s="10" t="s">
        <v>943</v>
      </c>
      <c r="QD5" s="10" t="s">
        <v>944</v>
      </c>
      <c r="QE5" s="10" t="s">
        <v>945</v>
      </c>
      <c r="QF5" s="10" t="s">
        <v>946</v>
      </c>
      <c r="QG5" s="10" t="s">
        <v>947</v>
      </c>
      <c r="QH5" s="10" t="s">
        <v>948</v>
      </c>
      <c r="QI5" s="8" t="s">
        <v>949</v>
      </c>
      <c r="QJ5" s="8" t="s">
        <v>950</v>
      </c>
      <c r="QK5" s="8" t="s">
        <v>951</v>
      </c>
      <c r="QL5" s="8" t="s">
        <v>952</v>
      </c>
      <c r="QM5" s="8" t="s">
        <v>953</v>
      </c>
      <c r="QN5" s="8" t="s">
        <v>954</v>
      </c>
      <c r="QO5" s="8" t="s">
        <v>955</v>
      </c>
      <c r="QP5" s="8" t="s">
        <v>956</v>
      </c>
      <c r="QQ5" s="8" t="s">
        <v>957</v>
      </c>
      <c r="QR5" s="8" t="s">
        <v>958</v>
      </c>
      <c r="QS5" s="8" t="s">
        <v>959</v>
      </c>
      <c r="QT5" s="8" t="s">
        <v>960</v>
      </c>
      <c r="QU5" s="8" t="s">
        <v>961</v>
      </c>
      <c r="QV5" s="8" t="s">
        <v>962</v>
      </c>
      <c r="QW5" s="8" t="s">
        <v>963</v>
      </c>
      <c r="QX5" s="8" t="s">
        <v>964</v>
      </c>
      <c r="QY5" s="8" t="s">
        <v>965</v>
      </c>
      <c r="QZ5" s="8" t="s">
        <v>966</v>
      </c>
      <c r="RA5" s="8" t="s">
        <v>967</v>
      </c>
      <c r="RB5" s="8" t="s">
        <v>968</v>
      </c>
      <c r="RC5" s="8" t="s">
        <v>969</v>
      </c>
      <c r="RD5" s="8" t="s">
        <v>970</v>
      </c>
      <c r="RE5" s="8" t="s">
        <v>971</v>
      </c>
      <c r="RF5" s="8" t="s">
        <v>972</v>
      </c>
      <c r="RG5" s="8" t="s">
        <v>973</v>
      </c>
      <c r="RH5" s="8" t="s">
        <v>974</v>
      </c>
      <c r="RI5" s="8" t="s">
        <v>975</v>
      </c>
      <c r="RJ5" s="23" t="s">
        <v>976</v>
      </c>
      <c r="RK5" s="8" t="s">
        <v>977</v>
      </c>
      <c r="RL5" s="8" t="s">
        <v>978</v>
      </c>
      <c r="RM5" s="23" t="s">
        <v>979</v>
      </c>
      <c r="RN5" s="8" t="s">
        <v>980</v>
      </c>
      <c r="RO5" s="8" t="s">
        <v>981</v>
      </c>
      <c r="RP5" s="8" t="s">
        <v>982</v>
      </c>
      <c r="RQ5" s="8" t="s">
        <v>983</v>
      </c>
      <c r="RR5" s="8" t="s">
        <v>984</v>
      </c>
      <c r="RS5" s="8" t="s">
        <v>985</v>
      </c>
      <c r="RT5" s="8" t="s">
        <v>986</v>
      </c>
      <c r="RU5" s="8" t="s">
        <v>987</v>
      </c>
      <c r="RV5" s="2" t="s">
        <v>988</v>
      </c>
      <c r="RW5" s="2" t="s">
        <v>989</v>
      </c>
      <c r="RX5" s="2" t="s">
        <v>990</v>
      </c>
      <c r="RY5" s="2" t="s">
        <v>991</v>
      </c>
    </row>
    <row r="6" spans="1:493" customFormat="1" ht="40.5" hidden="1" customHeight="1" x14ac:dyDescent="0.25">
      <c r="A6" s="2"/>
      <c r="B6" s="2"/>
      <c r="C6" s="2"/>
      <c r="D6" s="2"/>
      <c r="E6" s="2"/>
      <c r="F6" s="13"/>
      <c r="G6" s="2"/>
      <c r="H6" s="2"/>
      <c r="I6" s="2"/>
      <c r="J6" s="2"/>
      <c r="K6" s="2"/>
      <c r="L6" s="2"/>
      <c r="M6" s="2"/>
      <c r="N6" s="2"/>
      <c r="O6" s="8"/>
      <c r="P6" s="8"/>
      <c r="Q6" s="8"/>
      <c r="R6" s="8"/>
      <c r="S6" s="8"/>
      <c r="T6" s="8"/>
      <c r="U6" s="8"/>
      <c r="V6" s="8"/>
      <c r="W6" s="8"/>
      <c r="X6" s="8"/>
      <c r="Y6" s="8"/>
      <c r="Z6" s="8"/>
      <c r="AA6" s="8"/>
      <c r="AB6" s="8"/>
      <c r="AC6" s="8"/>
      <c r="AD6" s="8"/>
      <c r="AE6" s="8"/>
      <c r="AF6" s="8"/>
      <c r="AG6" s="8"/>
      <c r="AH6" s="8"/>
      <c r="AI6" s="19"/>
      <c r="AJ6" s="8"/>
      <c r="AK6" s="8"/>
      <c r="AL6" s="8"/>
      <c r="AM6" s="8"/>
      <c r="AN6" s="8"/>
      <c r="AO6" s="8"/>
      <c r="AP6" s="8"/>
      <c r="AQ6" s="8"/>
      <c r="AR6" s="8"/>
      <c r="AS6" s="8"/>
      <c r="AT6" s="8"/>
      <c r="AU6" s="12"/>
      <c r="AV6" s="6"/>
      <c r="AW6" s="6"/>
      <c r="AX6" s="12"/>
      <c r="AY6" s="12"/>
      <c r="AZ6" s="6"/>
      <c r="BA6" s="6"/>
      <c r="BB6" s="12"/>
      <c r="BC6" s="12"/>
      <c r="BD6" s="6"/>
      <c r="BE6" s="6"/>
      <c r="BF6" s="12"/>
      <c r="BG6" s="12"/>
      <c r="BH6" s="6"/>
      <c r="BI6" s="6"/>
      <c r="BJ6" s="12"/>
      <c r="BK6" s="12"/>
      <c r="BL6" s="6"/>
      <c r="BM6" s="6"/>
      <c r="BN6" s="12"/>
      <c r="BO6" s="12"/>
      <c r="BP6" s="6"/>
      <c r="BQ6" s="6"/>
      <c r="BR6" s="12"/>
      <c r="BS6" s="12"/>
      <c r="BT6" s="6"/>
      <c r="BU6" s="6"/>
      <c r="BV6" s="12"/>
      <c r="BW6" s="12"/>
      <c r="BX6" s="6"/>
      <c r="BY6" s="6"/>
      <c r="BZ6" s="12"/>
      <c r="CA6" s="6"/>
      <c r="CB6" s="6"/>
      <c r="CC6" s="12"/>
      <c r="CD6" s="12"/>
      <c r="CE6" s="12"/>
      <c r="CF6" s="12"/>
      <c r="CG6" s="12"/>
      <c r="CH6" s="14"/>
      <c r="CI6" s="4"/>
      <c r="CJ6" s="4"/>
      <c r="CK6" s="37"/>
      <c r="CL6" s="37"/>
      <c r="CM6" s="13"/>
      <c r="CN6" s="13"/>
      <c r="CO6" s="2"/>
      <c r="CP6" s="38"/>
      <c r="CQ6" s="38"/>
      <c r="CR6" s="38"/>
      <c r="CS6" s="38"/>
      <c r="CT6" s="38"/>
      <c r="CU6" s="13"/>
      <c r="CV6" s="38"/>
      <c r="CW6" s="38"/>
      <c r="CX6" s="38"/>
      <c r="CY6" s="38"/>
      <c r="CZ6" s="38"/>
      <c r="DA6" s="13"/>
      <c r="DB6" s="38"/>
      <c r="DC6" s="38"/>
      <c r="DD6" s="38"/>
      <c r="DE6" s="38"/>
      <c r="DF6" s="38"/>
      <c r="DG6" s="38"/>
      <c r="DH6" s="38"/>
      <c r="DI6" s="38"/>
      <c r="DJ6" s="38"/>
      <c r="DK6" s="38"/>
      <c r="DL6" s="38"/>
      <c r="DM6" s="38"/>
      <c r="DN6" s="38"/>
      <c r="DO6" s="13"/>
      <c r="DP6" s="13"/>
      <c r="DQ6" s="13"/>
      <c r="DR6" s="13"/>
      <c r="DS6" s="38"/>
      <c r="DT6" s="38"/>
      <c r="DU6" s="38"/>
      <c r="DV6" s="38"/>
      <c r="DW6" s="38"/>
      <c r="DX6" s="38"/>
      <c r="DY6" s="38"/>
      <c r="DZ6" s="38"/>
      <c r="EA6" s="38"/>
      <c r="EB6" s="38"/>
      <c r="EC6" s="38"/>
      <c r="ED6" s="38"/>
      <c r="EE6" s="38"/>
      <c r="EF6" s="38"/>
      <c r="EG6" s="38"/>
      <c r="EH6" s="38"/>
      <c r="EI6" s="38"/>
      <c r="EJ6" s="17"/>
      <c r="EK6" s="17"/>
      <c r="EL6" s="14"/>
      <c r="EM6" s="14"/>
      <c r="EN6" s="14"/>
      <c r="EO6" s="14"/>
      <c r="EP6" s="2"/>
      <c r="EQ6" s="2"/>
      <c r="ER6" s="2"/>
      <c r="ES6" s="2"/>
      <c r="ET6" s="2"/>
      <c r="EU6" s="14"/>
      <c r="EV6" s="2"/>
      <c r="EW6" s="17"/>
      <c r="EX6" s="39"/>
      <c r="EY6" s="39"/>
      <c r="EZ6" s="39"/>
      <c r="FA6" s="39"/>
      <c r="FB6" s="39"/>
      <c r="FC6" s="19"/>
      <c r="FD6" s="8"/>
      <c r="FE6" s="8"/>
      <c r="FF6" s="8"/>
      <c r="FG6" s="8"/>
      <c r="FH6" s="36"/>
      <c r="FI6" s="8"/>
      <c r="FJ6" s="8"/>
      <c r="FK6" s="8"/>
      <c r="FL6" s="8"/>
      <c r="FM6" s="8"/>
      <c r="FN6" s="8"/>
      <c r="FO6" s="8"/>
      <c r="FP6" s="8"/>
      <c r="FQ6" s="8"/>
      <c r="FR6" s="8"/>
      <c r="FS6" s="19"/>
      <c r="FT6" s="8"/>
      <c r="FU6" s="8"/>
      <c r="FV6" s="8"/>
      <c r="FW6" s="8"/>
      <c r="FX6" s="8"/>
      <c r="FY6" s="8"/>
      <c r="FZ6" s="8"/>
      <c r="GA6" s="8"/>
      <c r="GB6" s="8"/>
      <c r="GC6" s="8"/>
      <c r="GD6" s="8"/>
      <c r="GE6" s="8"/>
      <c r="GF6" s="8"/>
      <c r="GG6" s="8"/>
      <c r="GH6" s="10"/>
      <c r="GI6" s="10"/>
      <c r="GJ6" s="10"/>
      <c r="GK6" s="10"/>
      <c r="GL6" s="10"/>
      <c r="GM6" s="10"/>
      <c r="GN6" s="10" t="str">
        <f>KF5</f>
        <v>CDThuongLuu_CCaoTuongCongRanh</v>
      </c>
      <c r="GO6" s="10" t="str">
        <f>LS5</f>
        <v>CDHaLu_CCaoTuongCongRanh</v>
      </c>
      <c r="GP6" s="8"/>
      <c r="GQ6" s="8"/>
      <c r="GR6" s="8"/>
      <c r="GS6" s="8"/>
      <c r="GT6" s="8"/>
      <c r="GU6" s="8"/>
      <c r="GV6" s="8"/>
      <c r="GW6" s="8"/>
      <c r="GX6" s="8"/>
      <c r="GY6" s="8"/>
      <c r="GZ6" s="8"/>
      <c r="HA6" s="8"/>
      <c r="HB6" s="8"/>
      <c r="HC6" s="8"/>
      <c r="HD6" s="8"/>
      <c r="HE6" s="8"/>
      <c r="HF6" s="8"/>
      <c r="HG6" s="10"/>
      <c r="HH6" s="10"/>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3"/>
      <c r="IN6" s="3"/>
      <c r="IO6" s="3"/>
      <c r="IP6" s="3"/>
      <c r="IQ6" s="3"/>
      <c r="IR6" s="3"/>
      <c r="IS6" s="3"/>
      <c r="IT6" s="3"/>
      <c r="IU6" s="3"/>
      <c r="IV6" s="3"/>
      <c r="IW6" s="3"/>
      <c r="IX6" s="3"/>
      <c r="IY6" s="2"/>
      <c r="IZ6" s="14"/>
      <c r="JA6" s="14"/>
      <c r="JB6" s="14"/>
      <c r="JC6" s="14"/>
      <c r="JD6" s="14"/>
      <c r="JE6" s="14"/>
      <c r="JF6" s="40"/>
      <c r="JG6" s="8"/>
      <c r="JH6" s="8"/>
      <c r="JI6" s="8"/>
      <c r="JJ6" s="8"/>
      <c r="JK6" s="8"/>
      <c r="JL6" s="8"/>
      <c r="JM6" s="8"/>
      <c r="JN6" s="8"/>
      <c r="JO6" s="8"/>
      <c r="JP6" s="8"/>
      <c r="JQ6" s="8"/>
      <c r="JR6" s="8"/>
      <c r="JS6" s="8"/>
      <c r="JT6" s="8"/>
      <c r="JU6" s="8"/>
      <c r="JV6" s="8"/>
      <c r="JW6" s="8"/>
      <c r="JX6" s="8"/>
      <c r="JY6" s="8"/>
      <c r="JZ6" s="8"/>
      <c r="KA6" s="8"/>
      <c r="KB6" s="8"/>
      <c r="KC6" s="8"/>
      <c r="KD6" s="19"/>
      <c r="KE6" s="8"/>
      <c r="KF6" s="8"/>
      <c r="KG6" s="8"/>
      <c r="KH6" s="8"/>
      <c r="KI6" s="8"/>
      <c r="KJ6" s="8" t="str">
        <f>KQ5</f>
        <v>CDThuongLuu_ChieuCaoRanhThangTuDayDongChayDenDinh</v>
      </c>
      <c r="KK6" s="8"/>
      <c r="KL6" s="8"/>
      <c r="KM6" s="8"/>
      <c r="KN6" s="8"/>
      <c r="KO6" s="8"/>
      <c r="KP6" s="9"/>
      <c r="KQ6" s="9"/>
      <c r="KR6" s="9"/>
      <c r="KS6" s="8" t="str">
        <f>HT5</f>
        <v>ThongTinRanhThang_CCaoLot</v>
      </c>
      <c r="KT6" s="10"/>
      <c r="KU6" s="110"/>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9"/>
      <c r="MD6" s="9"/>
      <c r="ME6" s="9"/>
      <c r="MF6" s="12"/>
      <c r="MG6" s="4"/>
      <c r="MH6" s="41"/>
      <c r="MI6" s="12"/>
      <c r="MJ6" s="4">
        <f>MK13</f>
        <v>0.38000000000002415</v>
      </c>
      <c r="MK6" s="12" t="str">
        <f>KU5</f>
        <v>CDHaLu_ChieuSauDao</v>
      </c>
      <c r="ML6" s="12" t="str">
        <f>MJ5</f>
        <v>TTVLDCongRanh_HLChieuCaoDaoDa</v>
      </c>
      <c r="MM6" s="19" t="str">
        <f>KU5</f>
        <v>CDHaLu_ChieuSauDao</v>
      </c>
      <c r="MN6" s="8"/>
      <c r="MO6" s="8"/>
      <c r="MP6" s="8"/>
      <c r="MQ6" s="19"/>
      <c r="MR6" s="8"/>
      <c r="MS6" s="8"/>
      <c r="MT6" s="8"/>
      <c r="MU6" s="8"/>
      <c r="MV6" s="19"/>
      <c r="MW6" s="8"/>
      <c r="MX6" s="8"/>
      <c r="MY6" s="42"/>
      <c r="MZ6" s="42"/>
      <c r="NA6" s="42"/>
      <c r="NB6" s="42"/>
      <c r="NC6" s="42"/>
      <c r="ND6" s="42"/>
      <c r="NE6" s="42"/>
      <c r="NF6" s="42"/>
      <c r="NG6" s="42"/>
      <c r="NH6" s="42"/>
      <c r="NI6" s="42"/>
      <c r="NJ6" s="42">
        <f>MK14</f>
        <v>0.68000000000002836</v>
      </c>
      <c r="NK6" s="19" t="str">
        <f>MK5</f>
        <v>TTVLDCongRanh_HLChieuCaoDaoDat</v>
      </c>
      <c r="NL6" s="19">
        <f>GD14</f>
        <v>0.1</v>
      </c>
      <c r="NM6" s="19" t="str">
        <f>GD5</f>
        <v>TTKTHHCongHopRanh_CCaoLotMong</v>
      </c>
      <c r="NN6" s="19">
        <f>MK13</f>
        <v>0.38000000000002415</v>
      </c>
      <c r="NO6" s="19"/>
      <c r="NP6" s="19"/>
      <c r="NQ6" s="19"/>
      <c r="NR6" s="19"/>
      <c r="NS6" s="19"/>
      <c r="NT6" s="19"/>
      <c r="NU6" s="19"/>
      <c r="NV6" s="19"/>
      <c r="NW6" s="42"/>
      <c r="NX6" s="42"/>
      <c r="NY6" s="42"/>
      <c r="NZ6" s="42"/>
      <c r="OA6" s="42"/>
      <c r="OB6" s="42"/>
      <c r="OC6" s="19"/>
      <c r="OD6" s="19"/>
      <c r="OE6" s="19"/>
      <c r="OF6" s="19"/>
      <c r="OG6" s="19"/>
      <c r="OH6" s="19"/>
      <c r="OI6" s="19"/>
      <c r="OJ6" s="19"/>
      <c r="OK6" s="19"/>
      <c r="OL6" s="19"/>
      <c r="OM6" s="19"/>
      <c r="ON6" s="19"/>
      <c r="OO6" s="42"/>
      <c r="OP6" s="42"/>
      <c r="OQ6" s="42"/>
      <c r="OR6" s="42"/>
      <c r="OS6" s="42"/>
      <c r="OT6" s="42"/>
      <c r="OU6" s="42"/>
      <c r="OV6" s="42"/>
      <c r="OW6" s="42"/>
      <c r="OX6" s="42"/>
      <c r="OY6" s="42"/>
      <c r="OZ6" s="42"/>
      <c r="PA6" s="42"/>
      <c r="PB6" s="42"/>
      <c r="PC6" s="42"/>
      <c r="PD6" s="42"/>
      <c r="PE6" s="42"/>
      <c r="PF6" s="42"/>
      <c r="PG6" s="19"/>
      <c r="PH6" s="43"/>
      <c r="PI6" s="43"/>
      <c r="PJ6" s="43"/>
      <c r="PK6" s="19"/>
      <c r="PL6" s="43"/>
      <c r="PM6" s="43"/>
      <c r="PN6" s="43"/>
      <c r="PO6" s="19" t="str">
        <f>IH5</f>
        <v>ThongTinRanhThang_SoLuongMongGiangDinh</v>
      </c>
      <c r="PP6" s="19"/>
      <c r="PQ6" s="19"/>
      <c r="PR6" s="19"/>
      <c r="PS6" s="19"/>
      <c r="PT6" s="19"/>
      <c r="PU6" s="19"/>
      <c r="PV6" s="19"/>
      <c r="PW6" s="19"/>
      <c r="PX6" s="19"/>
      <c r="PY6" s="19"/>
      <c r="PZ6" s="8"/>
      <c r="QA6" s="10"/>
      <c r="QB6" s="10"/>
      <c r="QC6" s="10"/>
      <c r="QD6" s="10"/>
      <c r="QE6" s="10"/>
      <c r="QF6" s="10"/>
      <c r="QG6" s="10"/>
      <c r="QH6" s="10"/>
      <c r="QI6" s="8"/>
      <c r="QJ6" s="8"/>
      <c r="QK6" s="8"/>
      <c r="QL6" s="8"/>
      <c r="QM6" s="8"/>
      <c r="QN6" s="8"/>
      <c r="QO6" s="8"/>
      <c r="QP6" s="8"/>
      <c r="QQ6" s="8"/>
      <c r="QR6" s="8"/>
      <c r="QS6" s="8"/>
      <c r="QT6" s="8"/>
      <c r="QU6" s="8"/>
      <c r="QV6" s="8"/>
      <c r="QW6" s="8"/>
      <c r="QX6" s="8"/>
      <c r="QY6" s="8"/>
      <c r="QZ6" s="8"/>
      <c r="RA6" s="8"/>
      <c r="RB6" s="8"/>
      <c r="RC6" s="8"/>
      <c r="RD6" s="8"/>
      <c r="RE6" s="8"/>
      <c r="RF6" s="8"/>
      <c r="RG6" s="8"/>
      <c r="RH6" s="8"/>
      <c r="RI6" s="8"/>
      <c r="RJ6" s="23"/>
      <c r="RK6" s="8"/>
      <c r="RL6" s="8"/>
      <c r="RM6" s="23"/>
      <c r="RN6" s="8"/>
      <c r="RO6" s="8"/>
      <c r="RP6" s="8"/>
      <c r="RQ6" s="8"/>
      <c r="RR6" s="8"/>
      <c r="RS6" s="8"/>
      <c r="RT6" s="8"/>
      <c r="RU6" s="8"/>
      <c r="RV6" s="2"/>
      <c r="RW6" s="2"/>
      <c r="RX6" s="2"/>
      <c r="RY6" s="2"/>
    </row>
    <row r="7" spans="1:493" ht="42.75" x14ac:dyDescent="0.25">
      <c r="A7" s="24">
        <v>1</v>
      </c>
      <c r="B7" s="24" t="s">
        <v>420</v>
      </c>
      <c r="C7" s="24">
        <v>35.39</v>
      </c>
      <c r="D7" s="14" t="e">
        <f>INDEX(#REF!,MATCH(E7,#REF!,0))</f>
        <v>#REF!</v>
      </c>
      <c r="E7" s="24" t="s">
        <v>421</v>
      </c>
      <c r="F7" s="14" t="s">
        <v>422</v>
      </c>
      <c r="G7" s="14" t="s">
        <v>423</v>
      </c>
      <c r="H7" s="14" t="s">
        <v>424</v>
      </c>
      <c r="I7" s="14" t="s">
        <v>425</v>
      </c>
      <c r="J7" s="14" t="s">
        <v>426</v>
      </c>
      <c r="K7" s="14" t="s">
        <v>427</v>
      </c>
      <c r="L7" s="14" t="s">
        <v>427</v>
      </c>
      <c r="M7" s="24">
        <v>2</v>
      </c>
      <c r="N7" s="24">
        <v>2</v>
      </c>
      <c r="O7" s="25">
        <v>2.64</v>
      </c>
      <c r="P7" s="25">
        <v>2.64</v>
      </c>
      <c r="Q7" s="25">
        <v>0.1</v>
      </c>
      <c r="R7" s="25">
        <v>2.54</v>
      </c>
      <c r="S7" s="25">
        <v>2.54</v>
      </c>
      <c r="T7" s="24">
        <v>0.2</v>
      </c>
      <c r="U7" s="24">
        <v>0</v>
      </c>
      <c r="V7" s="24">
        <v>0</v>
      </c>
      <c r="W7" s="24">
        <v>0</v>
      </c>
      <c r="X7" s="24">
        <v>2</v>
      </c>
      <c r="Y7" s="24">
        <v>1.56</v>
      </c>
      <c r="Z7" s="26">
        <f>CV7</f>
        <v>0.98</v>
      </c>
      <c r="AA7" s="24">
        <v>0.22</v>
      </c>
      <c r="AB7" s="24">
        <v>2</v>
      </c>
      <c r="AC7" s="24">
        <v>1.56</v>
      </c>
      <c r="AD7" s="24">
        <v>0.2</v>
      </c>
      <c r="AE7" s="24">
        <v>0.22</v>
      </c>
      <c r="AF7" s="24">
        <v>0.5</v>
      </c>
      <c r="AG7" s="25">
        <v>1.56</v>
      </c>
      <c r="AH7" s="25">
        <v>1.56</v>
      </c>
      <c r="AI7" s="26">
        <f t="shared" ref="AI7:AI40" si="0">IF(AND(K7="Có",H7="Tường xây gạch"),IF(G7="Mũ mố xây gạch",Z7+AD7+AO7+AS7,Z7+AD7+AO7),IF(AND(K7="Có",H7="Tường bê tông"),IF(G7="Mũ mố xây gạch",AS7,0),IF(AND(K7="Không",G7="Mũ mố xây gạch"),AS7,0)))</f>
        <v>0</v>
      </c>
      <c r="AJ7" s="25">
        <v>2</v>
      </c>
      <c r="AK7" s="25">
        <v>2</v>
      </c>
      <c r="AL7" s="26">
        <f t="shared" ref="AL7:AL40" si="1">IF(AND(L7="Có",H7="Tường xây gạch"),IF(G7="Mũ mố xây gạch",Z7+AE7+AO7+AS7+AT7,Z7+AE7),IF(AND(L7="Có",H7="Tường bê tông"),IF(G7="Mũ mố xây gạch",AS7+AT7,0),IF(AND(L7="Không",G7="Mũ mố xây gạch"),AS7+AT7,0)))</f>
        <v>0</v>
      </c>
      <c r="AM7" s="24">
        <v>2</v>
      </c>
      <c r="AN7" s="24">
        <v>1.56</v>
      </c>
      <c r="AO7" s="24">
        <v>0.1</v>
      </c>
      <c r="AP7" s="24">
        <v>0.22</v>
      </c>
      <c r="AQ7" s="24">
        <v>2</v>
      </c>
      <c r="AR7" s="24">
        <v>1.8</v>
      </c>
      <c r="AS7" s="24">
        <v>0.12</v>
      </c>
      <c r="AT7" s="24">
        <v>0.1</v>
      </c>
      <c r="AU7" s="24">
        <v>0</v>
      </c>
      <c r="AV7" s="24">
        <v>0</v>
      </c>
      <c r="AW7" s="24">
        <v>0</v>
      </c>
      <c r="AX7" s="24">
        <v>0</v>
      </c>
      <c r="AY7" s="24">
        <v>0</v>
      </c>
      <c r="AZ7" s="24">
        <v>0</v>
      </c>
      <c r="BA7" s="24">
        <v>0</v>
      </c>
      <c r="BB7" s="24">
        <v>0</v>
      </c>
      <c r="BC7" s="24">
        <v>0</v>
      </c>
      <c r="BD7" s="24">
        <v>0</v>
      </c>
      <c r="BE7" s="24">
        <v>0</v>
      </c>
      <c r="BF7" s="24">
        <v>0</v>
      </c>
      <c r="BG7" s="24">
        <v>0</v>
      </c>
      <c r="BH7" s="24">
        <v>0</v>
      </c>
      <c r="BI7" s="24">
        <v>0</v>
      </c>
      <c r="BJ7" s="24">
        <v>0</v>
      </c>
      <c r="BK7" s="24">
        <v>0</v>
      </c>
      <c r="BL7" s="24">
        <v>0</v>
      </c>
      <c r="BM7" s="24">
        <v>0</v>
      </c>
      <c r="BN7" s="24">
        <v>0</v>
      </c>
      <c r="BO7" s="24">
        <v>0</v>
      </c>
      <c r="BP7" s="24">
        <v>0</v>
      </c>
      <c r="BQ7" s="24">
        <v>0</v>
      </c>
      <c r="BR7" s="24">
        <v>0</v>
      </c>
      <c r="BS7" s="24">
        <v>0</v>
      </c>
      <c r="BT7" s="24">
        <v>0</v>
      </c>
      <c r="BU7" s="24">
        <v>0</v>
      </c>
      <c r="BV7" s="24">
        <v>0</v>
      </c>
      <c r="BW7" s="24"/>
      <c r="BX7" s="24"/>
      <c r="BY7" s="24">
        <v>0</v>
      </c>
      <c r="BZ7" s="24">
        <v>0</v>
      </c>
      <c r="CA7" s="14" t="e">
        <f>INDEX(#REF!,MATCH(E7,#REF!,0))</f>
        <v>#REF!</v>
      </c>
      <c r="CB7" s="14" t="s">
        <v>428</v>
      </c>
      <c r="CC7" s="24">
        <v>0</v>
      </c>
      <c r="CD7" s="24">
        <v>0</v>
      </c>
      <c r="CE7" s="24">
        <v>1.8</v>
      </c>
      <c r="CF7" s="24">
        <v>1.4000000000000001</v>
      </c>
      <c r="CG7" s="24">
        <v>0.1</v>
      </c>
      <c r="CH7" s="24">
        <v>2</v>
      </c>
      <c r="CI7" s="24" t="s">
        <v>429</v>
      </c>
      <c r="CJ7" s="24" t="b">
        <f>IF(CI7="Đào đất",0,IF(CI7="Đào đá",CR7))</f>
        <v>0</v>
      </c>
      <c r="CK7" s="26">
        <f>IF(CI7="",0,IF(CI7="Đào đá",0,CR7-CJ7))</f>
        <v>0.91</v>
      </c>
      <c r="CL7" s="26">
        <f>CJ7+CK7</f>
        <v>0.91</v>
      </c>
      <c r="CM7" s="24">
        <v>36.67</v>
      </c>
      <c r="CN7" s="27">
        <v>40.869999999999997</v>
      </c>
      <c r="CO7" s="24">
        <v>40.08</v>
      </c>
      <c r="CP7" s="28">
        <f>ROUND(IF(CM7&lt;CO7,CO7,IF(CM7&gt;=CN7,CN7,CM7)),2)</f>
        <v>40.08</v>
      </c>
      <c r="CQ7" s="28">
        <f>ROUND(IF(I7="Có móng",CS7-Q7,IF(AND(F7="Lắp đặt",I7="Không có móng"),CU7-W7,CU7)),2)</f>
        <v>39.17</v>
      </c>
      <c r="CR7" s="28">
        <f>ROUND(CP7-CQ7,2)</f>
        <v>0.91</v>
      </c>
      <c r="CS7" s="28">
        <f>IF(I7="Không có móng",0,CT7-T7)</f>
        <v>39.269999999999996</v>
      </c>
      <c r="CT7" s="28">
        <f t="shared" ref="CT7:CT40" si="2">IF(AND(F7="Lắp đặt",I7="Có móng"),CU7-W7,CU7)</f>
        <v>39.47</v>
      </c>
      <c r="CU7" s="29">
        <v>39.47</v>
      </c>
      <c r="CV7" s="28">
        <f>ROUND(IF(AF7&gt;0,CY7-CU7-AD7,CY7-CU7),2)</f>
        <v>0.98</v>
      </c>
      <c r="CW7" s="28">
        <f t="shared" ref="CW7:CW40" si="3">ROUND(IF(AF7&gt;0,CU7+AF7,0),2)</f>
        <v>39.97</v>
      </c>
      <c r="CX7" s="28">
        <f t="shared" ref="CX7:CX40" si="4">ROUND(IF(AF7&gt;0,CW7+AD7,0),2)</f>
        <v>40.17</v>
      </c>
      <c r="CY7" s="28">
        <f t="shared" ref="CY7:CY40" si="5">ROUND(CZ7-AO7,2)</f>
        <v>40.65</v>
      </c>
      <c r="CZ7" s="28">
        <f>ROUND(DA7-AS7,2)</f>
        <v>40.75</v>
      </c>
      <c r="DA7" s="30">
        <v>40.869999999999997</v>
      </c>
      <c r="DB7" s="26">
        <f>ROUND(DA7-CQ7,2)</f>
        <v>1.7</v>
      </c>
      <c r="DC7" s="26">
        <f>ROUND(DA7-CP7,2)</f>
        <v>0.79</v>
      </c>
      <c r="DD7" s="26">
        <f>DB7-DC7</f>
        <v>0.90999999999999992</v>
      </c>
      <c r="DE7" s="26">
        <f t="shared" ref="DE7:DE40" si="6">ROUND(IF(OR(CI7="Đào đất",CI7="Đào đất + đào đá"),IF(CK7&gt;=Q7,Q7,CK7),0),2)</f>
        <v>0.1</v>
      </c>
      <c r="DF7" s="26">
        <f>ROUND(IF(OR(CI7="Đào đất",CI7="Đào đất + đào đá"),IF(CK7&lt;=Q7,0,IF(CK7&gt;=Q7+T7,T7,CK7-Q7)),0),2)</f>
        <v>0.2</v>
      </c>
      <c r="DG7" s="26">
        <f t="shared" ref="DG7:DG40" si="7">ROUND(IF(OR(CI7="Đào đất",CI7="Đào đất + đào đá"),IF(CK7&lt;=Q7+T7,0,IF(CK7&gt;=Q7+T7+Z7+AD7+AO7+AS7,Z7+AD7+AO7+AS7,CK7-(Q7+T7))),0),2)</f>
        <v>0.61</v>
      </c>
      <c r="DH7" s="26">
        <f t="shared" ref="DH7:DH40" si="8">IF(CI7="Đào đá",IF(CJ7&gt;=Q7,Q7,CJ7),IF(CI7="Đào đất + Đào đá",IF(CL7&gt;=Q7,IF(DE7&lt;Q7,Q7-DE7,0),CJ7),0))</f>
        <v>0</v>
      </c>
      <c r="DI7" s="26">
        <f t="shared" ref="DI7:DI40" si="9">IF(CI7="Đào đá",IF(CJ7&lt;=Q7,0,IF(CJ7&gt;=Q7+T7,T7,CJ7-Q7)),IF(CI7="Đào đất + Đào đá",IF(CL7&gt;=Q7+T7,IF(DF7&lt;T7,T7-DF7,0),CJ7-DH7),0))</f>
        <v>0</v>
      </c>
      <c r="DJ7" s="26">
        <f t="shared" ref="DJ7:DJ40" si="10">IF(CI7="Đào đá",IF(CJ7&lt;=Q7+T7,0,IF(CJ7&gt;=Q7+T7+Z7+AD7+AO7+AS7,Z7+AD7+AO7+AS7,CJ7-(Q7+T7))),IF(CI7="Đào đất + Đào đá",IF(CL7&gt;=Q7+T7+Z7+AD7+AO7+AS7,IF(DG7&lt;Z7+AD7+AO7+AS7,Z7+AD7+AO7+AS7-DG7,0),CJ7-(DH7+DI7)),0))</f>
        <v>0</v>
      </c>
      <c r="DK7" s="26">
        <f>DE7+DF7+DG7</f>
        <v>0.91</v>
      </c>
      <c r="DL7" s="26">
        <f>DH7+DI7+DJ7</f>
        <v>0</v>
      </c>
      <c r="DM7" s="26">
        <f>CK7-DK7</f>
        <v>0</v>
      </c>
      <c r="DN7" s="26">
        <f>CJ7-DL7</f>
        <v>0</v>
      </c>
      <c r="DO7" s="24">
        <v>3</v>
      </c>
      <c r="DP7" s="24">
        <v>0.5</v>
      </c>
      <c r="DQ7" s="24">
        <v>1</v>
      </c>
      <c r="DR7" s="24">
        <v>1</v>
      </c>
      <c r="DS7" s="31">
        <f>ROUND(IF(OR(CI7="Đào đất",CI7="Đào đất + đào đá"),(CK7*DP7*(DQ7+DR7))+DO7,0),2)</f>
        <v>3.91</v>
      </c>
      <c r="DT7" s="31">
        <f>ROUND(IF(OR(CI7="Đào đá",CI7="Đào đất + đào đá"),IF(DS7&gt;0,(CJ7*DP7*(DQ7+DR7))+DS7,(CJ7*DP7*(DQ7+DR7))+DO7),0),2)</f>
        <v>3.91</v>
      </c>
      <c r="DU7" s="31">
        <f>ROUND((DS7+DO7)*(CK7/2),2)</f>
        <v>3.14</v>
      </c>
      <c r="DV7" s="31">
        <f>ROUND(IF(DS7&gt;0,(DT7+DS7)*(CJ7/2),(DT7+DO7)*(CJ7/2)),2)</f>
        <v>0</v>
      </c>
      <c r="DW7" s="31">
        <f>ROUND(DU7+DV7,2)</f>
        <v>3.14</v>
      </c>
      <c r="DX7" s="31">
        <f>ROUND(IF(RIGHT(E7,2)="=G",0,IF(O7&gt;0,DU7*O7,DU7*M7)),2)</f>
        <v>8.2899999999999991</v>
      </c>
      <c r="DY7" s="31">
        <f>ROUND(IF(RIGHT(E7,2)="=G",0,IF(O7&gt;0,DV7*O7,DV7*M7)),2)</f>
        <v>0</v>
      </c>
      <c r="DZ7" s="31">
        <f>ROUND(DX7+DY7,2)</f>
        <v>8.2899999999999991</v>
      </c>
      <c r="EA7" s="31">
        <f>ROUND(IF(RIGHT(E7,2)="=G",0,IF(O7&gt;0,(DE7*O7*P7)+(R7*S7*DF7)+(DG7*M7*N7),(DE7*M7*N7)+(M7*N7*DF7)+(DG7*M7*N7))),2)</f>
        <v>4.43</v>
      </c>
      <c r="EB7" s="31">
        <f>ROUND(IF(RIGHT(E7,2)="=G",0,IF(O7&gt;0,(DH7*O7*P7)+(R7*S7*DI7)+(DJ7*M7*N7),(DH7*M7*N7)+(M7*N7*DI7)+(DJ7*M7*N7))),2)</f>
        <v>0</v>
      </c>
      <c r="EC7" s="31">
        <f>ROUND(EA7+EB7,2)</f>
        <v>4.43</v>
      </c>
      <c r="ED7" s="31">
        <f>ROUND(DX7-EA7,2)</f>
        <v>3.86</v>
      </c>
      <c r="EE7" s="31">
        <f>ROUND(DY7-EB7,2)</f>
        <v>0</v>
      </c>
      <c r="EF7" s="31">
        <f>ROUND(ED7+EE7,2)</f>
        <v>3.86</v>
      </c>
      <c r="EG7" s="31">
        <f>EA7</f>
        <v>4.43</v>
      </c>
      <c r="EH7" s="31">
        <f>EB7</f>
        <v>0</v>
      </c>
      <c r="EI7" s="31">
        <f>EG7+EH7</f>
        <v>4.43</v>
      </c>
      <c r="EJ7" s="24"/>
      <c r="EK7" s="24"/>
      <c r="EL7" s="24">
        <v>36.090000000000003</v>
      </c>
      <c r="EM7" s="24">
        <v>47.959999999999994</v>
      </c>
      <c r="EN7" s="24" t="s">
        <v>421</v>
      </c>
      <c r="EO7" s="24" t="s">
        <v>430</v>
      </c>
      <c r="EP7" s="14" t="s">
        <v>431</v>
      </c>
      <c r="EQ7" s="14" t="s">
        <v>432</v>
      </c>
      <c r="ER7" s="14" t="e">
        <f>IF(OR(EP7="Cống tròn",EP7="Cống hộp",EP7="Ống nhựa"),INDEX(#REF!,MATCH(E7,#REF!,0)),IF(OR(EP7="Rãnh xây",EP7="Rãnh bê tông"),INDEX(#REF!,MATCH(E7,#REF!,0)),EP7&amp;" "&amp;" ,"&amp;EQ7))</f>
        <v>#REF!</v>
      </c>
      <c r="ES7" s="25">
        <v>1</v>
      </c>
      <c r="ET7" s="25">
        <v>1.4999999999999999E-2</v>
      </c>
      <c r="EU7" s="25">
        <v>1</v>
      </c>
      <c r="EV7" s="24">
        <v>19.190000000000001</v>
      </c>
      <c r="EW7" s="31">
        <f>IF(OR(EP7="Cống tròn",EP7="Cống hộp"),IF(FB7="Thêm 01",EX7+EU7,EX7),0)</f>
        <v>0</v>
      </c>
      <c r="EX7" s="31">
        <f>IF(OR(EP7="Cống tròn",EP7="Cống hộp"),INT(EV7/(ES7+ET7)),0)</f>
        <v>0</v>
      </c>
      <c r="EY7" s="31">
        <f t="shared" ref="EY7:EY40" si="11">IF(OR(EP7="Cống tròn",EP7="Cống hộp"),(EX7-EU7)*ET7,0)</f>
        <v>0</v>
      </c>
      <c r="EZ7" s="31">
        <f>IF(OR(EP7="Cống tròn",EP7="Cống hộp"),(EX7*ES7)+EY7,0)</f>
        <v>0</v>
      </c>
      <c r="FA7" s="31">
        <f>IF(OR(EP7="Cống tròn",EP7="Cống hộp"),EZ7-EV7,0)</f>
        <v>0</v>
      </c>
      <c r="FB7" s="32" t="str">
        <f>IF(FA7&lt;-0.1,"Thêm 01","Đủ")</f>
        <v>Đủ</v>
      </c>
      <c r="FC7" s="31">
        <f>IF(OR(EP7="Cống tròn",EP7="Cống hộp"),(((EW7-EU7)*ET7)+(EW7*ES7))-EV7,0)</f>
        <v>0</v>
      </c>
      <c r="FD7" s="33" t="str">
        <f>IF(EP7="Cống tròn",INDEX(#REF!,MATCH(E7,#REF!,0)),IF(EP7="Cống hộp",INDEX(#REF!,MATCH(E7,#REF!,0)),IF(EP7="Rãnh thang",INDEX(#REF!,MATCH(EL7&amp;EM7,#REF!&amp;#REF!,0)),FE7&amp;" "&amp;FF7)))</f>
        <v>Không có móng Không có móng</v>
      </c>
      <c r="FE7" s="14" t="s">
        <v>433</v>
      </c>
      <c r="FF7" s="14" t="s">
        <v>433</v>
      </c>
      <c r="FG7" s="14" t="e">
        <f>INDEX(#REF!,MATCH(E7,#REF!,0))</f>
        <v>#REF!</v>
      </c>
      <c r="FH7" s="14" t="s">
        <v>434</v>
      </c>
      <c r="FI7" s="24">
        <v>0</v>
      </c>
      <c r="FJ7" s="24">
        <v>0</v>
      </c>
      <c r="FK7" s="24">
        <v>0</v>
      </c>
      <c r="FL7" s="25">
        <v>0</v>
      </c>
      <c r="FM7" s="25">
        <v>0</v>
      </c>
      <c r="FN7" s="31">
        <f>FL7*EW7</f>
        <v>0</v>
      </c>
      <c r="FO7" s="31">
        <f>ROUND(FM7*FN7,2)</f>
        <v>0</v>
      </c>
      <c r="FP7" s="25">
        <v>7.4999999999999997E-2</v>
      </c>
      <c r="FQ7" s="25">
        <v>2</v>
      </c>
      <c r="FR7" s="25">
        <v>1</v>
      </c>
      <c r="FS7" s="31">
        <f>ROUND((FP7*FQ7)+FR7,2)</f>
        <v>1.1499999999999999</v>
      </c>
      <c r="FT7" s="25">
        <v>0</v>
      </c>
      <c r="FU7" s="25">
        <v>0</v>
      </c>
      <c r="FV7" s="25">
        <v>0</v>
      </c>
      <c r="FW7" s="25">
        <v>0</v>
      </c>
      <c r="FX7" s="25">
        <v>0</v>
      </c>
      <c r="FY7" s="31">
        <f>ROUND(FS7+FT7+FV7+FX7,2)</f>
        <v>1.1499999999999999</v>
      </c>
      <c r="FZ7" s="33" t="s">
        <v>435</v>
      </c>
      <c r="GA7" s="33" t="s">
        <v>436</v>
      </c>
      <c r="GB7" s="33" t="s">
        <v>427</v>
      </c>
      <c r="GC7" s="33" t="s">
        <v>427</v>
      </c>
      <c r="GD7" s="25">
        <v>0</v>
      </c>
      <c r="GE7" s="25">
        <v>0</v>
      </c>
      <c r="GF7" s="25">
        <v>0</v>
      </c>
      <c r="GG7" s="25">
        <v>0</v>
      </c>
      <c r="GH7" s="25">
        <v>0</v>
      </c>
      <c r="GI7" s="25">
        <v>0</v>
      </c>
      <c r="GJ7" s="25">
        <v>0</v>
      </c>
      <c r="GK7" s="25">
        <v>0</v>
      </c>
      <c r="GL7" s="25">
        <v>0</v>
      </c>
      <c r="GM7" s="25">
        <v>0</v>
      </c>
      <c r="GN7" s="31">
        <f>ROUND(IF(OR(EP7="Rãnh xây",EP7="Rãnh bê tông"),(KF7+LS7)/2,0),2)</f>
        <v>1</v>
      </c>
      <c r="GO7" s="31">
        <f>ROUND(GM7+GN7,2)</f>
        <v>1</v>
      </c>
      <c r="GP7" s="25">
        <v>0</v>
      </c>
      <c r="GQ7" s="25">
        <v>0</v>
      </c>
      <c r="GR7" s="25">
        <v>0</v>
      </c>
      <c r="GS7" s="25">
        <v>0</v>
      </c>
      <c r="GT7" s="33" t="e">
        <f>INDEX(#REF!,MATCH(E7,#REF!,0))</f>
        <v>#REF!</v>
      </c>
      <c r="GU7" s="33" t="s">
        <v>434</v>
      </c>
      <c r="GV7" s="25">
        <v>0</v>
      </c>
      <c r="GW7" s="25">
        <v>0</v>
      </c>
      <c r="GX7" s="25">
        <v>0</v>
      </c>
      <c r="GY7" s="25">
        <v>0</v>
      </c>
      <c r="GZ7" s="31">
        <f t="shared" ref="GZ7:GZ40" si="12">IF(AND(GB7="Có",FZ7="Tường xây gạch"),IF(GA7="Không mũ mố",GO7,GO7+GP7+GR7),IF(AND(GB7="Không",GA7="Mũ mố xây gạch"),GR7,0))</f>
        <v>0</v>
      </c>
      <c r="HA7" s="31">
        <f t="shared" ref="HA7:HA40" si="13">IF(AND(GC7="Có",FZ7="Tường xây gạch"),IF(GA7="Không mũ mố",GO7,GO7+GP7+GR7),IF(AND(GC7="Không",GA7="Mũ mố xây gạch"),GR7+GS7,0))</f>
        <v>0</v>
      </c>
      <c r="HB7" s="31">
        <f>ROUND(GD7+GF7+GH7+GO7+GP7+GR7,2)</f>
        <v>1</v>
      </c>
      <c r="HC7" s="25">
        <v>0</v>
      </c>
      <c r="HD7" s="25">
        <v>0</v>
      </c>
      <c r="HE7" s="25">
        <v>0</v>
      </c>
      <c r="HF7" s="31">
        <f>ROUND((HC7*HD7)+HE7,2)</f>
        <v>0</v>
      </c>
      <c r="HG7" s="25">
        <v>0</v>
      </c>
      <c r="HH7" s="25">
        <v>0</v>
      </c>
      <c r="HI7" s="33"/>
      <c r="HJ7" s="33"/>
      <c r="HK7" s="33"/>
      <c r="HL7" s="33"/>
      <c r="HM7" s="33" t="e" cm="1">
        <f t="array" ref="HM7">INDEX(#REF!,MATCH(EL7&amp;EM7,#REF!&amp;#REF!,0))</f>
        <v>#REF!</v>
      </c>
      <c r="HN7" s="25">
        <v>0</v>
      </c>
      <c r="HO7" s="25">
        <v>0</v>
      </c>
      <c r="HP7" s="25">
        <v>0</v>
      </c>
      <c r="HQ7" s="25">
        <v>0</v>
      </c>
      <c r="HR7" s="25">
        <v>0</v>
      </c>
      <c r="HS7" s="25">
        <v>0</v>
      </c>
      <c r="HT7" s="25">
        <v>0</v>
      </c>
      <c r="HU7" s="25">
        <v>0</v>
      </c>
      <c r="HV7" s="25">
        <v>0</v>
      </c>
      <c r="HW7" s="25">
        <v>0</v>
      </c>
      <c r="HX7" s="33" t="e" cm="1">
        <f t="array" ref="HX7">INDEX(#REF!,MATCH(EL7&amp;EM7,#REF!&amp;#REF!,0))</f>
        <v>#REF!</v>
      </c>
      <c r="HY7" s="25">
        <v>0</v>
      </c>
      <c r="HZ7" s="25">
        <v>0</v>
      </c>
      <c r="IA7" s="25">
        <v>0</v>
      </c>
      <c r="IB7" s="33" t="e" cm="1">
        <f t="array" ref="IB7">INDEX(#REF!,MATCH(EL7&amp;EM7,#REF!&amp;#REF!,0))</f>
        <v>#REF!</v>
      </c>
      <c r="IC7" s="25">
        <v>0</v>
      </c>
      <c r="ID7" s="25">
        <v>0</v>
      </c>
      <c r="IE7" s="25">
        <v>0</v>
      </c>
      <c r="IF7" s="25">
        <v>0</v>
      </c>
      <c r="IG7" s="25">
        <v>0</v>
      </c>
      <c r="IH7" s="25">
        <v>0</v>
      </c>
      <c r="II7" s="33" t="e">
        <f>INDEX(#REF!,MATCH(EL7&amp;EM7,#REF!&amp;#REF!,0))</f>
        <v>#REF!</v>
      </c>
      <c r="IJ7" s="25">
        <v>0</v>
      </c>
      <c r="IK7" s="25">
        <v>0</v>
      </c>
      <c r="IL7" s="25">
        <v>0</v>
      </c>
      <c r="IM7" s="33" t="e" cm="1">
        <f t="array" ref="IM7">INDEX(#REF!,MATCH(EL7&amp;EM7,#REF!&amp;#REF!,0))</f>
        <v>#REF!</v>
      </c>
      <c r="IN7" s="33" t="s">
        <v>437</v>
      </c>
      <c r="IO7" s="31" t="e">
        <f t="shared" ref="IO7:IO40" si="14">ROUND(IF(OR(EP7="Cống hộp",EP7="Rãnh xây",EP7="Rãnh bê tông"),JA7,0),2)</f>
        <v>#DIV/0!</v>
      </c>
      <c r="IP7" s="25">
        <v>0</v>
      </c>
      <c r="IQ7" s="25">
        <v>0</v>
      </c>
      <c r="IR7" s="25">
        <v>0</v>
      </c>
      <c r="IS7" s="33" t="e" cm="1">
        <f t="array" ref="IS7">INDEX(#REF!,MATCH(EL7&amp;EM7,#REF!&amp;#REF!,0))</f>
        <v>#REF!</v>
      </c>
      <c r="IT7" s="33" t="s">
        <v>437</v>
      </c>
      <c r="IU7" s="31" t="e">
        <f>IF(OR(EP7="Cống hộp",EP7="Rãnh xây",EP7="Rãnh bê tông"),IF(JE7="Thêm 01",1,0),0)</f>
        <v>#DIV/0!</v>
      </c>
      <c r="IV7" s="31">
        <f>ROUND(ABS(IF(EP7="Cống hộp",AVERAGEIFS($JD$13:$JD$31,$EP$13:$EP$31,"Cống hộp",$JE$13:$JE$31,"Thêm 01"),IF(EP7="Rãnh xây",AVERAGEIFS($JD$13:$JD$31,$EP$13:$EP$31,"Rãnh xây",$JE$13:$JE$31,"Thêm 01"),IF(EP7="Rãnh bê tông",AVERAGEIFS($JD$13:$JD$31,$EP$13:$EP$31,"Rãnh bê tông",$JE$13:$JE$31,"Thêm 01"),0)))),2)</f>
        <v>0.23</v>
      </c>
      <c r="IW7" s="25">
        <v>0</v>
      </c>
      <c r="IX7" s="25">
        <v>0</v>
      </c>
      <c r="IY7" s="25">
        <v>0</v>
      </c>
      <c r="IZ7" s="25">
        <v>0</v>
      </c>
      <c r="JA7" s="31" t="e">
        <f>IF(OR(EP7="Rãnh xây",EP7="Rãnh bê tông",EP7="Cống hộp"),INT(EV7/(IP7+IY7)),0)</f>
        <v>#DIV/0!</v>
      </c>
      <c r="JB7" s="31" t="e">
        <f>IF(OR(EP7="Rãnh xây",EP7="Rãnh bê tông",EP7="Cống hộp"),JA7*IY7,0)</f>
        <v>#DIV/0!</v>
      </c>
      <c r="JC7" s="31" t="e">
        <f>IF(OR(EP7="Rãnh xây",EP7="Rãnh bê tông",EP7="Cống hộp"),(JA7*IP7)+JB7,0)</f>
        <v>#DIV/0!</v>
      </c>
      <c r="JD7" s="31" t="e">
        <f>IF(OR(EP7="Rãnh xây",EP7="Rãnh bê tông",EP7="Cống hộp"),JC7-EV7,0)</f>
        <v>#DIV/0!</v>
      </c>
      <c r="JE7" s="31" t="e">
        <f>IF(OR(EP7="Rãnh xây",EP7="Rãnh bê tông",EP7="Cống hộp"),IF(JD7&gt;=-0.02,"Đủ","Thêm 01"),0)</f>
        <v>#DIV/0!</v>
      </c>
      <c r="JF7" s="27">
        <v>40.520000000000003</v>
      </c>
      <c r="JG7" s="26">
        <f>ROUND(IF(EP7="Cống tròn",IF(EP7="Cống tròn",IF(FE7="Không có móng",KE7-FP7,IF(FE7="Đế",KD7-FX7,IF(OR(FE7="Móng bê tông",FE7="Móng bê tông kết hợp đế"),JU7-FT7,0))),0),IF(EP7="Cống hộp",IF(AND(EP7="Cống hộp",FE7="Không có móng"),KE7-GH7,IF(AND(EP7="Cống hộp",FE7="Móng bê tông"),JV7-GD7,0)),IF(OR(EP7="Rãnh xây",EP7="Rãnh bê tông"),IF(OR(EP7="Rãnh xây",EP7="Rãnh bê tông"),JW7-GD7,0),IF(EP7="Ống nhựa",IF(AND(EP7="Ống nhựa",FE7="Không đắp cát"),KE7-HC7,IF(AND(EP7="Ống nhựa",FE7="Đắp cát"),JT7-HG7,0)),IF(EP7="Rãnh thang",IF(EP7="Rãnh thang",IF(FE7="Móng bê tông",JQ7-HT7,KE7),0),0))))),2)</f>
        <v>0</v>
      </c>
      <c r="JH7" s="26">
        <f>IF(JG7&gt;0,JF7-JG7,0)</f>
        <v>0</v>
      </c>
      <c r="JI7" s="26">
        <f t="shared" ref="JI7:JI40" si="15">IF(EP7="Cống tròn",IF(FE7="Không có móng",KE7-FP7,IF(FE7="Đế",KD7-FX7,IF(OR(FE7="Móng bê tông",FE7="Móng bê tông kết hợp đế"),JU7-FT7,0))),0)</f>
        <v>0</v>
      </c>
      <c r="JJ7" s="26">
        <f t="shared" ref="JJ7:JJ40" si="16">IF(AND(EP7="Cống hộp",FE7="Không có móng"),KE7-GH7,IF(AND(EP7="Cống hộp",FE7="Móng bê tông"),JV7-GD7,0))</f>
        <v>0</v>
      </c>
      <c r="JK7" s="26">
        <f t="shared" ref="JK7:JK40" si="17">IF(OR(EP7="Rãnh xây",EP7="Rãnh bê tông"),JW7-GD7,0)</f>
        <v>0</v>
      </c>
      <c r="JL7" s="26">
        <f t="shared" ref="JL7:JL40" si="18">IF(AND(EP7="Ống nhựa",FE7="Không đắp cát"),KE7-HC7,IF(AND(EP7="Ống nhựa",FE7="Đắp cát"),JT7-HG7,0))</f>
        <v>0</v>
      </c>
      <c r="JM7" s="26">
        <f t="shared" ref="JM7:JM40" si="19">IF(EP7="Rãnh thang",IF(OR(HK7="Bê tông",HK7="Bê tông cốt thép"),JS7-IC7,KR7),0)</f>
        <v>0</v>
      </c>
      <c r="JN7" s="26">
        <f t="shared" ref="JN7:JN40" si="20">IF(EP7="Rãnh thang",IF(OR(HJ7="Bê tông",HJ7="Bê tông cốt thép"),JR7-HN7,KE7),0)</f>
        <v>0</v>
      </c>
      <c r="JO7" s="26">
        <f t="shared" ref="JO7:JO40" si="21">IF(EP7="Rãnh thang",IF(FE7="Móng bê tông",JQ7-HT7,KE7),0)</f>
        <v>0</v>
      </c>
      <c r="JP7" s="26">
        <f t="shared" ref="JP7:JP40" si="22">IF(EP7="Rãnh thang",IF(AND(EP7="Rãnh thang",FE7="Móng bê tông"),KE7-HV7,0),IF(EP7="Ống nhựa",IF(AND(EP7="Ống nhựa",FE7="Đắp cát"),KE7-HC7,0),IF(EP7="Cống tròn",IF(EP7="Cống tròn",IF(OR(FE7="Móng bê tông",FE7="Móng bê tông kết hợp đế"),KA7-FV7,0),0),IF(EP7="Cống hộp",IF(AND(EP7="Cống hộp",FE7="Móng bê tông"),KB7-GF7,0),IF(OR(EP7="Rãnh xây",EP7="Rãnh bê tông"),IF(AND(EP7="Rãnh xây",FE7="Móng bê tông"),KC7-GF7,IF(AND(EP7="Rãnh bê tông",FE7="Móng bê tông"),KC7-GF7,0)),0)))))</f>
        <v>0</v>
      </c>
      <c r="JQ7" s="26">
        <f t="shared" ref="JQ7:JQ40" si="23">IF(AND(EP7="Rãnh thang",FE7="Móng bê tông"),KE7-HV7,0)</f>
        <v>0</v>
      </c>
      <c r="JR7" s="26">
        <f t="shared" ref="JR7:JR40" si="24">IF(EP7="Rãnh thang",IF(OR(HJ7="Bê tông",HJ7="Bê tông cốt thép"),KE7-HQ7,0),0)</f>
        <v>0</v>
      </c>
      <c r="JS7" s="26">
        <f t="shared" ref="JS7:JS40" si="25">IF(EP7="Rãnh thang",IF(OR(HK7="Bê tông",HK7="Bê tông cốt thép"),KR7-IF7,0),0)</f>
        <v>0</v>
      </c>
      <c r="JT7" s="26">
        <f t="shared" ref="JT7:JT40" si="26">IF(AND(EP7="Ống nhựa",FE7="Đắp cát"),KE7-HC7,0)</f>
        <v>0</v>
      </c>
      <c r="JU7" s="26">
        <f t="shared" ref="JU7:JU40" si="27">IF(EP7="Cống tròn",IF(OR(FE7="Móng bê tông",FE7="Móng bê tông kết hợp đế"),KA7-FV7,0),0)</f>
        <v>0</v>
      </c>
      <c r="JV7" s="26">
        <f t="shared" ref="JV7:JV40" si="28">IF(AND(EP7="Cống hộp",FE7="Móng bê tông"),KB7-GF7,0)</f>
        <v>0</v>
      </c>
      <c r="JW7" s="26">
        <f t="shared" ref="JW7:JW40" si="29">IF(AND(EP7="Rãnh xây",FE7="Móng bê tông"),KC7-GF7,IF(AND(EP7="Rãnh bê tông",FE7="Móng bê tông"),KC7-GF7,0))</f>
        <v>0</v>
      </c>
      <c r="JX7" s="26">
        <f t="shared" ref="JX7:JX40" si="30">IF(EP7="Rãnh thang",IF(AND(EP7="Rãnh thang",FE7="Móng bê tông"),KE7,0),IF(EP7="Cống tròn",IF(EP7="Cống tròn",IF(FE7="Móng bê tông",KE7-FP7,IF(FE7="Móng bê tông kết hợp đế",KD7-FX7,0)),0),IF(EP7="Cống hộp",IF(AND(EP7="Cống hộp",FE7="Móng bê tông"),KE7-GH7,0),IF(OR(EP7="Rãnh xây",EP7="Rãnh bê tông"),IF(AND(EP7="Rãnh xây",FE7="Móng bê tông"),KE7,IF(AND(EP7="Rãnh bê tông",FE7="Móng bê tông"),KE7,0)),0))))</f>
        <v>0</v>
      </c>
      <c r="JY7" s="26">
        <f t="shared" ref="JY7:JY40" si="31">IF(AND(EP7="Rãnh thang",FE7="Móng bê tông"),KE7,0)</f>
        <v>0</v>
      </c>
      <c r="JZ7" s="26">
        <f t="shared" ref="JZ7:JZ40" si="32">IF(EP7="Rãnh thang",IF(OR(HJ7="Bê tông",HJ7="Bê tông cốt thép"),KE7,0),0)</f>
        <v>0</v>
      </c>
      <c r="KA7" s="26">
        <f t="shared" ref="KA7:KA40" si="33">IF(EP7="Cống tròn",IF(FE7="Móng bê tông",KE7-FP7,IF(FE7="Móng bê tông kết hợp đế",KD7-FX7,0)),0)</f>
        <v>0</v>
      </c>
      <c r="KB7" s="26">
        <f t="shared" ref="KB7:KB40" si="34">IF(AND(EP7="Cống hộp",FE7="Móng bê tông"),KE7-GH7,0)</f>
        <v>0</v>
      </c>
      <c r="KC7" s="26">
        <f t="shared" ref="KC7:KC40" si="35">IF(AND(EP7="Rãnh xây",FE7="Móng bê tông"),KE7,IF(AND(EP7="Rãnh bê tông",FE7="Móng bê tông"),KE7,0))</f>
        <v>0</v>
      </c>
      <c r="KD7" s="106">
        <f>IF(OR(FE7="Móng bê tông kết hợp đế",FE7="Đế"),KE7-FP7,0)</f>
        <v>0</v>
      </c>
      <c r="KE7" s="24">
        <v>40.020000000000003</v>
      </c>
      <c r="KF7" s="31">
        <f>ROUND(IF(OR(EP7="Rãnh xây",EP7="Rãnh bê tông",EP7="Cống hộp"),KG7-KE7,0),2)</f>
        <v>1</v>
      </c>
      <c r="KG7" s="31">
        <f t="shared" ref="KG7:KG40" si="36">ROUND(IF(OR(EP7="Rãnh xây",EP7="Rãnh bê tông",EP7="Cống hộp"),KH7-GP7,0),2)</f>
        <v>41.02</v>
      </c>
      <c r="KH7" s="31">
        <f t="shared" ref="KH7:KH40" si="37">ROUND(IF(EP7="Cống hộp",KM7-GR7,IF(OR(EP7="Rãnh xây",EP7="Rãnh bê tông"),KN7-GR7,0)),2)</f>
        <v>41.02</v>
      </c>
      <c r="KI7" s="31">
        <f t="shared" ref="KI7:KI40" si="38">ROUND(IF(EP7="Rãnh thang",IF(OR(HK7="Bê tông",HK7="Bê tông cốt thép"),KR7,0),0),2)</f>
        <v>0</v>
      </c>
      <c r="KJ7" s="31">
        <f t="shared" ref="KJ7:KJ40" si="39">ROUND(IF(EP7="Cống tròn",IF(EP7="Cống tròn",KK7+FP7,0),IF(EP7="Cống hộp",IF(EP7="Cống hộp",KK7+GR7,0),IF(OR(EP7="Rãnh xây",EP7="Rãnh bê tông"),IF(OR(EP7="Rãnh xây",EP7="Rãnh bê tông"),KK7+GR7,0),IF(EP7="ống nhựa",IF(EP7="Ống nhựa",KK7+HC7,0),IF(EP7="Rãnh thang",IF(EP7="Rãnh thang",KE7+KQ7,0),0))))),2)</f>
        <v>41.02</v>
      </c>
      <c r="KK7" s="25">
        <v>41.02</v>
      </c>
      <c r="KL7" s="31">
        <f t="shared" ref="KL7:KL40" si="40">ROUND(IF(EP7="Cống tròn",KK7+FP7,0),2)</f>
        <v>0</v>
      </c>
      <c r="KM7" s="31">
        <f t="shared" ref="KM7:KM40" si="41">ROUND(IF(EP7="Cống hộp",KK7+GR7,0),2)</f>
        <v>0</v>
      </c>
      <c r="KN7" s="31">
        <f t="shared" ref="KN7:KN40" si="42">ROUND(IF(OR(EP7="Rãnh xây",EP7="Rãnh bê tông"),KK7+GR7,0),2)</f>
        <v>41.02</v>
      </c>
      <c r="KO7" s="31">
        <f t="shared" ref="KO7:KO40" si="43">ROUND(IF(EP7="Ống nhựa",KK7+HC7,0),2)</f>
        <v>0</v>
      </c>
      <c r="KP7" s="31">
        <f t="shared" ref="KP7:KP40" si="44">ROUND(IF(EP7="Ống nhựa",KO7+HH7,0),2)</f>
        <v>0</v>
      </c>
      <c r="KQ7" s="25">
        <v>0</v>
      </c>
      <c r="KR7" s="31">
        <f t="shared" ref="KR7:KR40" si="45">ROUND(IF(EP7="Rãnh thang",KE7+KQ7,0),2)</f>
        <v>0</v>
      </c>
      <c r="KS7" s="27">
        <v>40.020000000000003</v>
      </c>
      <c r="KT7" s="26">
        <f t="shared" ref="KT7:KT40" si="46">ROUND(IF(EP7="Cống tròn",IF(EP7="Cống tròn",IF(FE7="Không có móng",LR7-FP7,IF(FE7="Đế",LQ7-FX7,IF(OR(FE7="Móng bê tông",FE7="Móng bê tông kết hợp đế"),LH7-FT7,0))),0),IF(EP7="Cống hộp",IF(AND(EP7="Cống hộp",FE7="Không có móng"),LR7-GH7,IF(AND(EP7="Cống hộp",FE7="Móng bê tông"),LI7-GD7,0)),IF(OR(EP7="Rãnh xây",EP7="Rãnh bê tông"),IF(OR(EP7="Rãnh xây",EP7="Rãnh bê tông"),LJ7-GD7,0),IF(EP7="Ống nhựa",IF(AND(EP7="Ống nhựa",FE7="Không đắp cát"),LR7-HC7,IF(AND(EP7="Ống nhựa",FE7="Đắp cát"),LG7-HG7,0)),IF(EP7="Rãnh thang",IF(EP7="Rãnh thang",IF(FE7="Móng bê tông",LD7-HT7,LR7),0),0))))),2)</f>
        <v>0</v>
      </c>
      <c r="KU7" s="106">
        <f>IF(KT7&gt;0,KS7-KT7,0)</f>
        <v>0</v>
      </c>
      <c r="KV7" s="26">
        <f t="shared" ref="KV7:KV40" si="47">IF(EP7="Cống tròn",IF(FE7="Không có móng",LR7-FP7,IF(FE7="Đế",LQ7-FX7,IF(OR(FE7="Móng bê tông",FE7="Móng bê tông kết hợp đế"),LH7-FT7,0))),0)</f>
        <v>0</v>
      </c>
      <c r="KW7" s="26">
        <f t="shared" ref="KW7:KW40" si="48">IF(AND(EP7="Cống hộp",FE7="Không có móng"),LR7-GH7,IF(AND(EP7="Cống hộp",FE7="Móng bê tông"),LI7-GD7,0))</f>
        <v>0</v>
      </c>
      <c r="KX7" s="26">
        <f t="shared" ref="KX7:KX40" si="49">IF(OR(EP7="Rãnh xây",EP7="Rãnh bê tông"),LJ7-GD7,0)</f>
        <v>0</v>
      </c>
      <c r="KY7" s="26">
        <f t="shared" ref="KY7:KY40" si="50">IF(AND(EP7="Ống nhựa",FE7="Không đắp cát"),LR7-HC7,IF(AND(EP7="Ống nhựa",FE7="Đắp cát"),LG7-HG7,0))</f>
        <v>0</v>
      </c>
      <c r="KZ7" s="26">
        <f t="shared" ref="KZ7:KZ40" si="51">IF(EP7="Rãnh thang",IF(OR(HK7="Bê tông",HK7="Bê tông cốt thép"),LF7-IC7,ME7),0)</f>
        <v>0</v>
      </c>
      <c r="LA7" s="26">
        <f t="shared" ref="LA7:LA40" si="52">IF(EP7="Rãnh thang",IF(OR(HJ7="Bê tông",HJ7="Bê tông cốt thép"),LE7-HN7,LR7),0)</f>
        <v>0</v>
      </c>
      <c r="LB7" s="26">
        <f t="shared" ref="LB7:LB40" si="53">IF(EP7="Rãnh thang",IF(FE7="Móng bê tông",LD7-HT7,LR7),0)</f>
        <v>0</v>
      </c>
      <c r="LC7" s="26">
        <f t="shared" ref="LC7:LC40" si="54">IF(EP7="Rãnh thang",IF(AND(EP7="Rãnh thang",FE7="Móng bê tông"),LR7-HV7,0),IF(EP7="Ống nhựa",IF(AND(EP7="Ống nhựa",FE7="Đắp cát"),LR7-HC7,0),IF(EP7="Cống tròn",IF(EP7="Cống tròn",IF(OR(FE7="Móng bê tông",FE7="Móng bê tông kết hợp đế"),LN7-FV7,0),0),IF(EP7="Cống hộp",IF(AND(EP7="Cống hộp",FE7="Móng bê tông"),LO7-GF7,0),IF(OR(EP7="Rãnh xây",EP7="Rãnh bê tông"),IF(AND(EP7="Rãnh xây",FE7="Móng bê tông"),LP7-GF7,IF(AND(EP7="Rãnh bê tông",FE7="Móng bê tông"),LP7-GF7,0)),0)))))</f>
        <v>0</v>
      </c>
      <c r="LD7" s="26">
        <f t="shared" ref="LD7:LD40" si="55">IF(AND(EP7="Rãnh thang",FE7="Móng bê tông"),LR7-HV7,0)</f>
        <v>0</v>
      </c>
      <c r="LE7" s="26">
        <f t="shared" ref="LE7:LE40" si="56">IF(EP7="Rãnh thang",IF(OR(HJ7="Bê tông",HJ7="Bê tông cốt thép"),LR7-HQ7,0),0)</f>
        <v>0</v>
      </c>
      <c r="LF7" s="26">
        <f t="shared" ref="LF7:LF40" si="57">IF(EP7="Rãnh thang",IF(OR(HK7="Bê tông",HK7="Bê tông cốt thép"),ME7-IF7,0),0)</f>
        <v>0</v>
      </c>
      <c r="LG7" s="26">
        <f t="shared" ref="LG7:LG40" si="58">IF(AND(EP7="Ống nhựa",FE7="Đắp cát"),LR7-HC7,0)</f>
        <v>0</v>
      </c>
      <c r="LH7" s="26">
        <f t="shared" ref="LH7:LH40" si="59">IF(EP7="Cống tròn",IF(OR(FE7="Móng bê tông",FE7="Móng bê tông kết hợp đế"),LN7-FV7,0),0)</f>
        <v>0</v>
      </c>
      <c r="LI7" s="26">
        <f t="shared" ref="LI7:LI40" si="60">IF(AND(EP7="Cống hộp",FE7="Móng bê tông"),LO7-GF7,0)</f>
        <v>0</v>
      </c>
      <c r="LJ7" s="26">
        <f t="shared" ref="LJ7:LJ40" si="61">IF(AND(EP7="Rãnh xây",FE7="Móng bê tông"),LP7-GF7,IF(AND(EP7="Rãnh bê tông",FE7="Móng bê tông"),LP7-GF7,0))</f>
        <v>0</v>
      </c>
      <c r="LK7" s="26">
        <f t="shared" ref="LK7:LK40" si="62">IF(EP7="Rãnh thang",IF(AND(EP7="Rãnh thang",FE7="Móng bê tông"),LR7,0),IF(EP7="Cống tròn",IF(EP7="Cống tròn",IF(FE7="Móng bê tông",LR7-FP7,IF(FE7="Móng bê tông kết hợp đế",LQ7-FX7,0)),0),IF(EP7="Cống hộp",IF(AND(EP7="Cống hộp",FE7="Móng bê tông"),LR7-GH7,0),IF(OR(EP7="Rãnh xây",EP7="Rãnh bê tông"),IF(AND(EP7="Rãnh xây",FE7="Móng bê tông"),LR7,IF(AND(EP7="Rãnh bê tông",FE7="Móng bê tông"),LR7,0)),0))))</f>
        <v>0</v>
      </c>
      <c r="LL7" s="26">
        <f t="shared" ref="LL7:LL40" si="63">IF(AND(EP7="Rãnh thang",FE7="Móng bê tông"),LR7,0)</f>
        <v>0</v>
      </c>
      <c r="LM7" s="26">
        <f t="shared" ref="LM7:LM40" si="64">IF(EP7="Rãnh thang",IF(OR(HJ7="Bê tông",HJ7="Bê tông cốt thép"),LR7,0),0)</f>
        <v>0</v>
      </c>
      <c r="LN7" s="26">
        <f t="shared" ref="LN7:LN40" si="65">IF(EP7="Cống tròn",IF(FE7="Móng bê tông",LR7-FP7,IF(FE7="Móng bê tông kết hợp đế",LQ7-FX7,0)),0)</f>
        <v>0</v>
      </c>
      <c r="LO7" s="26">
        <f t="shared" ref="LO7:LO40" si="66">IF(AND(EP7="Cống hộp",FE7="Móng bê tông"),LR7-GH7,0)</f>
        <v>0</v>
      </c>
      <c r="LP7" s="26">
        <f t="shared" ref="LP7:LP40" si="67">IF(AND(EP7="Rãnh xây",FE7="Móng bê tông"),LR7,IF(AND(EP7="Rãnh bê tông",FE7="Móng bê tông"),LR7,0))</f>
        <v>0</v>
      </c>
      <c r="LQ7" s="26">
        <f t="shared" ref="LQ7:LQ40" si="68">IF(OR(FE7="Móng bê tông kết hợp đế",FE7="Đế"),LR7-FP7,0)</f>
        <v>0</v>
      </c>
      <c r="LR7" s="24">
        <v>39.520000000000003</v>
      </c>
      <c r="LS7" s="31">
        <f t="shared" ref="LS7:LS40" si="69">ROUND(IF(OR(EP7="Rãnh xây",EP7="Rãnh bê tông",EP7="Cống hộp"),LT7-LR7,0),2)</f>
        <v>1</v>
      </c>
      <c r="LT7" s="31">
        <f t="shared" ref="LT7:LT40" si="70">ROUND(IF(OR(EP7="Rãnh xây",EP7="Rãnh bê tông",EP7="Cống hộp"),LU7-GP7,0),2)</f>
        <v>40.520000000000003</v>
      </c>
      <c r="LU7" s="31">
        <f t="shared" ref="LU7:LU40" si="71">ROUND(IF(EP7="Cống hộp",LZ7-GR7,IF(OR(EP7="Rãnh xây",EP7="Rãnh bê tông"),MA7-GR7,0)),2)</f>
        <v>40.520000000000003</v>
      </c>
      <c r="LV7" s="31">
        <f t="shared" ref="LV7:LV40" si="72">ROUND(IF(EP7="Rãnh thang",IF(OR(HK7="Bê tông",HK7="Bê tông cốt thép"),ME7,0),0),2)</f>
        <v>0</v>
      </c>
      <c r="LW7" s="31">
        <f t="shared" ref="LW7:LW40" si="73">ROUND(IF(EP7="Cống tròn",IF(EP7="Cống tròn",LX7+FP7,0),IF(EP7="Cống hộp",IF(EP7="Cống hộp",LX7+GR7,0),IF(OR(EP7="Rãnh xây",EP7="Rãnh bê tông"),IF(OR(EP7="Rãnh xây",EP7="Rãnh bê tông"),LX7+GR7,0),IF(EP7="ống nhựa",IF(EP7="Ống nhựa",LX7+HC7,0),IF(EP7="Rãnh thang",IF(EP7="Rãnh thang",LR7+MD7,0),0))))),2)</f>
        <v>40.520000000000003</v>
      </c>
      <c r="LX7" s="25">
        <v>40.520000000000003</v>
      </c>
      <c r="LY7" s="31">
        <f t="shared" ref="LY7:LY40" si="74">ROUND(IF(EP7="Cống tròn",LX7+FP7,0),2)</f>
        <v>0</v>
      </c>
      <c r="LZ7" s="31">
        <f t="shared" ref="LZ7:LZ40" si="75">ROUND(IF(EP7="Cống hộp",LX7+GR7,0),2)</f>
        <v>0</v>
      </c>
      <c r="MA7" s="31">
        <f t="shared" ref="MA7:MA40" si="76">ROUND(IF(OR(EP7="Rãnh xây",EP7="Rãnh bê tông"),LX7+GR7,0),2)</f>
        <v>40.520000000000003</v>
      </c>
      <c r="MB7" s="31">
        <f t="shared" ref="MB7:MB40" si="77">ROUND(IF(EP7="Ống nhựa",LX7+HC7,0),2)</f>
        <v>0</v>
      </c>
      <c r="MC7" s="31">
        <f t="shared" ref="MC7:MC40" si="78">ROUND(IF(EP7="Ống nhựa",MB7+HH7,0),2)</f>
        <v>0</v>
      </c>
      <c r="MD7" s="25">
        <v>0</v>
      </c>
      <c r="ME7" s="31">
        <f t="shared" ref="ME7:ME40" si="79">ROUND(IF(EP7="Rãnh thang",LR7+MD7,0),2)</f>
        <v>0</v>
      </c>
      <c r="MF7" s="33" t="s">
        <v>429</v>
      </c>
      <c r="MG7" s="25">
        <v>0.32</v>
      </c>
      <c r="MH7" s="31">
        <f>IF(MF7="",0,IF(MF7="Đào đá",0,JH7-MG7))</f>
        <v>-0.32</v>
      </c>
      <c r="MI7" s="31">
        <f>MG7+MH7</f>
        <v>0</v>
      </c>
      <c r="MJ7" s="25">
        <v>0.32</v>
      </c>
      <c r="MK7" s="31">
        <f>IF(MF7="",0,IF(MF7="Đào đá",0,KU7-MJ7))</f>
        <v>-0.32</v>
      </c>
      <c r="ML7" s="31">
        <f>MJ7+MK7</f>
        <v>0</v>
      </c>
      <c r="MM7" s="31">
        <f t="shared" ref="MM7:MM40" si="80">IF(OR(MF7="Đào đất",MF7="Đào đất + đào đá"),IF(MH7&gt;=FT7,FT7,MH7),0)</f>
        <v>-0.32</v>
      </c>
      <c r="MN7" s="31">
        <f t="shared" ref="MN7:MN40" si="81">IF(OR(MF7="Đào đất",MF7="Đào đất + đào đá"),IF(MK7&gt;=FT7,FT7,MK7),0)</f>
        <v>-0.32</v>
      </c>
      <c r="MO7" s="31">
        <f>(MM7+MN7)/2</f>
        <v>-0.32</v>
      </c>
      <c r="MP7" s="31">
        <f t="shared" ref="MP7:MP40" si="82">IF(MF7="Đào đá",IF(MG7&gt;=FT7,FT7,MG7),IF(MF7="Đào đất + Đào đá",IF(MI7&gt;=FT7,IF(MM7&lt;FT7,FT7-MM7,0),MG7),0))</f>
        <v>0.32</v>
      </c>
      <c r="MQ7" s="31">
        <f t="shared" ref="MQ7:MQ40" si="83">IF(MF7="Đào đá",IF(MJ7&gt;=FT7,FT7,MJ7),IF(MF7="Đào đất + Đào đá",IF(ML7&gt;=FT7,IF(MN7&lt;FT7,FT7-MN7,0),MJ7),0))</f>
        <v>0.32</v>
      </c>
      <c r="MR7" s="31">
        <f>(MP7+MQ7)/2</f>
        <v>0.32</v>
      </c>
      <c r="MS7" s="31">
        <f t="shared" ref="MS7:MS40" si="84">IF(OR(MF7="Đào đất",MF7="Đào đất + đào đá"),IF(MH7&lt;=FT7,0,IF(MH7&gt;=FT7+FV7,FV7,MH7-FT7)),0)</f>
        <v>0</v>
      </c>
      <c r="MT7" s="31">
        <f t="shared" ref="MT7:MT40" si="85">IF(OR(MF7="Đào đất",MF7="Đào đất + đào đá"),IF(MK7&lt;=FT7,0,IF(MK7&gt;=FT7+FV7,FV7,MK7-FT7)),0)</f>
        <v>0</v>
      </c>
      <c r="MU7" s="31">
        <f>(MS7+MT7)/2</f>
        <v>0</v>
      </c>
      <c r="MV7" s="31">
        <f t="shared" ref="MV7:MV40" si="86">IF(MF7="Đào đá",IF(MG7&lt;=FT7,0,IF(MG7&gt;=FT7+FV7,FV7,MG7-FT7)),IF(MF7="Đào đất + Đào đá",IF(MI7&gt;=FT7+FV7,IF(MS7&lt;FV7,FV7-MS7,0),MG7-MP7),0))</f>
        <v>0</v>
      </c>
      <c r="MW7" s="31">
        <f t="shared" ref="MW7:MW40" si="87">IF(MF7="Đào đá",IF(MJ7&lt;=FT7,0,IF(MJ7&gt;=FT7+FV7,FV7,MJ7-FT7)),IF(MF7="Đào đất + Đào đá",IF(ML7&gt;=FT7+FV7,IF(MT7&lt;FV7,FV7-MT7,0),MJ7-MQ7),0))</f>
        <v>0</v>
      </c>
      <c r="MX7" s="31">
        <f>(MV7+MW7)/2</f>
        <v>0</v>
      </c>
      <c r="MY7" s="108">
        <f t="shared" ref="MY7:MY40" si="88">IF(OR(MF7="Đào đất",MF7="Đào đất + đào đá"),IF(MH7&lt;=FT7+FV7,0,IF(MH7&gt;=FT7+FV7+FX7,FX7,MH7-(FT7+FV7))),0)</f>
        <v>0</v>
      </c>
      <c r="MZ7" s="31">
        <f t="shared" ref="MZ7:MZ40" si="89">IF(OR(MF7="Đào đất",MF7="Đào đất + đào đá"),IF(MK7&lt;=FT7+FV7,0,IF(MK7&gt;=FT7+FV7+FX7,FX7,MK7-(FT7+FV7))),0)</f>
        <v>0</v>
      </c>
      <c r="NA7" s="31">
        <f>(MY7+MZ7)/2</f>
        <v>0</v>
      </c>
      <c r="NB7" s="31">
        <f t="shared" ref="NB7:NB40" si="90">IF(MF7="Đào đá",IF(MG7&lt;=FT7+FV7,0,IF(MG7&gt;=FT7+FV7+FX7,FX7,MG7-(FT7+FV7))),IF(MF7="Đào đất + Đào đá",IF(MI7&gt;=FT7+FV7+FX7,IF(MY7&lt;FX7,FX7-MY7,0),MG7-(MP7+MV7)),0))</f>
        <v>0</v>
      </c>
      <c r="NC7" s="31">
        <f t="shared" ref="NC7:NC40" si="91">IF(MF7="Đào đá",IF(MJ7&lt;=FT7+FV7,0,IF(MJ7&gt;=FT7+FV7+FX7,FX7,MJ7-(FT7+FV7))),IF(MF7="Đào đất + Đào đá",IF(ML7&gt;=FT7+FV7+FX7,IF(MZ7&lt;FX7,FX7-MZ7,0),MJ7-(MQ7+MW7)),0))</f>
        <v>0</v>
      </c>
      <c r="ND7" s="31">
        <f>(NB7+NC7)/2</f>
        <v>0</v>
      </c>
      <c r="NE7" s="31">
        <f t="shared" ref="NE7:NE40" si="92">IF(OR(MF7="Đào đất",MF7="Đào đất + đào đá"),IF(MH7&lt;=FT7+FV7+FX7,0,IF(MH7&gt;=FY7,FY7,MH7-(FT7+FV7+FX7))),0)</f>
        <v>0</v>
      </c>
      <c r="NF7" s="31">
        <f t="shared" ref="NF7:NF40" si="93">IF(OR(MF7="Đào đất",MF7="Đào đất + đào đá"),IF(MK7&lt;=FT7+FV7+FX7,0,IF(MK7&gt;=FY7,FY7,MK7-(FT7+FV7+FX7))),0)</f>
        <v>0</v>
      </c>
      <c r="NG7" s="31">
        <f>(NE7+NF7)/2</f>
        <v>0</v>
      </c>
      <c r="NH7" s="31">
        <f t="shared" ref="NH7:NH40" si="94">IF(MF7="Đào đá",IF(MG7&lt;=FT7+FV7+FX7,0,IF(MG7&gt;=FY7,FY7,MG7-(FT7+FV7+FX7))),IF(MF7="Đào đất + Đào đá",IF(MI7&gt;=FY7,IF(NE7&lt;FS7,FS7-NE7,0),MG7-(MP7+MV7+NB7)),0))</f>
        <v>0</v>
      </c>
      <c r="NI7" s="31">
        <f t="shared" ref="NI7:NI40" si="95">IF(MF7="Đào đá",IF(MJ7&lt;=FT7+FV7+FX7,0,IF(MJ7&gt;=FY7,FY7,MJ7-(FT7+FV7+FX7))),IF(MF7="Đào đất + Đào đá",IF(ML7&gt;=FY7,IF(NF7&lt;FS7,FS7-NF7,0),MJ7-(MQ7+MW7+NC7)),0))</f>
        <v>0</v>
      </c>
      <c r="NJ7" s="31">
        <f>(NH7+NI7)/2</f>
        <v>0</v>
      </c>
      <c r="NK7" s="31">
        <f t="shared" ref="NK7:NK40" si="96">IF(OR(MF7="Đào đất",MF7="Đào đất + Đào đá"),IF(MH7&gt;=GD7,GD7,MH7),0)</f>
        <v>-0.32</v>
      </c>
      <c r="NL7" s="31">
        <f t="shared" ref="NL7:NL40" si="97">IF(OR(MF7="Đào đất",MF7="Đào đất + Đào đá"),IF(MK7&gt;=GD7,GD7,MK7),0)</f>
        <v>-0.32</v>
      </c>
      <c r="NM7" s="31">
        <f>(NK7+NL7)/2</f>
        <v>-0.32</v>
      </c>
      <c r="NN7" s="108">
        <f t="shared" ref="NN7:NN40" si="98">IF(MF7="Đào đá",IF(MG7&gt;=GD7,GD7,MG7),IF(MF7="Đào đất + Đào đá",IF(MI7&gt;=GD7,IF(NK7&lt;GD7,GD7-NK7,0),MG7),0))</f>
        <v>0.32</v>
      </c>
      <c r="NO7" s="31">
        <f t="shared" ref="NO7:NO40" si="99">IF(MF7="Đào đá",IF(MJ7&gt;=GD7,GD7,MJ7),IF(MF7="Đào đất + Đào đá",IF(ML7&gt;=GD7,IF(NL7&lt;GD7,GD7-NL7,0),MJ7),0))</f>
        <v>0.32</v>
      </c>
      <c r="NP7" s="31">
        <f>(NN7+NO7)/2</f>
        <v>0.32</v>
      </c>
      <c r="NQ7" s="31">
        <f t="shared" ref="NQ7:NQ40" si="100">IF(OR(MF7="Đào đất",MF7="Đào đất + Đào đá"),IF(MH7&lt;=GD7,0,IF(MH7&gt;=GD7+GF7,GF7,MH7-GD7)),0)</f>
        <v>0</v>
      </c>
      <c r="NR7" s="31">
        <f t="shared" ref="NR7:NR40" si="101">IF(OR(MF7="Đào đất",MF7="Đào đất + Đào đá"),IF(MK7&lt;=GD7,0,IF(MK7&gt;=GD7+GF7,GF7,MK7-GD7)),0)</f>
        <v>0</v>
      </c>
      <c r="NS7" s="31">
        <f>(NQ7+NR7)/2</f>
        <v>0</v>
      </c>
      <c r="NT7" s="31">
        <f t="shared" ref="NT7:NT40" si="102">IF(MF7="Đào đá",IF(MG7&lt;=GD7,0,IF(MG7&gt;=GD7+GF7,GF7,MG7-GD7)),IF(MF7="Đào đất + Đào đá",IF(MI7&gt;=GD7+GF7,IF(NQ7&lt;GF7,GF7-NQ7,0),MG7-NN7),0))</f>
        <v>0</v>
      </c>
      <c r="NU7" s="31">
        <f t="shared" ref="NU7:NU40" si="103">IF(MF7="Đào đá",IF(MJ7&lt;=GD7,0,IF(MJ7&gt;=GD7+GF7,GF7,MJ7-GD7)),IF(MF7="Đào đất + Đào đá",IF(ML7&gt;=GD7+GF7,IF(NR7&lt;GF7,GF7-NR7,0),MJ7-NO7),0))</f>
        <v>0</v>
      </c>
      <c r="NV7" s="31">
        <f>(NT7+NU7)/2</f>
        <v>0</v>
      </c>
      <c r="NW7" s="31">
        <f t="shared" ref="NW7:NW40" si="104">IF(OR(MF7="Đào đất",MF7="Đào đất + Đào đá"),IF(MH7&lt;=GD7+GF7,0,IF(MH7&gt;=HB7-(GD7+GF7),HB7-(GD7+GF7),MH7-(GD7+GF7))),0)</f>
        <v>0</v>
      </c>
      <c r="NX7" s="31">
        <f t="shared" ref="NX7:NX40" si="105">IF(OR(MF7="Đào đất",MF7="Đào đất + Đào đá"),IF(MK7&lt;=GD7+GF7,0,IF(MK7&gt;=HB7-(GD7+GF7),HB7-(GD7+GF7),MK7-(GD7+GF7))),0)</f>
        <v>0</v>
      </c>
      <c r="NY7" s="31">
        <f>(NW7+NX7)/2</f>
        <v>0</v>
      </c>
      <c r="NZ7" s="31">
        <f t="shared" ref="NZ7:NZ40" si="106">IF(MF7="Đào đá",IF(MG7&lt;=GD7+GF7,0,IF(MG7&gt;=HB7,HB7-(GD7+GF7),MG7-(GD7+GF7))),IF(MF7="Đào đất + Đào đá",IF(MI7&gt;=HB7,IF(NW7&lt;HB7-(GD7+GF7),(HB7-(GD7+GF7))-NW7,0),MG7-(NN7+NT7)),0))</f>
        <v>0</v>
      </c>
      <c r="OA7" s="31">
        <f t="shared" ref="OA7:OA40" si="107">IF(MF7="Đào đá",IF(MJ7&lt;=GD7+GF7,0,IF(MJ7&gt;=HB7,HB7-(GD7+GF7),MJ7-(GD7+GF7))),IF(MF7="Đào đất + Đào đá",IF(ML7&gt;=HB7,IF(NX7&lt;HB7-(GD7+GF7),(HB7-(GD7+GF7))-NX7,0),MJ7-(NO7+NU7)),0))</f>
        <v>0</v>
      </c>
      <c r="OB7" s="31">
        <f>(NZ7+OA7)/2</f>
        <v>0</v>
      </c>
      <c r="OC7" s="31">
        <f t="shared" ref="OC7:OC40" si="108">IF(OR(MF7="Đào đất",MF7="Đào đất + Đào đá"),IF(MH7&gt;=HG7,HG7,MH7),0)</f>
        <v>-0.32</v>
      </c>
      <c r="OD7" s="31">
        <f t="shared" ref="OD7:OD40" si="109">IF(OR(MF7="Đào đất",MF7="Đào đất + Đào đá"),IF(MK7&gt;=HG7,HG7,MK7),0)</f>
        <v>-0.32</v>
      </c>
      <c r="OE7" s="31">
        <f>(OC7+OD7)/2</f>
        <v>-0.32</v>
      </c>
      <c r="OF7" s="31">
        <f t="shared" ref="OF7:OF40" si="110">IF(MF7="Đào đá",IF(MG7&gt;=HG7,HG7,MG7),IF(MF7="Đào đất + Đào đá",IF(MI7&gt;=HG7,IF(OC7&lt;HG7,HG7-OC7,0),MG7),0))</f>
        <v>0.32</v>
      </c>
      <c r="OG7" s="31">
        <f t="shared" ref="OG7:OG40" si="111">IF(MF7="Đào đá",IF(MJ7&gt;=HG7,HG7,MJ7),IF(MF7="Đào đất + Đào đá",IF(ML7&gt;=HG7,IF(OD7&lt;HG7,HG7-OD7,0),MJ7),0))</f>
        <v>0.32</v>
      </c>
      <c r="OH7" s="31">
        <f>(OF7+OG7)/2</f>
        <v>0.32</v>
      </c>
      <c r="OI7" s="31">
        <f t="shared" ref="OI7:OI40" si="112">IF(OR(MF7="Đào đất",MF7="Đào đất + Đào đá"),IF(MH7&lt;=HG7,0,IF(MH7&gt;=HG7+HF7,HF7,MH7-HG7)),0)</f>
        <v>0</v>
      </c>
      <c r="OJ7" s="31">
        <f t="shared" ref="OJ7:OJ40" si="113">IF(OR(MF7="Đào đất",MF7="Đào đất + Đào đá"),IF(MK7&lt;=HG7,0,IF(MK7&gt;=HG7+HF7,HF7,MK7-HG7)),0)</f>
        <v>0</v>
      </c>
      <c r="OK7" s="31">
        <f>(OI7+OJ7)/2</f>
        <v>0</v>
      </c>
      <c r="OL7" s="31">
        <f t="shared" ref="OL7:OL40" si="114">IF(MF7="Đào đá",IF(MG7&lt;=HG7,0,IF(MG7&gt;=HG7+HF7,HF7,MG7-HG7)),IF(MF7="Đào đất + Đào đá",IF(MI7&gt;=HF7+HG7,IF(OI7&lt;HF7,HF7-OI7,0),MG7-OF7),0))</f>
        <v>0</v>
      </c>
      <c r="OM7" s="31">
        <f t="shared" ref="OM7:OM40" si="115">IF(MF7="Đào đá",IF(MJ7&lt;=HG7,0,IF(MJ7&gt;=HG7+HF7,HF7,MJ7-HG7)),IF(MF7="Đào đất + Đào đá",IF(ML7&gt;=HF7+HG7,IF(OJ7&lt;HF7,HF7-OJ7,0),MJ7-OG7),0))</f>
        <v>0</v>
      </c>
      <c r="ON7" s="31">
        <f>(OL7+OM7)/2</f>
        <v>0</v>
      </c>
      <c r="OO7" s="31">
        <f t="shared" ref="OO7:OO40" si="116">IF(OR(MF7="Đào đất",MF7="Đào đất + Đào đá"),IF(MH7&lt;=HG7+HF7,0,IF(MH7&gt;=HF7+HG7+HH7,HH7,MH7-(HF7+HG7))),0)</f>
        <v>0</v>
      </c>
      <c r="OP7" s="31">
        <f t="shared" ref="OP7:OP40" si="117">IF(OR(MF7="Đào đất",MF7="Đào đất + Đào đá"),IF(MK7&lt;=HG7+HF7,0,IF(MK7&gt;=HF7+HG7+HH7,HH7,MK7-(HF7+HG7))),0)</f>
        <v>0</v>
      </c>
      <c r="OQ7" s="31">
        <f>(OO7+OP7)/2</f>
        <v>0</v>
      </c>
      <c r="OR7" s="31">
        <f t="shared" ref="OR7:OR40" si="118">IF(MF7="Đào đá",IF(MG7&lt;=HF7+HG7,0,IF(MG7&gt;=HF7+HG7+HH7,HH7,MG7-(HF7+HG7))),IF(MF7="Đào đất + Đào đá",IF(MI7&gt;=HF7+HG7+HH7,IF(OO7&lt;HH7,HH7-OO7,0),MG7-(OF7+OL7)),0))</f>
        <v>0</v>
      </c>
      <c r="OS7" s="31">
        <f t="shared" ref="OS7:OS40" si="119">IF(MF7="Đào đá",IF(MJ7&lt;=HF7+HG7,0,IF(MJ7&gt;=HF7+HG7+HH7,HH7,MJ7-(HF7+HG7))),IF(MF7="Đào đất + Đào đá",IF(ML7&gt;=HF7+HG7+HH7,IF(OP7&lt;HH7,HH7-OP7,0),MJ7-(OF7+OL7)),0))</f>
        <v>0</v>
      </c>
      <c r="OT7" s="31">
        <f>(OR7+OS7)/2</f>
        <v>0</v>
      </c>
      <c r="OU7" s="31">
        <f t="shared" ref="OU7:OU40" si="120">IF(OR(MF7="Đào đất",MF7="Đào đất + Đào đá"),IF(MH7&gt;=HT7,HT7,MH7),0)</f>
        <v>-0.32</v>
      </c>
      <c r="OV7" s="31">
        <f t="shared" ref="OV7:OV40" si="121">IF(OR(MF7="Đào đất",MF7="Đào đất + Đào đá"),IF(MK7&gt;=HT7,HT7,MK7),0)</f>
        <v>-0.32</v>
      </c>
      <c r="OW7" s="31">
        <f>(OU7+OV7)/2</f>
        <v>-0.32</v>
      </c>
      <c r="OX7" s="31">
        <f t="shared" ref="OX7:OX40" si="122">IF(MF7="Đào đá",IF(MG7&gt;=HT7,HT7,MG7),IF(MF7="Đào đất + Đào đá",IF(MI7&gt;=HT7,IF(OU7&lt;HT7,HT7-OU7,0),MG7),0))</f>
        <v>0.32</v>
      </c>
      <c r="OY7" s="31">
        <f t="shared" ref="OY7:OY40" si="123">IF(MF7="Đào đá",IF(MJ7&gt;=HT7,HT7,MJ7),IF(MF7="Đào đất + Đào đá",IF(ML7&gt;=HT7,IF(OV7&lt;HT7,HT7-OV7,0),MJ7),0))</f>
        <v>0.32</v>
      </c>
      <c r="OZ7" s="31">
        <f>(OX7+OY7)/2</f>
        <v>0.32</v>
      </c>
      <c r="PA7" s="31">
        <f t="shared" ref="PA7:PA40" si="124">IF(OR(MF7="Đào đất",MF7="Đào đất + Đào đá"),IF(MH7&lt;=HT7,0,IF(MH7&gt;=HT7+HV7,HV7,MH7-HT7)),0)</f>
        <v>0</v>
      </c>
      <c r="PB7" s="31">
        <f t="shared" ref="PB7:PB40" si="125">IF(OR(MF7="Đào đất",MF7="Đào đất + Đào đá"),IF(MK7&lt;=HT7,0,IF(MK7&gt;=HT7+HV7,HV7,MK7-HT7)),0)</f>
        <v>0</v>
      </c>
      <c r="PC7" s="31">
        <f>(PA7+PB7)/2</f>
        <v>0</v>
      </c>
      <c r="PD7" s="31">
        <f t="shared" ref="PD7:PD40" si="126">IF(MF7="Đào đá",IF(MG7&lt;=HT7,0,IF(MG7&gt;=HT7+HV7,HV7,MG7-HT7)),IF(MF7="Đào đất + Đào đá",IF(MI7&gt;=HT7+HV7,IF(PA7&lt;HV7,HV7-PA7,0),MG7-OX7),0))</f>
        <v>0</v>
      </c>
      <c r="PE7" s="31">
        <f t="shared" ref="PE7:PE40" si="127">IF(MF7="Đào đá",IF(MJ7&lt;=HT7,0,IF(MJ7&gt;=HT7+HV7,HV7,MJ7-HT7)),IF(MF7="Đào đất + Đào đá",IF(ML7&gt;=HT7+HV7,IF(PB7&lt;HV7,HV7-PB7,0),MJ7-OY7),0))</f>
        <v>0</v>
      </c>
      <c r="PF7" s="31">
        <f>(PD7+PE7)/2</f>
        <v>0</v>
      </c>
      <c r="PG7" s="27">
        <v>2.6</v>
      </c>
      <c r="PH7" s="27">
        <v>0.5</v>
      </c>
      <c r="PI7" s="27">
        <v>1</v>
      </c>
      <c r="PJ7" s="27">
        <v>1</v>
      </c>
      <c r="PK7" s="27">
        <v>0</v>
      </c>
      <c r="PL7" s="27">
        <v>0</v>
      </c>
      <c r="PM7" s="27">
        <v>0</v>
      </c>
      <c r="PN7" s="27">
        <v>0</v>
      </c>
      <c r="PO7" s="31">
        <f>ROUND(IF(MH7&gt;0,(MH7*PH7*(PI7+PJ7))+PG7,0),2)</f>
        <v>0</v>
      </c>
      <c r="PP7" s="31">
        <f>ROUND((PO7+PG7)*(MH7/2),2)</f>
        <v>-0.42</v>
      </c>
      <c r="PQ7" s="31">
        <f>ROUND(IF(MG7&gt;0,IF(PO7&gt;0,(MG7*PH7*(PI7+PJ7))+PO7,(MG7*PH7*(PI7+PJ7))+PG7),0),2)</f>
        <v>2.92</v>
      </c>
      <c r="PR7" s="31">
        <f>ROUND(IF(PO7&gt;0,(PQ7+PO7)*(MG7/2),(PQ7+PG7)*(MG7/2)),2)</f>
        <v>0.88</v>
      </c>
      <c r="PS7" s="31">
        <f>ROUND(IF(MK7&gt;0,(MK7*PH7*(PI7+PJ7))+PG7,0),2)</f>
        <v>0</v>
      </c>
      <c r="PT7" s="31">
        <f>ROUND((PS7+PG7)*(MK7/2),2)</f>
        <v>-0.42</v>
      </c>
      <c r="PU7" s="31">
        <f>ROUND(IF(MJ7&gt;0,IF(PS7&gt;0,(MJ7*PH7*(PI7+PJ7))+PS7,(MJ7*PH7*(PI7+PJ7))+PG7),0),2)</f>
        <v>2.92</v>
      </c>
      <c r="PV7" s="31">
        <f>ROUND(IF(PS7&gt;0,(PU7+PS7)*(MJ7/2),(PU7+PG7)*(MJ7/2)),2)</f>
        <v>0.88</v>
      </c>
      <c r="PW7" s="31">
        <f t="shared" ref="PW7:PW40" si="128">ROUND(((HN7+HQ7)*PL7*(PM7+PN7))+PK7,2)</f>
        <v>0</v>
      </c>
      <c r="PX7" s="31">
        <f>ROUND(((PW7+PK7)*((HN7+HQ7)/2))*HS7,2)</f>
        <v>0</v>
      </c>
      <c r="PY7" s="31">
        <f t="shared" ref="PY7:PY40" si="129">ROUND(((IC7+IF7)*PL7*(PM7+PN7))+PK7,2)</f>
        <v>0</v>
      </c>
      <c r="PZ7" s="31">
        <f t="shared" ref="PZ7:PZ40" si="130">ROUND(((PY7+PK7)*((IC7+IF7)/2))*IH7,2)</f>
        <v>0</v>
      </c>
      <c r="QA7" s="31">
        <f t="shared" ref="QA7:QA40" si="131">ROUND(((PP7+PT7)/2)*EV7,2)</f>
        <v>-8.06</v>
      </c>
      <c r="QB7" s="31">
        <f t="shared" ref="QB7:QB40" si="132">ROUND(((PR7+PV7)/2)*EV7,2)</f>
        <v>16.89</v>
      </c>
      <c r="QC7" s="31">
        <f t="shared" ref="QC7:QC40" si="133">ROUND(QA7+QB7,2)</f>
        <v>8.83</v>
      </c>
      <c r="QD7" s="31">
        <f t="shared" ref="QD7:QD40" si="134">ROUND(PX7*EV7,2)</f>
        <v>0</v>
      </c>
      <c r="QE7" s="31">
        <f t="shared" ref="QE7:QE40" si="135">ROUND(PZ7*EV7,2)</f>
        <v>0</v>
      </c>
      <c r="QF7" s="31">
        <f>QD7+QE7</f>
        <v>0</v>
      </c>
      <c r="QG7" s="31">
        <f>ROUND(QA7+QF7,2)</f>
        <v>-8.06</v>
      </c>
      <c r="QH7" s="31">
        <f>ROUND(QB7,2)</f>
        <v>16.89</v>
      </c>
      <c r="QI7" s="31">
        <f>ROUND(QG7+QH7,2)</f>
        <v>8.83</v>
      </c>
      <c r="QJ7" s="31">
        <f t="shared" ref="QJ7:QJ40" si="136">ROUND((((MO7*FU7)+(FW7*MU7)+((3.14*NG7*NG7)/4))*EV7)+(NA7*FM7*FN7),2)</f>
        <v>0</v>
      </c>
      <c r="QK7" s="31">
        <f t="shared" ref="QK7:QK40" si="137">ROUND((((MR7*FU7)+(FW7*MX7)+((3.14*NJ7*NJ7)/4))*EV7)+(ND7*FM7*FN7),2)</f>
        <v>0</v>
      </c>
      <c r="QL7" s="31">
        <f>ROUND(QJ7+QK7,2)</f>
        <v>0</v>
      </c>
      <c r="QM7" s="31">
        <f t="shared" ref="QM7:QM40" si="138">ROUND(IF(EP7="Cống hộp",((NM7*GE7)+(GG7*NS7)+(NY7*((GJ7*GK7)+GL7)))*EV7,0),2)</f>
        <v>0</v>
      </c>
      <c r="QN7" s="31">
        <f t="shared" ref="QN7:QN40" si="139">ROUND(IF(EP7="Cống hộp",((NP7*GE7)+(GG7*NV7)+(OB7*((GJ7*GK7)+GL7)))*EV7,0),2)</f>
        <v>0</v>
      </c>
      <c r="QO7" s="31">
        <f>ROUND(QM7+QN7,2)</f>
        <v>0</v>
      </c>
      <c r="QP7" s="31">
        <f t="shared" ref="QP7:QP40" si="140">ROUND(IF(OR(EP7="Rãnh xây",EP7="Rãnh bê tông"),((NM7*GE7)+(GG7*NS7)+(NY7*((GJ7*GK7)+GL7)))*EV7,0),2)</f>
        <v>0</v>
      </c>
      <c r="QQ7" s="31">
        <f t="shared" ref="QQ7:QQ40" si="141">ROUND(IF(OR(EP7="Rãnh xây",EP7="Rãnh bê tông"),((NP7*GE7)+(GG7*NV7)+(OB7*((GJ7*GK7)+GL7)))*EV7,0),2)</f>
        <v>0</v>
      </c>
      <c r="QR7" s="31">
        <f>ROUND(QP7+QQ7,2)</f>
        <v>0</v>
      </c>
      <c r="QS7" s="31">
        <f t="shared" ref="QS7:QS40" si="142">ROUND((((((OE7+OK7+OQ7)*PH7*(PI7+PJ7))+PG7)+PG7)*((OE7+OK7+OQ7)/2))*EV7,2)</f>
        <v>-14.98</v>
      </c>
      <c r="QT7" s="31">
        <f t="shared" ref="QT7:QT40" si="143">ROUND((((((OH7+ON7+OT7)*PH7*(PI7+PJ7))+PG7)+PG7)*((OH7+ON7+OT7)/2))*EV7,2)</f>
        <v>16.95</v>
      </c>
      <c r="QU7" s="31">
        <f>ROUND(QS7+QT7,2)</f>
        <v>1.97</v>
      </c>
      <c r="QV7" s="31">
        <f t="shared" ref="QV7:QV40" si="144">ROUND(((OW7*HU7)+(HW7*PC7))*EV7,2)</f>
        <v>0</v>
      </c>
      <c r="QW7" s="31">
        <f t="shared" ref="QW7:QW40" si="145">ROUND(((OZ7*HU7)+(HW7*PF7))*EV7,2)</f>
        <v>0</v>
      </c>
      <c r="QX7" s="31">
        <f>ROUND(QV7+QW7,2)</f>
        <v>0</v>
      </c>
      <c r="QY7" s="31">
        <f t="shared" ref="QY7:QY40" si="146">ROUND(((HN7*HO7*HP7)+(HQ7*HR7*HS7))*EV7,2)</f>
        <v>0</v>
      </c>
      <c r="QZ7" s="31">
        <f t="shared" ref="QZ7:QZ40" si="147">ROUND(((IC7*ID7*IE7)+(IF7*IG7*IH7))*EV7,2)</f>
        <v>0</v>
      </c>
      <c r="RA7" s="31">
        <f>ROUND(QV7+QY7+QZ7,2)</f>
        <v>0</v>
      </c>
      <c r="RB7" s="31">
        <f>ROUND(QW7,2)</f>
        <v>0</v>
      </c>
      <c r="RC7" s="31">
        <f>ROUND(RA7+RB7,2)</f>
        <v>0</v>
      </c>
      <c r="RD7" s="31">
        <f>ROUND(QJ7+QM7+QP7+QS7+RA7,2)</f>
        <v>-14.98</v>
      </c>
      <c r="RE7" s="31">
        <f>ROUND(QK7+QN7+QQ7+QT7+RB7,2)</f>
        <v>16.95</v>
      </c>
      <c r="RF7" s="31">
        <f>ROUND(RD7+RE7,2)</f>
        <v>1.97</v>
      </c>
      <c r="RG7" s="31">
        <f>ROUND(QG7-RD7,2)</f>
        <v>6.92</v>
      </c>
      <c r="RH7" s="31">
        <f>ROUND(QH7-RE7,2)</f>
        <v>-0.06</v>
      </c>
      <c r="RI7" s="31">
        <f>ROUND(RG7+RH7,2)</f>
        <v>6.86</v>
      </c>
      <c r="RJ7" s="31">
        <f>RD7</f>
        <v>-14.98</v>
      </c>
      <c r="RK7" s="31">
        <f>RE7</f>
        <v>16.95</v>
      </c>
      <c r="RL7" s="31">
        <f>RF7</f>
        <v>1.97</v>
      </c>
      <c r="RM7" s="31">
        <f t="shared" ref="RM7:RM40" si="148">ROUND(IF(AND(EP7="Ống nhựa",FE7="Đắp cát"),HF7+HG7+HH7,0),2)</f>
        <v>0</v>
      </c>
      <c r="RN7" s="31">
        <f t="shared" ref="RN7:RN40" si="149">ROUND(IF(AND(EP7="Ống nhựa",FE7="Đắp cát"),(RM7*PH7*(PI7+PJ7))+PG7,0),2)</f>
        <v>0</v>
      </c>
      <c r="RO7" s="31">
        <f t="shared" ref="RO7:RO40" si="150">ROUND(IF(AND(EP7="Ống nhựa",FE7="Đắp cát"),(RN7+PG7)*((HF7+HG7+HH7)/2),0),2)</f>
        <v>0</v>
      </c>
      <c r="RP7" s="31">
        <f t="shared" ref="RP7:RP40" si="151">ROUND(IF(AND(EP7="Ống nhựa",FE7="Đắp cát"),HF7+HG7+HH7,0),2)</f>
        <v>0</v>
      </c>
      <c r="RQ7" s="31">
        <f t="shared" ref="RQ7:RQ40" si="152">ROUND(IF(AND(EP7="Ống nhựa",FE7="Đắp cát"),(RP7*PH7*(PI7+PJ7))+PG7,0),2)</f>
        <v>0</v>
      </c>
      <c r="RR7" s="31">
        <f t="shared" ref="RR7:RR40" si="153">ROUND(IF(AND(EP7="Ống nhựa",FE7="Đắp cát"),(RQ7+PG7)*((HF7+HG7+HH7)/2),0),2)</f>
        <v>0</v>
      </c>
      <c r="RS7" s="31">
        <f t="shared" ref="RS7:RS40" si="154">ROUND(((RO7+RR7)/2)*EV7,2)</f>
        <v>0</v>
      </c>
      <c r="RT7" s="31">
        <f t="shared" ref="RT7:RT40" si="155">ROUND(IF(AND(EP7="Ống nhựa",FE7="Đắp cát"),((3.14*HF7*HF7)/4)*EV7,0),2)</f>
        <v>0</v>
      </c>
      <c r="RU7" s="31">
        <f>RS7-RT7</f>
        <v>0</v>
      </c>
      <c r="RV7" s="24"/>
      <c r="RW7" s="24"/>
      <c r="RX7" s="24"/>
      <c r="RY7" s="24"/>
    </row>
    <row r="8" spans="1:493" ht="28.5" x14ac:dyDescent="0.25">
      <c r="A8" s="24">
        <v>2</v>
      </c>
      <c r="B8" s="24" t="s">
        <v>420</v>
      </c>
      <c r="C8" s="24">
        <v>48.66</v>
      </c>
      <c r="D8" s="14" t="e">
        <f>INDEX(#REF!,MATCH(E8,#REF!,0))</f>
        <v>#REF!</v>
      </c>
      <c r="E8" s="24" t="s">
        <v>430</v>
      </c>
      <c r="F8" s="14" t="s">
        <v>422</v>
      </c>
      <c r="G8" s="14" t="s">
        <v>442</v>
      </c>
      <c r="H8" s="14" t="s">
        <v>438</v>
      </c>
      <c r="I8" s="14" t="s">
        <v>425</v>
      </c>
      <c r="J8" s="14" t="s">
        <v>439</v>
      </c>
      <c r="K8" s="14" t="s">
        <v>427</v>
      </c>
      <c r="L8" s="14" t="s">
        <v>427</v>
      </c>
      <c r="M8" s="24">
        <v>2</v>
      </c>
      <c r="N8" s="24">
        <v>2</v>
      </c>
      <c r="O8" s="25">
        <v>2</v>
      </c>
      <c r="P8" s="25">
        <v>2.4</v>
      </c>
      <c r="Q8" s="25">
        <v>0.1</v>
      </c>
      <c r="R8" s="25">
        <v>2</v>
      </c>
      <c r="S8" s="25">
        <v>2.2000000000000002</v>
      </c>
      <c r="T8" s="24">
        <v>0.2</v>
      </c>
      <c r="U8" s="24">
        <v>0</v>
      </c>
      <c r="V8" s="24">
        <v>0</v>
      </c>
      <c r="W8" s="24">
        <v>0</v>
      </c>
      <c r="X8" s="24">
        <v>2</v>
      </c>
      <c r="Y8" s="24">
        <v>1.6</v>
      </c>
      <c r="Z8" s="26">
        <f t="shared" ref="Z8:Z12" si="156">CV8</f>
        <v>0.98</v>
      </c>
      <c r="AA8" s="24">
        <v>0.22</v>
      </c>
      <c r="AB8" s="24">
        <v>2</v>
      </c>
      <c r="AC8" s="24">
        <v>1.56</v>
      </c>
      <c r="AD8" s="24">
        <v>0.2</v>
      </c>
      <c r="AE8" s="24">
        <v>0.22</v>
      </c>
      <c r="AF8" s="24">
        <v>0.5</v>
      </c>
      <c r="AG8" s="25">
        <v>1.56</v>
      </c>
      <c r="AH8" s="25">
        <v>1.56</v>
      </c>
      <c r="AI8" s="26">
        <f t="shared" si="0"/>
        <v>1.28</v>
      </c>
      <c r="AJ8" s="25">
        <v>2</v>
      </c>
      <c r="AK8" s="25">
        <v>2</v>
      </c>
      <c r="AL8" s="26">
        <f t="shared" si="1"/>
        <v>1.2</v>
      </c>
      <c r="AM8" s="24">
        <v>2</v>
      </c>
      <c r="AN8" s="24">
        <v>1.56</v>
      </c>
      <c r="AO8" s="24">
        <v>0.1</v>
      </c>
      <c r="AP8" s="24">
        <v>0.22</v>
      </c>
      <c r="AQ8" s="24">
        <v>2</v>
      </c>
      <c r="AR8" s="24">
        <v>1.8</v>
      </c>
      <c r="AS8" s="24">
        <v>0.12</v>
      </c>
      <c r="AT8" s="24">
        <v>0.1</v>
      </c>
      <c r="AU8" s="24">
        <v>0</v>
      </c>
      <c r="AV8" s="24">
        <v>0</v>
      </c>
      <c r="AW8" s="24">
        <v>0</v>
      </c>
      <c r="AX8" s="24">
        <v>0</v>
      </c>
      <c r="AY8" s="24">
        <v>0</v>
      </c>
      <c r="AZ8" s="24">
        <v>0</v>
      </c>
      <c r="BA8" s="24">
        <v>0</v>
      </c>
      <c r="BB8" s="24">
        <v>0</v>
      </c>
      <c r="BC8" s="24">
        <v>0</v>
      </c>
      <c r="BD8" s="24">
        <v>0</v>
      </c>
      <c r="BE8" s="24">
        <v>0</v>
      </c>
      <c r="BF8" s="24">
        <v>0</v>
      </c>
      <c r="BG8" s="24">
        <v>0</v>
      </c>
      <c r="BH8" s="24">
        <v>0</v>
      </c>
      <c r="BI8" s="24">
        <v>0</v>
      </c>
      <c r="BJ8" s="24">
        <v>0</v>
      </c>
      <c r="BK8" s="24">
        <v>0</v>
      </c>
      <c r="BL8" s="24">
        <v>0</v>
      </c>
      <c r="BM8" s="24">
        <v>0</v>
      </c>
      <c r="BN8" s="24">
        <v>0</v>
      </c>
      <c r="BO8" s="24">
        <v>0</v>
      </c>
      <c r="BP8" s="24">
        <v>0</v>
      </c>
      <c r="BQ8" s="24">
        <v>0</v>
      </c>
      <c r="BR8" s="24">
        <v>0</v>
      </c>
      <c r="BS8" s="24">
        <v>0</v>
      </c>
      <c r="BT8" s="24">
        <v>0</v>
      </c>
      <c r="BU8" s="24">
        <v>0</v>
      </c>
      <c r="BV8" s="24">
        <v>0</v>
      </c>
      <c r="BW8" s="24"/>
      <c r="BX8" s="24"/>
      <c r="BY8" s="24">
        <v>0</v>
      </c>
      <c r="BZ8" s="24">
        <v>0</v>
      </c>
      <c r="CA8" s="14" t="e">
        <f>INDEX(#REF!,MATCH(E8,#REF!,0))</f>
        <v>#REF!</v>
      </c>
      <c r="CB8" s="14" t="s">
        <v>440</v>
      </c>
      <c r="CC8" s="24">
        <v>0</v>
      </c>
      <c r="CD8" s="24">
        <v>0</v>
      </c>
      <c r="CE8" s="24">
        <v>1.4</v>
      </c>
      <c r="CF8" s="24">
        <v>1.8</v>
      </c>
      <c r="CG8" s="24">
        <v>0.1</v>
      </c>
      <c r="CH8" s="24">
        <v>2</v>
      </c>
      <c r="CI8" s="24" t="s">
        <v>114</v>
      </c>
      <c r="CJ8" s="24">
        <f>IF(CI8="Đào đất",0,IF(CI8="Đào đá",CR8))</f>
        <v>0</v>
      </c>
      <c r="CK8" s="26">
        <f t="shared" ref="CK8:CK40" si="157">IF(CI8="",0,IF(CI8="Đào đá",0,CR8-CJ8))</f>
        <v>0.91</v>
      </c>
      <c r="CL8" s="26">
        <f t="shared" ref="CL8" si="158">CJ8+CK8</f>
        <v>0.91</v>
      </c>
      <c r="CM8" s="24">
        <v>36.67</v>
      </c>
      <c r="CN8" s="27">
        <v>41.87</v>
      </c>
      <c r="CO8" s="24">
        <v>41.08</v>
      </c>
      <c r="CP8" s="28">
        <f t="shared" ref="CP8:CP40" si="159">ROUND(IF(CM8&lt;CO8,CO8,IF(CM8&gt;=CN8,CN8,CM8)),2)</f>
        <v>41.08</v>
      </c>
      <c r="CQ8" s="28">
        <f t="shared" ref="CQ8:CQ40" si="160">ROUND(IF(I8="Có móng",CS8-Q8,IF(AND(F8="Lắp đặt",I8="Không có móng"),CU8-W8,CU8)),2)</f>
        <v>40.17</v>
      </c>
      <c r="CR8" s="28">
        <f t="shared" ref="CR8:CR40" si="161">ROUND(CP8-CQ8,2)</f>
        <v>0.91</v>
      </c>
      <c r="CS8" s="28">
        <f t="shared" ref="CS8:CS40" si="162">IF(I8="Không có móng",0,CT8-T8)</f>
        <v>40.269999999999996</v>
      </c>
      <c r="CT8" s="28">
        <f t="shared" si="2"/>
        <v>40.47</v>
      </c>
      <c r="CU8" s="29">
        <v>40.47</v>
      </c>
      <c r="CV8" s="28">
        <f t="shared" ref="CV8:CV40" si="163">ROUND(IF(AF8&gt;0,CY8-CU8-AD8,CY8-CU8),2)</f>
        <v>0.98</v>
      </c>
      <c r="CW8" s="28">
        <f t="shared" si="3"/>
        <v>40.97</v>
      </c>
      <c r="CX8" s="28">
        <f t="shared" si="4"/>
        <v>41.17</v>
      </c>
      <c r="CY8" s="28">
        <f t="shared" si="5"/>
        <v>41.65</v>
      </c>
      <c r="CZ8" s="28">
        <f t="shared" ref="CZ8:CZ40" si="164">ROUND(DA8-AS8,2)</f>
        <v>41.75</v>
      </c>
      <c r="DA8" s="30">
        <v>41.87</v>
      </c>
      <c r="DB8" s="26">
        <f t="shared" ref="DB8:DB40" si="165">ROUND(DA8-CQ8,2)</f>
        <v>1.7</v>
      </c>
      <c r="DC8" s="26">
        <f t="shared" ref="DC8:DC40" si="166">ROUND(DA8-CP8,2)</f>
        <v>0.79</v>
      </c>
      <c r="DD8" s="26">
        <f t="shared" ref="DD8:DD40" si="167">DB8-DC8</f>
        <v>0.90999999999999992</v>
      </c>
      <c r="DE8" s="26">
        <f t="shared" si="6"/>
        <v>0.1</v>
      </c>
      <c r="DF8" s="26">
        <f t="shared" ref="DF8:DF40" si="168">ROUND(IF(OR(CI8="Đào đất",CI8="Đào đất + đào đá"),IF(CK8&lt;=Q8,0,IF(CK8&gt;=Q8+T8,T8,CK8-Q8)),0),2)</f>
        <v>0.2</v>
      </c>
      <c r="DG8" s="26">
        <f t="shared" si="7"/>
        <v>0.61</v>
      </c>
      <c r="DH8" s="26">
        <f t="shared" si="8"/>
        <v>0</v>
      </c>
      <c r="DI8" s="26">
        <f t="shared" si="9"/>
        <v>0</v>
      </c>
      <c r="DJ8" s="26">
        <f t="shared" si="10"/>
        <v>0</v>
      </c>
      <c r="DK8" s="26">
        <f t="shared" ref="DK8:DK40" si="169">DE8+DF8+DG8</f>
        <v>0.91</v>
      </c>
      <c r="DL8" s="26">
        <f t="shared" ref="DL8:DL40" si="170">DH8+DI8+DJ8</f>
        <v>0</v>
      </c>
      <c r="DM8" s="26">
        <f t="shared" ref="DM8:DM40" si="171">CK8-DK8</f>
        <v>0</v>
      </c>
      <c r="DN8" s="26">
        <f t="shared" ref="DN8:DN40" si="172">CJ8-DL8</f>
        <v>0</v>
      </c>
      <c r="DO8" s="24">
        <v>3</v>
      </c>
      <c r="DP8" s="24">
        <v>0.5</v>
      </c>
      <c r="DQ8" s="24">
        <v>1</v>
      </c>
      <c r="DR8" s="24">
        <v>1</v>
      </c>
      <c r="DS8" s="31">
        <f t="shared" ref="DS8:DS40" si="173">ROUND(IF(OR(CI8="Đào đất",CI8="Đào đất + đào đá"),(CK8*DP8*(DQ8+DR8))+DO8,0),2)</f>
        <v>3.91</v>
      </c>
      <c r="DT8" s="31">
        <f t="shared" ref="DT8:DT40" si="174">ROUND(IF(OR(CI8="Đào đá",CI8="Đào đất + đào đá"),IF(DS8&gt;0,(CJ8*DP8*(DQ8+DR8))+DS8,(CJ8*DP8*(DQ8+DR8))+DO8),0),2)</f>
        <v>0</v>
      </c>
      <c r="DU8" s="31">
        <f t="shared" ref="DU8:DU40" si="175">ROUND((DS8+DO8)*(CK8/2),2)</f>
        <v>3.14</v>
      </c>
      <c r="DV8" s="31">
        <f t="shared" ref="DV8:DV40" si="176">ROUND(IF(DS8&gt;0,(DT8+DS8)*(CJ8/2),(DT8+DO8)*(CJ8/2)),2)</f>
        <v>0</v>
      </c>
      <c r="DW8" s="31">
        <f t="shared" ref="DW8:DW40" si="177">ROUND(DU8+DV8,2)</f>
        <v>3.14</v>
      </c>
      <c r="DX8" s="31">
        <f t="shared" ref="DX8:DX40" si="178">ROUND(IF(RIGHT(E8,2)="=G",0,IF(O8&gt;0,DU8*O8,DU8*M8)),2)</f>
        <v>6.28</v>
      </c>
      <c r="DY8" s="31">
        <f t="shared" ref="DY8:DY40" si="179">ROUND(IF(RIGHT(E8,2)="=G",0,IF(O8&gt;0,DV8*O8,DV8*M8)),2)</f>
        <v>0</v>
      </c>
      <c r="DZ8" s="31">
        <f t="shared" ref="DZ8:DZ40" si="180">ROUND(DX8+DY8,2)</f>
        <v>6.28</v>
      </c>
      <c r="EA8" s="31">
        <f t="shared" ref="EA8:EA40" si="181">ROUND(IF(RIGHT(E8,2)="=G",0,IF(O8&gt;0,(DE8*O8*P8)+(R8*S8*DF8)+(DG8*M8*N8),(DE8*M8*N8)+(M8*N8*DF8)+(DG8*M8*N8))),2)</f>
        <v>3.8</v>
      </c>
      <c r="EB8" s="31">
        <f t="shared" ref="EB8:EB40" si="182">ROUND(IF(RIGHT(E8,2)="=G",0,IF(O8&gt;0,(DH8*O8*P8)+(R8*S8*DI8)+(DJ8*M8*N8),(DH8*M8*N8)+(M8*N8*DI8)+(DJ8*M8*N8))),2)</f>
        <v>0</v>
      </c>
      <c r="EC8" s="31">
        <f t="shared" ref="EC8:EC40" si="183">ROUND(EA8+EB8,2)</f>
        <v>3.8</v>
      </c>
      <c r="ED8" s="31">
        <f t="shared" ref="ED8:EE40" si="184">ROUND(DX8-EA8,2)</f>
        <v>2.48</v>
      </c>
      <c r="EE8" s="31">
        <f t="shared" si="184"/>
        <v>0</v>
      </c>
      <c r="EF8" s="31">
        <f t="shared" ref="EF8:EF40" si="185">ROUND(ED8+EE8,2)</f>
        <v>2.48</v>
      </c>
      <c r="EG8" s="31">
        <f t="shared" ref="EG8:EH40" si="186">EA8</f>
        <v>3.8</v>
      </c>
      <c r="EH8" s="31">
        <f t="shared" si="186"/>
        <v>0</v>
      </c>
      <c r="EI8" s="31">
        <f t="shared" ref="EI8:EI40" si="187">EG8+EH8</f>
        <v>3.8</v>
      </c>
      <c r="EJ8" s="24"/>
      <c r="EK8" s="24"/>
      <c r="EL8" s="24">
        <v>49.36</v>
      </c>
      <c r="EM8" s="24">
        <v>78.789999999999992</v>
      </c>
      <c r="EN8" s="24" t="s">
        <v>430</v>
      </c>
      <c r="EO8" s="24" t="s">
        <v>443</v>
      </c>
      <c r="EP8" s="14" t="s">
        <v>441</v>
      </c>
      <c r="EQ8" s="14" t="s">
        <v>432</v>
      </c>
      <c r="ER8" s="14" t="e">
        <f>IF(OR(EP8="Cống tròn",EP8="Cống hộp",EP8="Ống nhựa"),INDEX(#REF!,MATCH(E8,#REF!,0)),IF(OR(EP8="Rãnh xây",EP8="Rãnh bê tông"),INDEX(#REF!,MATCH(E8,#REF!,0)),EP8&amp;" "&amp;" ,"&amp;EQ8))</f>
        <v>#REF!</v>
      </c>
      <c r="ES8" s="25">
        <v>1</v>
      </c>
      <c r="ET8" s="25">
        <v>1.4999999999999999E-2</v>
      </c>
      <c r="EU8" s="25">
        <v>1</v>
      </c>
      <c r="EV8" s="24">
        <v>29.429999999999993</v>
      </c>
      <c r="EW8" s="31">
        <f t="shared" ref="EW8:EW40" si="188">IF(OR(EP8="Cống tròn",EP8="Cống hộp"),IF(FB8="Thêm 01",EX8+EU8,EX8),0)</f>
        <v>29</v>
      </c>
      <c r="EX8" s="31">
        <f t="shared" ref="EX8:EX40" si="189">IF(OR(EP8="Cống tròn",EP8="Cống hộp"),INT(EV8/(ES8+ET8)),0)</f>
        <v>28</v>
      </c>
      <c r="EY8" s="31">
        <f t="shared" si="11"/>
        <v>0.40499999999999997</v>
      </c>
      <c r="EZ8" s="31">
        <f t="shared" ref="EZ8:EZ40" si="190">IF(OR(EP8="Cống tròn",EP8="Cống hộp"),(EX8*ES8)+EY8,0)</f>
        <v>28.405000000000001</v>
      </c>
      <c r="FA8" s="31">
        <f t="shared" ref="FA8:FA40" si="191">IF(OR(EP8="Cống tròn",EP8="Cống hộp"),EZ8-EV8,0)</f>
        <v>-1.0249999999999915</v>
      </c>
      <c r="FB8" s="32" t="str">
        <f t="shared" ref="FB8:FB40" si="192">IF(FA8&lt;-0.1,"Thêm 01","Đủ")</f>
        <v>Thêm 01</v>
      </c>
      <c r="FC8" s="31">
        <f t="shared" ref="FC8:FC40" si="193">IF(OR(EP8="Cống tròn",EP8="Cống hộp"),(((EW8-EU8)*ET8)+(EW8*ES8))-EV8,0)</f>
        <v>-9.9999999999909051E-3</v>
      </c>
      <c r="FD8" s="33" t="e" cm="1">
        <f t="array" ref="FD8">IF(EP8="Cống tròn",INDEX(#REF!,MATCH(E8,#REF!,0)),IF(EP8="Cống hộp",INDEX(#REF!,MATCH(E8,#REF!,0)),IF(EP8="Rãnh thang",INDEX(#REF!,MATCH(EL8&amp;EM8,#REF!&amp;#REF!,0)),FE8&amp;" "&amp;FF8)))</f>
        <v>#REF!</v>
      </c>
      <c r="FE8" s="14" t="s">
        <v>439</v>
      </c>
      <c r="FF8" s="14" t="s">
        <v>434</v>
      </c>
      <c r="FG8" s="14" t="e">
        <f>INDEX(#REF!,MATCH(E8,#REF!,0))</f>
        <v>#REF!</v>
      </c>
      <c r="FH8" s="14" t="s">
        <v>434</v>
      </c>
      <c r="FI8" s="24">
        <v>0</v>
      </c>
      <c r="FJ8" s="24">
        <v>0</v>
      </c>
      <c r="FK8" s="24">
        <v>0</v>
      </c>
      <c r="FL8" s="25">
        <v>0</v>
      </c>
      <c r="FM8" s="25">
        <v>0</v>
      </c>
      <c r="FN8" s="31">
        <f t="shared" ref="FN8:FN40" si="194">FL8*EW8</f>
        <v>0</v>
      </c>
      <c r="FO8" s="31">
        <f t="shared" ref="FO8:FO40" si="195">ROUND(FM8*FN8,2)</f>
        <v>0</v>
      </c>
      <c r="FP8" s="25">
        <v>7.4999999999999997E-2</v>
      </c>
      <c r="FQ8" s="25">
        <v>2</v>
      </c>
      <c r="FR8" s="25">
        <v>1</v>
      </c>
      <c r="FS8" s="31">
        <f t="shared" ref="FS8:FS40" si="196">ROUND((FP8*FQ8)+FR8,2)</f>
        <v>1.1499999999999999</v>
      </c>
      <c r="FT8" s="25">
        <v>0</v>
      </c>
      <c r="FU8" s="25">
        <v>0</v>
      </c>
      <c r="FV8" s="25">
        <v>0</v>
      </c>
      <c r="FW8" s="25">
        <v>0</v>
      </c>
      <c r="FX8" s="25">
        <v>0</v>
      </c>
      <c r="FY8" s="31">
        <f t="shared" ref="FY8:FY40" si="197">ROUND(FS8+FT8+FV8+FX8,2)</f>
        <v>1.1499999999999999</v>
      </c>
      <c r="FZ8" s="33"/>
      <c r="GA8" s="33"/>
      <c r="GB8" s="33"/>
      <c r="GC8" s="33"/>
      <c r="GD8" s="25">
        <v>0</v>
      </c>
      <c r="GE8" s="25">
        <v>0</v>
      </c>
      <c r="GF8" s="25">
        <v>0</v>
      </c>
      <c r="GG8" s="25">
        <v>0</v>
      </c>
      <c r="GH8" s="25">
        <v>0</v>
      </c>
      <c r="GI8" s="25">
        <v>0</v>
      </c>
      <c r="GJ8" s="25">
        <v>0</v>
      </c>
      <c r="GK8" s="25">
        <v>0</v>
      </c>
      <c r="GL8" s="25">
        <v>0</v>
      </c>
      <c r="GM8" s="25">
        <v>0</v>
      </c>
      <c r="GN8" s="31">
        <f t="shared" ref="GN8:GN40" si="198">ROUND(IF(OR(EP8="Rãnh xây",EP8="Rãnh bê tông"),(KF8+LS8)/2,0),2)</f>
        <v>0</v>
      </c>
      <c r="GO8" s="31">
        <f t="shared" ref="GO8:GO40" si="199">ROUND(GM8+GN8,2)</f>
        <v>0</v>
      </c>
      <c r="GP8" s="25">
        <v>0</v>
      </c>
      <c r="GQ8" s="25">
        <v>0</v>
      </c>
      <c r="GR8" s="25">
        <v>0</v>
      </c>
      <c r="GS8" s="25">
        <v>0</v>
      </c>
      <c r="GT8" s="33" t="e">
        <f>INDEX(#REF!,MATCH(E8,#REF!,0))</f>
        <v>#REF!</v>
      </c>
      <c r="GU8" s="33"/>
      <c r="GV8" s="25">
        <v>0</v>
      </c>
      <c r="GW8" s="25">
        <v>0</v>
      </c>
      <c r="GX8" s="25">
        <v>0</v>
      </c>
      <c r="GY8" s="25">
        <v>0</v>
      </c>
      <c r="GZ8" s="31">
        <f t="shared" si="12"/>
        <v>0</v>
      </c>
      <c r="HA8" s="31">
        <f t="shared" si="13"/>
        <v>0</v>
      </c>
      <c r="HB8" s="31">
        <f t="shared" ref="HB8:HB40" si="200">ROUND(GD8+GF8+GH8+GO8+GP8+GR8,2)</f>
        <v>0</v>
      </c>
      <c r="HC8" s="25">
        <v>0</v>
      </c>
      <c r="HD8" s="25">
        <v>0</v>
      </c>
      <c r="HE8" s="25">
        <v>0</v>
      </c>
      <c r="HF8" s="31">
        <f t="shared" ref="HF8:HF40" si="201">ROUND((HC8*HD8)+HE8,2)</f>
        <v>0</v>
      </c>
      <c r="HG8" s="25">
        <v>0</v>
      </c>
      <c r="HH8" s="25">
        <v>0</v>
      </c>
      <c r="HI8" s="33"/>
      <c r="HJ8" s="33"/>
      <c r="HK8" s="33"/>
      <c r="HL8" s="33"/>
      <c r="HM8" s="33" t="e" cm="1">
        <f t="array" ref="HM8">INDEX(#REF!,MATCH(EL8&amp;EM8,#REF!&amp;#REF!,0))</f>
        <v>#REF!</v>
      </c>
      <c r="HN8" s="25">
        <v>0</v>
      </c>
      <c r="HO8" s="25">
        <v>0</v>
      </c>
      <c r="HP8" s="25">
        <v>0</v>
      </c>
      <c r="HQ8" s="25">
        <v>0</v>
      </c>
      <c r="HR8" s="25">
        <v>0</v>
      </c>
      <c r="HS8" s="25">
        <v>0</v>
      </c>
      <c r="HT8" s="25">
        <v>0</v>
      </c>
      <c r="HU8" s="25">
        <v>0</v>
      </c>
      <c r="HV8" s="25">
        <v>0</v>
      </c>
      <c r="HW8" s="25">
        <v>0</v>
      </c>
      <c r="HX8" s="33" t="e" cm="1">
        <f t="array" ref="HX8">INDEX(#REF!,MATCH(EL8&amp;EM8,#REF!&amp;#REF!,0))</f>
        <v>#REF!</v>
      </c>
      <c r="HY8" s="25">
        <v>0</v>
      </c>
      <c r="HZ8" s="25">
        <v>0</v>
      </c>
      <c r="IA8" s="25">
        <v>0</v>
      </c>
      <c r="IB8" s="33" t="e" cm="1">
        <f t="array" ref="IB8">INDEX(#REF!,MATCH(EL8&amp;EM8,#REF!&amp;#REF!,0))</f>
        <v>#REF!</v>
      </c>
      <c r="IC8" s="25">
        <v>0</v>
      </c>
      <c r="ID8" s="25">
        <v>0</v>
      </c>
      <c r="IE8" s="25">
        <v>0</v>
      </c>
      <c r="IF8" s="25">
        <v>0</v>
      </c>
      <c r="IG8" s="25">
        <v>0</v>
      </c>
      <c r="IH8" s="25">
        <v>0</v>
      </c>
      <c r="II8" s="33" t="e" cm="1">
        <f t="array" ref="II8">INDEX(#REF!,MATCH(EL8&amp;EM8,#REF!&amp;#REF!,0))</f>
        <v>#REF!</v>
      </c>
      <c r="IJ8" s="25">
        <v>0</v>
      </c>
      <c r="IK8" s="25">
        <v>0</v>
      </c>
      <c r="IL8" s="25">
        <v>0</v>
      </c>
      <c r="IM8" s="33" t="e" cm="1">
        <f t="array" ref="IM8">INDEX(#REF!,MATCH(EL8&amp;EM8,#REF!&amp;#REF!,0))</f>
        <v>#REF!</v>
      </c>
      <c r="IN8" s="33"/>
      <c r="IO8" s="31">
        <f t="shared" si="14"/>
        <v>0</v>
      </c>
      <c r="IP8" s="25">
        <v>0</v>
      </c>
      <c r="IQ8" s="25">
        <v>0</v>
      </c>
      <c r="IR8" s="25">
        <v>0</v>
      </c>
      <c r="IS8" s="33" t="e" cm="1">
        <f t="array" ref="IS8">INDEX(#REF!,MATCH(EL8&amp;EM8,#REF!&amp;#REF!,0))</f>
        <v>#REF!</v>
      </c>
      <c r="IT8" s="33"/>
      <c r="IU8" s="31">
        <f>IF(OR(EP8="Cống hộp",EP8="Rãnh xây",EP8="Rãnh bê tông"),IF(JE8="Thêm 01",1,0),0)</f>
        <v>0</v>
      </c>
      <c r="IV8" s="31">
        <f t="shared" ref="IV7:IV40" si="202">ROUND(ABS(IF(EP8="Cống hộp",AVERAGEIFS($JD$13:$JD$31,$EP$13:$EP$31,"Cống hộp",$JE$13:$JE$31,"Thêm 01"),IF(EP8="Rãnh xây",AVERAGEIFS($JD$13:$JD$31,$EP$13:$EP$31,"Rãnh xây",$JE$13:$JE$31,"Thêm 01"),IF(EP8="Rãnh bê tông",AVERAGEIFS($JD$13:$JD$31,$EP$13:$EP$31,"Rãnh bê tông",$JE$13:$JE$31,"Thêm 01"),0)))),2)</f>
        <v>0</v>
      </c>
      <c r="IW8" s="25">
        <v>0</v>
      </c>
      <c r="IX8" s="25">
        <v>0</v>
      </c>
      <c r="IY8" s="25">
        <v>0</v>
      </c>
      <c r="IZ8" s="25">
        <v>0</v>
      </c>
      <c r="JA8" s="31">
        <f>IF(OR(EP8="Rãnh xây",EP8="Rãnh bê tông",EP8="Cống hộp"),INT(EV8/(IP8+IY8)),0)</f>
        <v>0</v>
      </c>
      <c r="JB8" s="31">
        <f>IF(OR(EP8="Rãnh xây",EP8="Rãnh bê tông",EP8="Cống hộp"),JA8*IY8,0)</f>
        <v>0</v>
      </c>
      <c r="JC8" s="31">
        <f>IF(OR(EP8="Rãnh xây",EP8="Rãnh bê tông",EP8="Cống hộp"),(JA8*IP8)+JB8,0)</f>
        <v>0</v>
      </c>
      <c r="JD8" s="31">
        <f>IF(OR(EP8="Rãnh xây",EP8="Rãnh bê tông",EP8="Cống hộp"),JC8-EV8,0)</f>
        <v>0</v>
      </c>
      <c r="JE8" s="31">
        <f>IF(OR(EP8="Rãnh xây",EP8="Rãnh bê tông",EP8="Cống hộp"),IF(JD8&gt;=-0.02,"Đủ","Thêm 01"),0)</f>
        <v>0</v>
      </c>
      <c r="JF8" s="27">
        <v>40.540000000000006</v>
      </c>
      <c r="JG8" s="26">
        <f t="shared" ref="JG8:JG40" si="203">ROUND(IF(EP8="Cống tròn",IF(EP8="Cống tròn",IF(FE8="Không có móng",KE8-FP8,IF(FE8="Đế",KD8-FX8,IF(OR(FE8="Móng bê tông",FE8="Móng bê tông kết hợp đế"),JU8-FT8,0))),0),IF(EP8="Cống hộp",IF(AND(EP8="Cống hộp",FE8="Không có móng"),KE8-GH8,IF(AND(EP8="Cống hộp",FE8="Móng bê tông"),JV8-GD8,0)),IF(OR(EP8="Rãnh xây",EP8="Rãnh bê tông"),IF(OR(EP8="Rãnh xây",EP8="Rãnh bê tông"),JW8-GD8,0),IF(EP8="Ống nhựa",IF(AND(EP8="Ống nhựa",FE8="Không đắp cát"),KE8-HC8,IF(AND(EP8="Ống nhựa",FE8="Đắp cát"),JT8-HG8,0)),IF(EP8="Rãnh thang",IF(EP8="Rãnh thang",IF(FE8="Móng bê tông",JQ8-HT8,KE8),0),0))))),2)</f>
        <v>39.97</v>
      </c>
      <c r="JH8" s="26">
        <f t="shared" ref="JH8:JH40" si="204">IF(JG8&gt;0,JF8-JG8,0)</f>
        <v>0.57000000000000739</v>
      </c>
      <c r="JI8" s="26">
        <f t="shared" si="15"/>
        <v>39.965000000000003</v>
      </c>
      <c r="JJ8" s="26">
        <f t="shared" si="16"/>
        <v>0</v>
      </c>
      <c r="JK8" s="26">
        <f t="shared" si="17"/>
        <v>0</v>
      </c>
      <c r="JL8" s="26">
        <f t="shared" si="18"/>
        <v>0</v>
      </c>
      <c r="JM8" s="26">
        <f t="shared" si="19"/>
        <v>0</v>
      </c>
      <c r="JN8" s="26">
        <f t="shared" si="20"/>
        <v>0</v>
      </c>
      <c r="JO8" s="26">
        <f t="shared" si="21"/>
        <v>0</v>
      </c>
      <c r="JP8" s="26">
        <f t="shared" si="22"/>
        <v>39.965000000000003</v>
      </c>
      <c r="JQ8" s="26">
        <f t="shared" si="23"/>
        <v>0</v>
      </c>
      <c r="JR8" s="26">
        <f t="shared" si="24"/>
        <v>0</v>
      </c>
      <c r="JS8" s="26">
        <f t="shared" si="25"/>
        <v>0</v>
      </c>
      <c r="JT8" s="26">
        <f t="shared" si="26"/>
        <v>0</v>
      </c>
      <c r="JU8" s="26">
        <f t="shared" si="27"/>
        <v>39.965000000000003</v>
      </c>
      <c r="JV8" s="26">
        <f t="shared" si="28"/>
        <v>0</v>
      </c>
      <c r="JW8" s="26">
        <f t="shared" si="29"/>
        <v>0</v>
      </c>
      <c r="JX8" s="26">
        <f>IF(EP8="Rãnh thang",IF(AND(EP8="Rãnh thang",FE8="Móng bê tông"),KE8,0),IF(EP8="Cống tròn",IF(EP8="Cống tròn",IF(FE8="Móng bê tông",KE8-FP8,IF(FE8="Móng bê tông kết hợp đế",KD8-FX8,0)),0),IF(EP8="Cống hộp",IF(AND(EP8="Cống hộp",FE8="Móng bê tông"),KE8-GH8,0),IF(OR(EP8="Rãnh xây",EP8="Rãnh bê tông"),IF(AND(EP8="Rãnh xây",FE8="Móng bê tông"),KE8,IF(AND(EP8="Rãnh bê tông",FE8="Móng bê tông"),KE8,0)),0))))</f>
        <v>39.965000000000003</v>
      </c>
      <c r="JY8" s="26">
        <f t="shared" si="31"/>
        <v>0</v>
      </c>
      <c r="JZ8" s="26">
        <f t="shared" si="32"/>
        <v>0</v>
      </c>
      <c r="KA8" s="26">
        <f t="shared" si="33"/>
        <v>39.965000000000003</v>
      </c>
      <c r="KB8" s="26">
        <f t="shared" si="34"/>
        <v>0</v>
      </c>
      <c r="KC8" s="26">
        <f t="shared" si="35"/>
        <v>0</v>
      </c>
      <c r="KD8" s="106">
        <f t="shared" ref="KD7:KD40" si="205">IF(OR(FE8="Móng bê tông kết hợp đế",FE8="Đế"),KE8-FP8,0)</f>
        <v>0</v>
      </c>
      <c r="KE8" s="24">
        <v>40.040000000000006</v>
      </c>
      <c r="KF8" s="31">
        <f t="shared" ref="KF7:KF40" si="206">ROUND(IF(OR(EP8="Rãnh xây",EP8="Rãnh bê tông",EP8="Cống hộp"),KG8-KE8,0),2)</f>
        <v>0</v>
      </c>
      <c r="KG8" s="31">
        <f t="shared" si="36"/>
        <v>0</v>
      </c>
      <c r="KH8" s="31">
        <f t="shared" si="37"/>
        <v>0</v>
      </c>
      <c r="KI8" s="31">
        <f t="shared" si="38"/>
        <v>0</v>
      </c>
      <c r="KJ8" s="31">
        <f t="shared" si="39"/>
        <v>41.12</v>
      </c>
      <c r="KK8" s="25">
        <v>41.040000000000006</v>
      </c>
      <c r="KL8" s="31">
        <f>ROUND(IF(EP8="Cống tròn",KK8+FP8,0),2)</f>
        <v>41.12</v>
      </c>
      <c r="KM8" s="31">
        <f t="shared" si="41"/>
        <v>0</v>
      </c>
      <c r="KN8" s="31">
        <f t="shared" si="42"/>
        <v>0</v>
      </c>
      <c r="KO8" s="31">
        <f t="shared" si="43"/>
        <v>0</v>
      </c>
      <c r="KP8" s="31">
        <f t="shared" si="44"/>
        <v>0</v>
      </c>
      <c r="KQ8" s="25">
        <v>0</v>
      </c>
      <c r="KR8" s="31">
        <f t="shared" si="45"/>
        <v>0</v>
      </c>
      <c r="KS8" s="27">
        <v>40.040000000000006</v>
      </c>
      <c r="KT8" s="26">
        <f t="shared" si="46"/>
        <v>39.47</v>
      </c>
      <c r="KU8" s="106">
        <f t="shared" ref="KU8:KU40" si="207">IF(KT8&gt;0,KS8-KT8,0)</f>
        <v>0.57000000000000739</v>
      </c>
      <c r="KV8" s="26">
        <f t="shared" si="47"/>
        <v>39.465000000000003</v>
      </c>
      <c r="KW8" s="26">
        <f t="shared" si="48"/>
        <v>0</v>
      </c>
      <c r="KX8" s="26">
        <f t="shared" si="49"/>
        <v>0</v>
      </c>
      <c r="KY8" s="26">
        <f t="shared" si="50"/>
        <v>0</v>
      </c>
      <c r="KZ8" s="26">
        <f t="shared" si="51"/>
        <v>0</v>
      </c>
      <c r="LA8" s="26">
        <f t="shared" si="52"/>
        <v>0</v>
      </c>
      <c r="LB8" s="26">
        <f t="shared" si="53"/>
        <v>0</v>
      </c>
      <c r="LC8" s="26">
        <f t="shared" si="54"/>
        <v>39.465000000000003</v>
      </c>
      <c r="LD8" s="26">
        <f t="shared" si="55"/>
        <v>0</v>
      </c>
      <c r="LE8" s="26">
        <f t="shared" si="56"/>
        <v>0</v>
      </c>
      <c r="LF8" s="26">
        <f t="shared" si="57"/>
        <v>0</v>
      </c>
      <c r="LG8" s="26">
        <f t="shared" si="58"/>
        <v>0</v>
      </c>
      <c r="LH8" s="26">
        <f t="shared" si="59"/>
        <v>39.465000000000003</v>
      </c>
      <c r="LI8" s="26">
        <f t="shared" si="60"/>
        <v>0</v>
      </c>
      <c r="LJ8" s="26">
        <f t="shared" si="61"/>
        <v>0</v>
      </c>
      <c r="LK8" s="26">
        <f t="shared" si="62"/>
        <v>39.465000000000003</v>
      </c>
      <c r="LL8" s="26">
        <f t="shared" si="63"/>
        <v>0</v>
      </c>
      <c r="LM8" s="26">
        <f t="shared" si="64"/>
        <v>0</v>
      </c>
      <c r="LN8" s="26">
        <f t="shared" si="65"/>
        <v>39.465000000000003</v>
      </c>
      <c r="LO8" s="26">
        <f t="shared" si="66"/>
        <v>0</v>
      </c>
      <c r="LP8" s="26">
        <f t="shared" si="67"/>
        <v>0</v>
      </c>
      <c r="LQ8" s="26">
        <f t="shared" si="68"/>
        <v>0</v>
      </c>
      <c r="LR8" s="24">
        <v>39.540000000000006</v>
      </c>
      <c r="LS8" s="31">
        <f t="shared" si="69"/>
        <v>0</v>
      </c>
      <c r="LT8" s="31">
        <f t="shared" si="70"/>
        <v>0</v>
      </c>
      <c r="LU8" s="31">
        <f t="shared" si="71"/>
        <v>0</v>
      </c>
      <c r="LV8" s="31">
        <f t="shared" si="72"/>
        <v>0</v>
      </c>
      <c r="LW8" s="31">
        <f t="shared" si="73"/>
        <v>40.619999999999997</v>
      </c>
      <c r="LX8" s="25">
        <v>40.540000000000006</v>
      </c>
      <c r="LY8" s="31">
        <f t="shared" si="74"/>
        <v>40.619999999999997</v>
      </c>
      <c r="LZ8" s="31">
        <f t="shared" si="75"/>
        <v>0</v>
      </c>
      <c r="MA8" s="31">
        <f t="shared" si="76"/>
        <v>0</v>
      </c>
      <c r="MB8" s="31">
        <f t="shared" si="77"/>
        <v>0</v>
      </c>
      <c r="MC8" s="31">
        <f t="shared" si="78"/>
        <v>0</v>
      </c>
      <c r="MD8" s="25">
        <v>0</v>
      </c>
      <c r="ME8" s="31">
        <f t="shared" si="79"/>
        <v>0</v>
      </c>
      <c r="MF8" s="33" t="s">
        <v>429</v>
      </c>
      <c r="MG8" s="25">
        <v>0.32</v>
      </c>
      <c r="MH8" s="31">
        <f t="shared" ref="MH8:MH40" si="208">IF(MF8="",0,IF(MF8="Đào đá",0,JH8-MG8))</f>
        <v>0.25000000000000738</v>
      </c>
      <c r="MI8" s="31">
        <f t="shared" ref="MI8:MI40" si="209">MG8+MH8</f>
        <v>0.57000000000000739</v>
      </c>
      <c r="MJ8" s="25">
        <v>0.32</v>
      </c>
      <c r="MK8" s="31">
        <f t="shared" ref="MK8:MK40" si="210">IF(MF8="",0,IF(MF8="Đào đá",0,KU8-MJ8))</f>
        <v>0.25000000000000738</v>
      </c>
      <c r="ML8" s="31">
        <f t="shared" ref="ML8:ML40" si="211">MJ8+MK8</f>
        <v>0.57000000000000739</v>
      </c>
      <c r="MM8" s="31">
        <f t="shared" si="80"/>
        <v>0</v>
      </c>
      <c r="MN8" s="31">
        <f t="shared" si="81"/>
        <v>0</v>
      </c>
      <c r="MO8" s="31">
        <f t="shared" ref="MO8:MO40" si="212">(MM8+MN8)/2</f>
        <v>0</v>
      </c>
      <c r="MP8" s="31">
        <f t="shared" si="82"/>
        <v>0</v>
      </c>
      <c r="MQ8" s="31">
        <f t="shared" si="83"/>
        <v>0</v>
      </c>
      <c r="MR8" s="31">
        <f t="shared" ref="MR8:MR40" si="213">(MP8+MQ8)/2</f>
        <v>0</v>
      </c>
      <c r="MS8" s="31">
        <f t="shared" si="84"/>
        <v>0</v>
      </c>
      <c r="MT8" s="31">
        <f t="shared" si="85"/>
        <v>0</v>
      </c>
      <c r="MU8" s="31">
        <f t="shared" ref="MU8:MU40" si="214">(MS8+MT8)/2</f>
        <v>0</v>
      </c>
      <c r="MV8" s="31">
        <f t="shared" si="86"/>
        <v>0</v>
      </c>
      <c r="MW8" s="31">
        <f t="shared" si="87"/>
        <v>0</v>
      </c>
      <c r="MX8" s="31">
        <f t="shared" ref="MX8:MX40" si="215">(MV8+MW8)/2</f>
        <v>0</v>
      </c>
      <c r="MY8" s="108">
        <f t="shared" si="88"/>
        <v>0</v>
      </c>
      <c r="MZ8" s="31">
        <f t="shared" si="89"/>
        <v>0</v>
      </c>
      <c r="NA8" s="31">
        <f t="shared" ref="NA8:NA40" si="216">(MY8+MZ8)/2</f>
        <v>0</v>
      </c>
      <c r="NB8" s="31">
        <f t="shared" si="90"/>
        <v>0</v>
      </c>
      <c r="NC8" s="31">
        <f t="shared" si="91"/>
        <v>0</v>
      </c>
      <c r="ND8" s="31">
        <f t="shared" ref="ND8:ND40" si="217">(NB8+NC8)/2</f>
        <v>0</v>
      </c>
      <c r="NE8" s="31">
        <f t="shared" si="92"/>
        <v>0.25000000000000738</v>
      </c>
      <c r="NF8" s="31">
        <f t="shared" si="93"/>
        <v>0.25000000000000738</v>
      </c>
      <c r="NG8" s="31">
        <f t="shared" ref="NG8:NG40" si="218">(NE8+NF8)/2</f>
        <v>0.25000000000000738</v>
      </c>
      <c r="NH8" s="31">
        <f t="shared" si="94"/>
        <v>0.32</v>
      </c>
      <c r="NI8" s="31">
        <f t="shared" si="95"/>
        <v>0.32</v>
      </c>
      <c r="NJ8" s="31">
        <f t="shared" ref="NJ8:NJ40" si="219">(NH8+NI8)/2</f>
        <v>0.32</v>
      </c>
      <c r="NK8" s="31">
        <f t="shared" si="96"/>
        <v>0</v>
      </c>
      <c r="NL8" s="31">
        <f t="shared" si="97"/>
        <v>0</v>
      </c>
      <c r="NM8" s="31">
        <f t="shared" ref="NM8:NM40" si="220">(NK8+NL8)/2</f>
        <v>0</v>
      </c>
      <c r="NN8" s="108">
        <f t="shared" si="98"/>
        <v>0</v>
      </c>
      <c r="NO8" s="31">
        <f t="shared" si="99"/>
        <v>0</v>
      </c>
      <c r="NP8" s="31">
        <f t="shared" ref="NP8:NP40" si="221">(NN8+NO8)/2</f>
        <v>0</v>
      </c>
      <c r="NQ8" s="31">
        <f t="shared" si="100"/>
        <v>0</v>
      </c>
      <c r="NR8" s="31">
        <f t="shared" si="101"/>
        <v>0</v>
      </c>
      <c r="NS8" s="31">
        <f t="shared" ref="NS8:NS40" si="222">(NQ8+NR8)/2</f>
        <v>0</v>
      </c>
      <c r="NT8" s="31">
        <f t="shared" si="102"/>
        <v>0</v>
      </c>
      <c r="NU8" s="31">
        <f t="shared" si="103"/>
        <v>0</v>
      </c>
      <c r="NV8" s="31">
        <f t="shared" ref="NV8:NV40" si="223">(NT8+NU8)/2</f>
        <v>0</v>
      </c>
      <c r="NW8" s="31">
        <f t="shared" si="104"/>
        <v>0</v>
      </c>
      <c r="NX8" s="31">
        <f t="shared" si="105"/>
        <v>0</v>
      </c>
      <c r="NY8" s="31">
        <f t="shared" ref="NY8:NY40" si="224">(NW8+NX8)/2</f>
        <v>0</v>
      </c>
      <c r="NZ8" s="31">
        <f t="shared" si="106"/>
        <v>0</v>
      </c>
      <c r="OA8" s="31">
        <f t="shared" si="107"/>
        <v>0</v>
      </c>
      <c r="OB8" s="31">
        <f t="shared" ref="OB8:OB40" si="225">(NZ8+OA8)/2</f>
        <v>0</v>
      </c>
      <c r="OC8" s="31">
        <f t="shared" si="108"/>
        <v>0</v>
      </c>
      <c r="OD8" s="31">
        <f t="shared" si="109"/>
        <v>0</v>
      </c>
      <c r="OE8" s="31">
        <f t="shared" ref="OE8:OE40" si="226">(OC8+OD8)/2</f>
        <v>0</v>
      </c>
      <c r="OF8" s="31">
        <f t="shared" si="110"/>
        <v>0</v>
      </c>
      <c r="OG8" s="31">
        <f t="shared" si="111"/>
        <v>0</v>
      </c>
      <c r="OH8" s="31">
        <f t="shared" ref="OH8:OH40" si="227">(OF8+OG8)/2</f>
        <v>0</v>
      </c>
      <c r="OI8" s="31">
        <f t="shared" si="112"/>
        <v>0</v>
      </c>
      <c r="OJ8" s="31">
        <f t="shared" si="113"/>
        <v>0</v>
      </c>
      <c r="OK8" s="31">
        <f t="shared" ref="OK8:OK40" si="228">(OI8+OJ8)/2</f>
        <v>0</v>
      </c>
      <c r="OL8" s="31">
        <f t="shared" si="114"/>
        <v>0</v>
      </c>
      <c r="OM8" s="31">
        <f t="shared" si="115"/>
        <v>0</v>
      </c>
      <c r="ON8" s="31">
        <f t="shared" ref="ON8:ON40" si="229">(OL8+OM8)/2</f>
        <v>0</v>
      </c>
      <c r="OO8" s="31">
        <f t="shared" si="116"/>
        <v>0</v>
      </c>
      <c r="OP8" s="31">
        <f t="shared" si="117"/>
        <v>0</v>
      </c>
      <c r="OQ8" s="31">
        <f t="shared" ref="OQ8:OQ40" si="230">(OO8+OP8)/2</f>
        <v>0</v>
      </c>
      <c r="OR8" s="31">
        <f t="shared" si="118"/>
        <v>0</v>
      </c>
      <c r="OS8" s="31">
        <f t="shared" si="119"/>
        <v>0</v>
      </c>
      <c r="OT8" s="31">
        <f t="shared" ref="OT8:OT40" si="231">(OR8+OS8)/2</f>
        <v>0</v>
      </c>
      <c r="OU8" s="31">
        <f t="shared" si="120"/>
        <v>0</v>
      </c>
      <c r="OV8" s="31">
        <f t="shared" si="121"/>
        <v>0</v>
      </c>
      <c r="OW8" s="31">
        <f t="shared" ref="OW8:OW40" si="232">(OU8+OV8)/2</f>
        <v>0</v>
      </c>
      <c r="OX8" s="31">
        <f t="shared" si="122"/>
        <v>0</v>
      </c>
      <c r="OY8" s="31">
        <f t="shared" si="123"/>
        <v>0</v>
      </c>
      <c r="OZ8" s="31">
        <f t="shared" ref="OZ8:OZ40" si="233">(OX8+OY8)/2</f>
        <v>0</v>
      </c>
      <c r="PA8" s="31">
        <f t="shared" si="124"/>
        <v>0</v>
      </c>
      <c r="PB8" s="31">
        <f t="shared" si="125"/>
        <v>0</v>
      </c>
      <c r="PC8" s="31">
        <f t="shared" ref="PC8:PC40" si="234">(PA8+PB8)/2</f>
        <v>0</v>
      </c>
      <c r="PD8" s="31">
        <f t="shared" si="126"/>
        <v>0</v>
      </c>
      <c r="PE8" s="31">
        <f t="shared" si="127"/>
        <v>0</v>
      </c>
      <c r="PF8" s="31">
        <f t="shared" ref="PF8:PF40" si="235">(PD8+PE8)/2</f>
        <v>0</v>
      </c>
      <c r="PG8" s="27">
        <v>2.6</v>
      </c>
      <c r="PH8" s="27">
        <v>0.5</v>
      </c>
      <c r="PI8" s="27">
        <v>1</v>
      </c>
      <c r="PJ8" s="27">
        <v>1</v>
      </c>
      <c r="PK8" s="27">
        <v>0</v>
      </c>
      <c r="PL8" s="27">
        <v>0</v>
      </c>
      <c r="PM8" s="27">
        <v>0</v>
      </c>
      <c r="PN8" s="27">
        <v>0</v>
      </c>
      <c r="PO8" s="31">
        <f>ROUND(IF(MH8&gt;0,(MH8*PH8*(PI8+PJ8))+PG8,0),2)</f>
        <v>2.85</v>
      </c>
      <c r="PP8" s="31">
        <f t="shared" ref="PP8:PP40" si="236">ROUND((PO8+PG8)*(MH8/2),2)</f>
        <v>0.68</v>
      </c>
      <c r="PQ8" s="31">
        <f t="shared" ref="PQ8:PQ40" si="237">ROUND(IF(MG8&gt;0,IF(PO8&gt;0,(MG8*PH8*(PI8+PJ8))+PO8,(MG8*PH8*(PI8+PJ8))+PG8),0),2)</f>
        <v>3.17</v>
      </c>
      <c r="PR8" s="31">
        <f t="shared" ref="PR8:PR40" si="238">ROUND(IF(PO8&gt;0,(PQ8+PO8)*(MG8/2),(PQ8+PG8)*(MG8/2)),2)</f>
        <v>0.96</v>
      </c>
      <c r="PS8" s="31">
        <f t="shared" ref="PS8:PS40" si="239">ROUND(IF(MK8&gt;0,(MK8*PH8*(PI8+PJ8))+PG8,0),2)</f>
        <v>2.85</v>
      </c>
      <c r="PT8" s="31">
        <f t="shared" ref="PT8:PT40" si="240">ROUND((PS8+PG8)*(MK8/2),2)</f>
        <v>0.68</v>
      </c>
      <c r="PU8" s="31">
        <f t="shared" ref="PU8:PU40" si="241">ROUND(IF(MJ8&gt;0,IF(PS8&gt;0,(MJ8*PH8*(PI8+PJ8))+PS8,(MJ8*PH8*(PI8+PJ8))+PG8),0),2)</f>
        <v>3.17</v>
      </c>
      <c r="PV8" s="31">
        <f t="shared" ref="PV8:PV40" si="242">ROUND(IF(PS8&gt;0,(PU8+PS8)*(MJ8/2),(PU8+PG8)*(MJ8/2)),2)</f>
        <v>0.96</v>
      </c>
      <c r="PW8" s="31">
        <f t="shared" si="128"/>
        <v>0</v>
      </c>
      <c r="PX8" s="31">
        <f t="shared" ref="PX8:PX40" si="243">ROUND(((PW8+PK8)*((HN8+HQ8)/2))*HS8,2)</f>
        <v>0</v>
      </c>
      <c r="PY8" s="31">
        <f t="shared" si="129"/>
        <v>0</v>
      </c>
      <c r="PZ8" s="31">
        <f t="shared" si="130"/>
        <v>0</v>
      </c>
      <c r="QA8" s="31">
        <f t="shared" si="131"/>
        <v>20.010000000000002</v>
      </c>
      <c r="QB8" s="31">
        <f t="shared" si="132"/>
        <v>28.25</v>
      </c>
      <c r="QC8" s="31">
        <f t="shared" si="133"/>
        <v>48.26</v>
      </c>
      <c r="QD8" s="31">
        <f t="shared" si="134"/>
        <v>0</v>
      </c>
      <c r="QE8" s="31">
        <f t="shared" si="135"/>
        <v>0</v>
      </c>
      <c r="QF8" s="31">
        <f t="shared" ref="QF8:QF40" si="244">QD8+QE8</f>
        <v>0</v>
      </c>
      <c r="QG8" s="31">
        <f t="shared" ref="QG8:QG40" si="245">ROUND(QA8+QF8,2)</f>
        <v>20.010000000000002</v>
      </c>
      <c r="QH8" s="31">
        <f t="shared" ref="QH8:QH40" si="246">ROUND(QB8,2)</f>
        <v>28.25</v>
      </c>
      <c r="QI8" s="31">
        <f t="shared" ref="QI8:QI40" si="247">ROUND(QG8+QH8,2)</f>
        <v>48.26</v>
      </c>
      <c r="QJ8" s="31">
        <f t="shared" si="136"/>
        <v>1.44</v>
      </c>
      <c r="QK8" s="31">
        <f t="shared" si="137"/>
        <v>2.37</v>
      </c>
      <c r="QL8" s="31">
        <f t="shared" ref="QL8:QL40" si="248">ROUND(QJ8+QK8,2)</f>
        <v>3.81</v>
      </c>
      <c r="QM8" s="31">
        <f t="shared" si="138"/>
        <v>0</v>
      </c>
      <c r="QN8" s="31">
        <f t="shared" si="139"/>
        <v>0</v>
      </c>
      <c r="QO8" s="31">
        <f t="shared" ref="QO8:QO40" si="249">ROUND(QM8+QN8,2)</f>
        <v>0</v>
      </c>
      <c r="QP8" s="31">
        <f t="shared" si="140"/>
        <v>0</v>
      </c>
      <c r="QQ8" s="31">
        <f t="shared" si="141"/>
        <v>0</v>
      </c>
      <c r="QR8" s="31">
        <f t="shared" ref="QR8:QR40" si="250">ROUND(QP8+QQ8,2)</f>
        <v>0</v>
      </c>
      <c r="QS8" s="31">
        <f t="shared" si="142"/>
        <v>0</v>
      </c>
      <c r="QT8" s="31">
        <f t="shared" si="143"/>
        <v>0</v>
      </c>
      <c r="QU8" s="31">
        <f t="shared" ref="QU8:QU40" si="251">ROUND(QS8+QT8,2)</f>
        <v>0</v>
      </c>
      <c r="QV8" s="31">
        <f t="shared" si="144"/>
        <v>0</v>
      </c>
      <c r="QW8" s="31">
        <f t="shared" si="145"/>
        <v>0</v>
      </c>
      <c r="QX8" s="31">
        <f t="shared" ref="QX8:QX40" si="252">ROUND(QV8+QW8,2)</f>
        <v>0</v>
      </c>
      <c r="QY8" s="31">
        <f t="shared" si="146"/>
        <v>0</v>
      </c>
      <c r="QZ8" s="31">
        <f t="shared" si="147"/>
        <v>0</v>
      </c>
      <c r="RA8" s="31">
        <f t="shared" ref="RA8:RA40" si="253">ROUND(QV8+QY8+QZ8,2)</f>
        <v>0</v>
      </c>
      <c r="RB8" s="31">
        <f t="shared" ref="RB8:RB40" si="254">ROUND(QW8,2)</f>
        <v>0</v>
      </c>
      <c r="RC8" s="31">
        <f t="shared" ref="RC8:RC40" si="255">ROUND(RA8+RB8,2)</f>
        <v>0</v>
      </c>
      <c r="RD8" s="31">
        <f t="shared" ref="RD8:RE40" si="256">ROUND(QJ8+QM8+QP8+QS8+RA8,2)</f>
        <v>1.44</v>
      </c>
      <c r="RE8" s="31">
        <f t="shared" si="256"/>
        <v>2.37</v>
      </c>
      <c r="RF8" s="31">
        <f t="shared" ref="RF8:RF40" si="257">ROUND(RD8+RE8,2)</f>
        <v>3.81</v>
      </c>
      <c r="RG8" s="31">
        <f t="shared" ref="RG8:RH40" si="258">ROUND(QG8-RD8,2)</f>
        <v>18.57</v>
      </c>
      <c r="RH8" s="31">
        <f t="shared" si="258"/>
        <v>25.88</v>
      </c>
      <c r="RI8" s="31">
        <f t="shared" ref="RI8:RI40" si="259">ROUND(RG8+RH8,2)</f>
        <v>44.45</v>
      </c>
      <c r="RJ8" s="31">
        <f t="shared" ref="RJ8:RL40" si="260">RD8</f>
        <v>1.44</v>
      </c>
      <c r="RK8" s="31">
        <f t="shared" si="260"/>
        <v>2.37</v>
      </c>
      <c r="RL8" s="31">
        <f t="shared" si="260"/>
        <v>3.81</v>
      </c>
      <c r="RM8" s="31">
        <f t="shared" si="148"/>
        <v>0</v>
      </c>
      <c r="RN8" s="31">
        <f t="shared" si="149"/>
        <v>0</v>
      </c>
      <c r="RO8" s="31">
        <f t="shared" si="150"/>
        <v>0</v>
      </c>
      <c r="RP8" s="31">
        <f t="shared" si="151"/>
        <v>0</v>
      </c>
      <c r="RQ8" s="31">
        <f t="shared" si="152"/>
        <v>0</v>
      </c>
      <c r="RR8" s="31">
        <f t="shared" si="153"/>
        <v>0</v>
      </c>
      <c r="RS8" s="31">
        <f t="shared" si="154"/>
        <v>0</v>
      </c>
      <c r="RT8" s="31">
        <f t="shared" si="155"/>
        <v>0</v>
      </c>
      <c r="RU8" s="31">
        <f t="shared" ref="RU8:RU40" si="261">RS8-RT8</f>
        <v>0</v>
      </c>
      <c r="RV8" s="24"/>
      <c r="RW8" s="24"/>
      <c r="RX8" s="24"/>
      <c r="RY8" s="24"/>
    </row>
    <row r="9" spans="1:493" ht="42.75" x14ac:dyDescent="0.25">
      <c r="A9" s="24">
        <v>3</v>
      </c>
      <c r="B9" s="24" t="s">
        <v>420</v>
      </c>
      <c r="C9" s="24">
        <v>79.489999999999995</v>
      </c>
      <c r="D9" s="14" t="e">
        <f>INDEX(#REF!,MATCH(E9,#REF!,0))</f>
        <v>#REF!</v>
      </c>
      <c r="E9" s="24" t="s">
        <v>443</v>
      </c>
      <c r="F9" s="14" t="s">
        <v>422</v>
      </c>
      <c r="G9" s="14" t="s">
        <v>444</v>
      </c>
      <c r="H9" s="14" t="s">
        <v>438</v>
      </c>
      <c r="I9" s="14" t="s">
        <v>425</v>
      </c>
      <c r="J9" s="14" t="s">
        <v>439</v>
      </c>
      <c r="K9" s="14" t="s">
        <v>427</v>
      </c>
      <c r="L9" s="14" t="s">
        <v>427</v>
      </c>
      <c r="M9" s="24">
        <v>2</v>
      </c>
      <c r="N9" s="24">
        <v>2</v>
      </c>
      <c r="O9" s="25">
        <v>2</v>
      </c>
      <c r="P9" s="25">
        <v>2.4</v>
      </c>
      <c r="Q9" s="25">
        <v>0.1</v>
      </c>
      <c r="R9" s="25">
        <v>2</v>
      </c>
      <c r="S9" s="25">
        <v>2.2000000000000002</v>
      </c>
      <c r="T9" s="24">
        <v>0.2</v>
      </c>
      <c r="U9" s="24">
        <v>0</v>
      </c>
      <c r="V9" s="24">
        <v>0</v>
      </c>
      <c r="W9" s="24">
        <v>0</v>
      </c>
      <c r="X9" s="24">
        <v>2</v>
      </c>
      <c r="Y9" s="24">
        <v>1.54</v>
      </c>
      <c r="Z9" s="26">
        <f t="shared" si="156"/>
        <v>0.98</v>
      </c>
      <c r="AA9" s="24">
        <v>0.22</v>
      </c>
      <c r="AB9" s="24">
        <v>2</v>
      </c>
      <c r="AC9" s="24">
        <v>1.56</v>
      </c>
      <c r="AD9" s="24">
        <v>0.2</v>
      </c>
      <c r="AE9" s="24">
        <v>0.22</v>
      </c>
      <c r="AF9" s="24">
        <v>0.5</v>
      </c>
      <c r="AG9" s="25">
        <v>1.56</v>
      </c>
      <c r="AH9" s="25">
        <v>1.56</v>
      </c>
      <c r="AI9" s="26">
        <f t="shared" si="0"/>
        <v>1.28</v>
      </c>
      <c r="AJ9" s="25">
        <v>2</v>
      </c>
      <c r="AK9" s="25">
        <v>2</v>
      </c>
      <c r="AL9" s="26">
        <f t="shared" si="1"/>
        <v>1.2</v>
      </c>
      <c r="AM9" s="24">
        <v>2</v>
      </c>
      <c r="AN9" s="24">
        <v>1.56</v>
      </c>
      <c r="AO9" s="24">
        <v>0.1</v>
      </c>
      <c r="AP9" s="24">
        <v>0.22</v>
      </c>
      <c r="AQ9" s="24">
        <v>2</v>
      </c>
      <c r="AR9" s="24">
        <v>1.8</v>
      </c>
      <c r="AS9" s="24">
        <v>0.12</v>
      </c>
      <c r="AT9" s="24">
        <v>0.1</v>
      </c>
      <c r="AU9" s="24">
        <v>0</v>
      </c>
      <c r="AV9" s="24">
        <v>0</v>
      </c>
      <c r="AW9" s="24">
        <v>0</v>
      </c>
      <c r="AX9" s="24">
        <v>0</v>
      </c>
      <c r="AY9" s="24">
        <v>0</v>
      </c>
      <c r="AZ9" s="24">
        <v>0</v>
      </c>
      <c r="BA9" s="24">
        <v>0</v>
      </c>
      <c r="BB9" s="24">
        <v>0</v>
      </c>
      <c r="BC9" s="24">
        <v>0</v>
      </c>
      <c r="BD9" s="24">
        <v>0</v>
      </c>
      <c r="BE9" s="24">
        <v>0</v>
      </c>
      <c r="BF9" s="24">
        <v>0</v>
      </c>
      <c r="BG9" s="24">
        <v>0</v>
      </c>
      <c r="BH9" s="24">
        <v>0</v>
      </c>
      <c r="BI9" s="24">
        <v>0</v>
      </c>
      <c r="BJ9" s="24">
        <v>0</v>
      </c>
      <c r="BK9" s="24">
        <v>0</v>
      </c>
      <c r="BL9" s="24">
        <v>0</v>
      </c>
      <c r="BM9" s="24">
        <v>0</v>
      </c>
      <c r="BN9" s="24">
        <v>0</v>
      </c>
      <c r="BO9" s="24">
        <v>0</v>
      </c>
      <c r="BP9" s="24">
        <v>0</v>
      </c>
      <c r="BQ9" s="24">
        <v>0</v>
      </c>
      <c r="BR9" s="24">
        <v>0</v>
      </c>
      <c r="BS9" s="24">
        <v>0</v>
      </c>
      <c r="BT9" s="24">
        <v>0</v>
      </c>
      <c r="BU9" s="24">
        <v>0</v>
      </c>
      <c r="BV9" s="24">
        <v>0</v>
      </c>
      <c r="BW9" s="24"/>
      <c r="BX9" s="24"/>
      <c r="BY9" s="24">
        <v>0</v>
      </c>
      <c r="BZ9" s="24">
        <v>0</v>
      </c>
      <c r="CA9" s="14" t="e">
        <f>INDEX(#REF!,MATCH(E9,#REF!,0))</f>
        <v>#REF!</v>
      </c>
      <c r="CB9" s="14" t="s">
        <v>440</v>
      </c>
      <c r="CC9" s="24">
        <v>0</v>
      </c>
      <c r="CD9" s="24">
        <v>0</v>
      </c>
      <c r="CE9" s="24">
        <v>1.8</v>
      </c>
      <c r="CF9" s="24">
        <v>1.6</v>
      </c>
      <c r="CG9" s="24">
        <v>0.1</v>
      </c>
      <c r="CH9" s="24">
        <v>2</v>
      </c>
      <c r="CI9" s="24" t="s">
        <v>114</v>
      </c>
      <c r="CJ9" s="24">
        <f t="shared" ref="CJ9:CJ17" si="262">IF(CI9="Đào đất",0,IF(CI9="Đào đá",CR9))</f>
        <v>0</v>
      </c>
      <c r="CK9" s="26">
        <f t="shared" si="157"/>
        <v>0.91</v>
      </c>
      <c r="CL9" s="26">
        <f>CJ9+CK9</f>
        <v>0.91</v>
      </c>
      <c r="CM9" s="24">
        <v>36.67</v>
      </c>
      <c r="CN9" s="27">
        <v>42.87</v>
      </c>
      <c r="CO9" s="24">
        <v>42.08</v>
      </c>
      <c r="CP9" s="28">
        <f t="shared" si="159"/>
        <v>42.08</v>
      </c>
      <c r="CQ9" s="28">
        <f t="shared" si="160"/>
        <v>41.17</v>
      </c>
      <c r="CR9" s="28">
        <f t="shared" si="161"/>
        <v>0.91</v>
      </c>
      <c r="CS9" s="28">
        <f t="shared" si="162"/>
        <v>41.269999999999996</v>
      </c>
      <c r="CT9" s="28">
        <f t="shared" si="2"/>
        <v>41.47</v>
      </c>
      <c r="CU9" s="29">
        <v>41.47</v>
      </c>
      <c r="CV9" s="28">
        <f t="shared" si="163"/>
        <v>0.98</v>
      </c>
      <c r="CW9" s="28">
        <f t="shared" si="3"/>
        <v>41.97</v>
      </c>
      <c r="CX9" s="28">
        <f t="shared" si="4"/>
        <v>42.17</v>
      </c>
      <c r="CY9" s="28">
        <f t="shared" si="5"/>
        <v>42.65</v>
      </c>
      <c r="CZ9" s="28">
        <f t="shared" si="164"/>
        <v>42.75</v>
      </c>
      <c r="DA9" s="30">
        <v>42.87</v>
      </c>
      <c r="DB9" s="26">
        <f t="shared" si="165"/>
        <v>1.7</v>
      </c>
      <c r="DC9" s="26">
        <f t="shared" si="166"/>
        <v>0.79</v>
      </c>
      <c r="DD9" s="26">
        <f t="shared" si="167"/>
        <v>0.90999999999999992</v>
      </c>
      <c r="DE9" s="26">
        <f t="shared" si="6"/>
        <v>0.1</v>
      </c>
      <c r="DF9" s="26">
        <f t="shared" si="168"/>
        <v>0.2</v>
      </c>
      <c r="DG9" s="26">
        <f t="shared" si="7"/>
        <v>0.61</v>
      </c>
      <c r="DH9" s="26">
        <f t="shared" si="8"/>
        <v>0</v>
      </c>
      <c r="DI9" s="26">
        <f t="shared" si="9"/>
        <v>0</v>
      </c>
      <c r="DJ9" s="26">
        <f t="shared" si="10"/>
        <v>0</v>
      </c>
      <c r="DK9" s="26">
        <f t="shared" si="169"/>
        <v>0.91</v>
      </c>
      <c r="DL9" s="26">
        <f t="shared" si="170"/>
        <v>0</v>
      </c>
      <c r="DM9" s="26">
        <f t="shared" si="171"/>
        <v>0</v>
      </c>
      <c r="DN9" s="26">
        <f t="shared" si="172"/>
        <v>0</v>
      </c>
      <c r="DO9" s="24">
        <v>3</v>
      </c>
      <c r="DP9" s="24">
        <v>0.5</v>
      </c>
      <c r="DQ9" s="24">
        <v>1</v>
      </c>
      <c r="DR9" s="24">
        <v>1</v>
      </c>
      <c r="DS9" s="31">
        <f t="shared" si="173"/>
        <v>3.91</v>
      </c>
      <c r="DT9" s="31">
        <f t="shared" si="174"/>
        <v>0</v>
      </c>
      <c r="DU9" s="31">
        <f t="shared" si="175"/>
        <v>3.14</v>
      </c>
      <c r="DV9" s="31">
        <f t="shared" si="176"/>
        <v>0</v>
      </c>
      <c r="DW9" s="31">
        <f t="shared" si="177"/>
        <v>3.14</v>
      </c>
      <c r="DX9" s="31">
        <f t="shared" si="178"/>
        <v>6.28</v>
      </c>
      <c r="DY9" s="31">
        <f t="shared" si="179"/>
        <v>0</v>
      </c>
      <c r="DZ9" s="31">
        <f t="shared" si="180"/>
        <v>6.28</v>
      </c>
      <c r="EA9" s="31">
        <f t="shared" si="181"/>
        <v>3.8</v>
      </c>
      <c r="EB9" s="31">
        <f t="shared" si="182"/>
        <v>0</v>
      </c>
      <c r="EC9" s="31">
        <f t="shared" si="183"/>
        <v>3.8</v>
      </c>
      <c r="ED9" s="31">
        <f t="shared" si="184"/>
        <v>2.48</v>
      </c>
      <c r="EE9" s="31">
        <f t="shared" si="184"/>
        <v>0</v>
      </c>
      <c r="EF9" s="31">
        <f t="shared" si="185"/>
        <v>2.48</v>
      </c>
      <c r="EG9" s="31">
        <f t="shared" si="186"/>
        <v>3.8</v>
      </c>
      <c r="EH9" s="31">
        <f t="shared" si="186"/>
        <v>0</v>
      </c>
      <c r="EI9" s="31">
        <f t="shared" si="187"/>
        <v>3.8</v>
      </c>
      <c r="EJ9" s="24"/>
      <c r="EK9" s="24"/>
      <c r="EL9" s="24">
        <v>80.19</v>
      </c>
      <c r="EM9" s="24">
        <v>114.69</v>
      </c>
      <c r="EN9" s="24" t="s">
        <v>443</v>
      </c>
      <c r="EO9" s="24" t="s">
        <v>445</v>
      </c>
      <c r="EP9" s="14" t="s">
        <v>441</v>
      </c>
      <c r="EQ9" s="14" t="s">
        <v>432</v>
      </c>
      <c r="ER9" s="14" t="e">
        <f>IF(OR(EP9="Cống tròn",EP9="Cống hộp",EP9="Ống nhựa"),INDEX(#REF!,MATCH(E9,#REF!,0)),IF(OR(EP9="Rãnh xây",EP9="Rãnh bê tông"),INDEX(#REF!,MATCH(E9,#REF!,0)),EP9&amp;" "&amp;" ,"&amp;EQ9))</f>
        <v>#REF!</v>
      </c>
      <c r="ES9" s="25">
        <v>1</v>
      </c>
      <c r="ET9" s="25">
        <v>1.4999999999999999E-2</v>
      </c>
      <c r="EU9" s="25">
        <v>1</v>
      </c>
      <c r="EV9" s="24">
        <v>34.5</v>
      </c>
      <c r="EW9" s="31">
        <f t="shared" si="188"/>
        <v>34</v>
      </c>
      <c r="EX9" s="31">
        <f t="shared" si="189"/>
        <v>33</v>
      </c>
      <c r="EY9" s="31">
        <f t="shared" si="11"/>
        <v>0.48</v>
      </c>
      <c r="EZ9" s="31">
        <f t="shared" si="190"/>
        <v>33.479999999999997</v>
      </c>
      <c r="FA9" s="31">
        <f t="shared" si="191"/>
        <v>-1.0200000000000031</v>
      </c>
      <c r="FB9" s="32" t="str">
        <f t="shared" si="192"/>
        <v>Thêm 01</v>
      </c>
      <c r="FC9" s="31">
        <f t="shared" si="193"/>
        <v>-5.000000000002558E-3</v>
      </c>
      <c r="FD9" s="33" t="e" cm="1">
        <f t="array" ref="FD9">IF(EP9="Cống tròn",INDEX(#REF!,MATCH(E9,#REF!,0)),IF(EP9="Cống hộp",INDEX(#REF!,MATCH(E9,#REF!,0)),IF(EP9="Rãnh thang",INDEX(#REF!,MATCH(EL9&amp;EM9,#REF!&amp;#REF!,0)),FE9&amp;" "&amp;FF9)))</f>
        <v>#REF!</v>
      </c>
      <c r="FE9" s="14" t="s">
        <v>439</v>
      </c>
      <c r="FF9" s="14" t="s">
        <v>437</v>
      </c>
      <c r="FG9" s="14" t="e">
        <f>INDEX(#REF!,MATCH(E9,#REF!,0))</f>
        <v>#REF!</v>
      </c>
      <c r="FH9" s="14" t="s">
        <v>437</v>
      </c>
      <c r="FI9" s="24">
        <v>0</v>
      </c>
      <c r="FJ9" s="24">
        <v>0</v>
      </c>
      <c r="FK9" s="24">
        <v>0</v>
      </c>
      <c r="FL9" s="25">
        <v>0</v>
      </c>
      <c r="FM9" s="25">
        <v>0</v>
      </c>
      <c r="FN9" s="31">
        <f t="shared" si="194"/>
        <v>0</v>
      </c>
      <c r="FO9" s="31">
        <f t="shared" si="195"/>
        <v>0</v>
      </c>
      <c r="FP9" s="25">
        <v>7.4999999999999997E-2</v>
      </c>
      <c r="FQ9" s="25">
        <v>2</v>
      </c>
      <c r="FR9" s="25">
        <v>1</v>
      </c>
      <c r="FS9" s="31">
        <f t="shared" si="196"/>
        <v>1.1499999999999999</v>
      </c>
      <c r="FT9" s="25">
        <v>0.1</v>
      </c>
      <c r="FU9" s="25">
        <v>1.4</v>
      </c>
      <c r="FV9" s="25">
        <v>0.2</v>
      </c>
      <c r="FW9" s="25">
        <v>1.4</v>
      </c>
      <c r="FX9" s="25">
        <v>0</v>
      </c>
      <c r="FY9" s="31">
        <f t="shared" si="197"/>
        <v>1.45</v>
      </c>
      <c r="FZ9" s="33"/>
      <c r="GA9" s="33"/>
      <c r="GB9" s="33"/>
      <c r="GC9" s="33"/>
      <c r="GD9" s="25">
        <v>0</v>
      </c>
      <c r="GE9" s="25">
        <v>0</v>
      </c>
      <c r="GF9" s="25">
        <v>0</v>
      </c>
      <c r="GG9" s="25">
        <v>0</v>
      </c>
      <c r="GH9" s="25">
        <v>0</v>
      </c>
      <c r="GI9" s="25">
        <v>0</v>
      </c>
      <c r="GJ9" s="25">
        <v>0</v>
      </c>
      <c r="GK9" s="25">
        <v>0</v>
      </c>
      <c r="GL9" s="25">
        <v>0</v>
      </c>
      <c r="GM9" s="25">
        <v>0</v>
      </c>
      <c r="GN9" s="31">
        <f t="shared" si="198"/>
        <v>0</v>
      </c>
      <c r="GO9" s="31">
        <f t="shared" si="199"/>
        <v>0</v>
      </c>
      <c r="GP9" s="25">
        <v>0</v>
      </c>
      <c r="GQ9" s="25">
        <v>0</v>
      </c>
      <c r="GR9" s="25">
        <v>0</v>
      </c>
      <c r="GS9" s="25">
        <v>0</v>
      </c>
      <c r="GT9" s="33" t="e">
        <f>INDEX(#REF!,MATCH(E9,#REF!,0))</f>
        <v>#REF!</v>
      </c>
      <c r="GU9" s="33"/>
      <c r="GV9" s="25">
        <v>0</v>
      </c>
      <c r="GW9" s="25">
        <v>0</v>
      </c>
      <c r="GX9" s="25">
        <v>0</v>
      </c>
      <c r="GY9" s="25">
        <v>0</v>
      </c>
      <c r="GZ9" s="31">
        <f t="shared" si="12"/>
        <v>0</v>
      </c>
      <c r="HA9" s="31">
        <f t="shared" si="13"/>
        <v>0</v>
      </c>
      <c r="HB9" s="31">
        <f t="shared" si="200"/>
        <v>0</v>
      </c>
      <c r="HC9" s="25">
        <v>0</v>
      </c>
      <c r="HD9" s="25">
        <v>0</v>
      </c>
      <c r="HE9" s="25">
        <v>0</v>
      </c>
      <c r="HF9" s="31">
        <f t="shared" si="201"/>
        <v>0</v>
      </c>
      <c r="HG9" s="25">
        <v>0</v>
      </c>
      <c r="HH9" s="25">
        <v>0</v>
      </c>
      <c r="HI9" s="33"/>
      <c r="HJ9" s="33"/>
      <c r="HK9" s="33"/>
      <c r="HL9" s="33"/>
      <c r="HM9" s="33" t="e" cm="1">
        <f t="array" ref="HM9">INDEX(#REF!,MATCH(EL9&amp;EM9,#REF!&amp;#REF!,0))</f>
        <v>#REF!</v>
      </c>
      <c r="HN9" s="25">
        <v>0</v>
      </c>
      <c r="HO9" s="25">
        <v>0</v>
      </c>
      <c r="HP9" s="25">
        <v>0</v>
      </c>
      <c r="HQ9" s="25">
        <v>0</v>
      </c>
      <c r="HR9" s="25">
        <v>0</v>
      </c>
      <c r="HS9" s="25">
        <v>0</v>
      </c>
      <c r="HT9" s="25">
        <v>0</v>
      </c>
      <c r="HU9" s="25">
        <v>0</v>
      </c>
      <c r="HV9" s="25">
        <v>0</v>
      </c>
      <c r="HW9" s="25">
        <v>0</v>
      </c>
      <c r="HX9" s="33" t="e" cm="1">
        <f t="array" ref="HX9">INDEX(#REF!,MATCH(EL9&amp;EM9,#REF!&amp;#REF!,0))</f>
        <v>#REF!</v>
      </c>
      <c r="HY9" s="25">
        <v>0</v>
      </c>
      <c r="HZ9" s="25">
        <v>0</v>
      </c>
      <c r="IA9" s="25">
        <v>0</v>
      </c>
      <c r="IB9" s="33" t="e" cm="1">
        <f t="array" ref="IB9">INDEX(#REF!,MATCH(EL9&amp;EM9,#REF!&amp;#REF!,0))</f>
        <v>#REF!</v>
      </c>
      <c r="IC9" s="25">
        <v>0</v>
      </c>
      <c r="ID9" s="25">
        <v>0</v>
      </c>
      <c r="IE9" s="25">
        <v>0</v>
      </c>
      <c r="IF9" s="25">
        <v>0</v>
      </c>
      <c r="IG9" s="25">
        <v>0</v>
      </c>
      <c r="IH9" s="25">
        <v>0</v>
      </c>
      <c r="II9" s="33" t="e" cm="1">
        <f t="array" ref="II9">INDEX(#REF!,MATCH(EL9&amp;EM9,#REF!&amp;#REF!,0))</f>
        <v>#REF!</v>
      </c>
      <c r="IJ9" s="25">
        <v>0</v>
      </c>
      <c r="IK9" s="25">
        <v>0</v>
      </c>
      <c r="IL9" s="25">
        <v>0</v>
      </c>
      <c r="IM9" s="33" t="e" cm="1">
        <f t="array" ref="IM9">INDEX(#REF!,MATCH(EL9&amp;EM9,#REF!&amp;#REF!,0))</f>
        <v>#REF!</v>
      </c>
      <c r="IN9" s="33"/>
      <c r="IO9" s="31">
        <f t="shared" si="14"/>
        <v>0</v>
      </c>
      <c r="IP9" s="25">
        <v>0</v>
      </c>
      <c r="IQ9" s="25">
        <v>0</v>
      </c>
      <c r="IR9" s="25">
        <v>0</v>
      </c>
      <c r="IS9" s="33" t="e" cm="1">
        <f t="array" ref="IS9">INDEX(#REF!,MATCH(EL9&amp;EM9,#REF!&amp;#REF!,0))</f>
        <v>#REF!</v>
      </c>
      <c r="IT9" s="33"/>
      <c r="IU9" s="31">
        <f t="shared" ref="IU9:IU40" si="263">IF(OR(EP9="Cống hộp",EP9="Rãnh xây",EP9="Rãnh bê tông"),IF(JE9="Thêm 01",1,0),0)</f>
        <v>0</v>
      </c>
      <c r="IV9" s="31">
        <f t="shared" si="202"/>
        <v>0</v>
      </c>
      <c r="IW9" s="25">
        <v>0</v>
      </c>
      <c r="IX9" s="25">
        <v>0</v>
      </c>
      <c r="IY9" s="25">
        <v>0</v>
      </c>
      <c r="IZ9" s="25">
        <v>0</v>
      </c>
      <c r="JA9" s="31">
        <f t="shared" ref="JA9:JA40" si="264">IF(OR(EP9="Rãnh xây",EP9="Rãnh bê tông",EP9="Cống hộp"),INT(EV9/(IP9+IY9)),0)</f>
        <v>0</v>
      </c>
      <c r="JB9" s="31">
        <f t="shared" ref="JB9:JB40" si="265">IF(OR(EP9="Rãnh xây",EP9="Rãnh bê tông",EP9="Cống hộp"),JA9*IY9,0)</f>
        <v>0</v>
      </c>
      <c r="JC9" s="31">
        <f t="shared" ref="JC9:JC40" si="266">IF(OR(EP9="Rãnh xây",EP9="Rãnh bê tông",EP9="Cống hộp"),(JA9*IP9)+JB9,0)</f>
        <v>0</v>
      </c>
      <c r="JD9" s="31">
        <f t="shared" ref="JD9:JD40" si="267">IF(OR(EP9="Rãnh xây",EP9="Rãnh bê tông",EP9="Cống hộp"),JC9-EV9,0)</f>
        <v>0</v>
      </c>
      <c r="JE9" s="31">
        <f t="shared" ref="JE9:JE40" si="268">IF(OR(EP9="Rãnh xây",EP9="Rãnh bê tông",EP9="Cống hộp"),IF(JD9&gt;=-0.02,"Đủ","Thêm 01"),0)</f>
        <v>0</v>
      </c>
      <c r="JF9" s="27">
        <v>40.560000000000009</v>
      </c>
      <c r="JG9" s="26">
        <f t="shared" si="203"/>
        <v>39.69</v>
      </c>
      <c r="JH9" s="26">
        <f t="shared" si="204"/>
        <v>0.87000000000001165</v>
      </c>
      <c r="JI9" s="26">
        <f t="shared" si="15"/>
        <v>39.685000000000002</v>
      </c>
      <c r="JJ9" s="26">
        <f t="shared" si="16"/>
        <v>0</v>
      </c>
      <c r="JK9" s="26">
        <f t="shared" si="17"/>
        <v>0</v>
      </c>
      <c r="JL9" s="26">
        <f t="shared" si="18"/>
        <v>0</v>
      </c>
      <c r="JM9" s="26">
        <f t="shared" si="19"/>
        <v>0</v>
      </c>
      <c r="JN9" s="26">
        <f t="shared" si="20"/>
        <v>0</v>
      </c>
      <c r="JO9" s="26">
        <f t="shared" si="21"/>
        <v>0</v>
      </c>
      <c r="JP9" s="26">
        <f t="shared" si="22"/>
        <v>39.785000000000004</v>
      </c>
      <c r="JQ9" s="26">
        <f t="shared" si="23"/>
        <v>0</v>
      </c>
      <c r="JR9" s="26">
        <f t="shared" si="24"/>
        <v>0</v>
      </c>
      <c r="JS9" s="26">
        <f t="shared" si="25"/>
        <v>0</v>
      </c>
      <c r="JT9" s="26">
        <f t="shared" si="26"/>
        <v>0</v>
      </c>
      <c r="JU9" s="26">
        <f t="shared" si="27"/>
        <v>39.785000000000004</v>
      </c>
      <c r="JV9" s="26">
        <f t="shared" si="28"/>
        <v>0</v>
      </c>
      <c r="JW9" s="26">
        <f t="shared" si="29"/>
        <v>0</v>
      </c>
      <c r="JX9" s="26">
        <f t="shared" si="30"/>
        <v>39.985000000000007</v>
      </c>
      <c r="JY9" s="26">
        <f t="shared" si="31"/>
        <v>0</v>
      </c>
      <c r="JZ9" s="26">
        <f t="shared" si="32"/>
        <v>0</v>
      </c>
      <c r="KA9" s="26">
        <f t="shared" si="33"/>
        <v>39.985000000000007</v>
      </c>
      <c r="KB9" s="26">
        <f t="shared" si="34"/>
        <v>0</v>
      </c>
      <c r="KC9" s="26">
        <f t="shared" si="35"/>
        <v>0</v>
      </c>
      <c r="KD9" s="106">
        <f t="shared" si="205"/>
        <v>0</v>
      </c>
      <c r="KE9" s="24">
        <v>40.060000000000009</v>
      </c>
      <c r="KF9" s="31">
        <f t="shared" si="206"/>
        <v>0</v>
      </c>
      <c r="KG9" s="31">
        <f t="shared" si="36"/>
        <v>0</v>
      </c>
      <c r="KH9" s="31">
        <f t="shared" si="37"/>
        <v>0</v>
      </c>
      <c r="KI9" s="31">
        <f t="shared" si="38"/>
        <v>0</v>
      </c>
      <c r="KJ9" s="31">
        <f t="shared" si="39"/>
        <v>41.14</v>
      </c>
      <c r="KK9" s="25">
        <v>41.060000000000009</v>
      </c>
      <c r="KL9" s="31">
        <f t="shared" si="40"/>
        <v>41.14</v>
      </c>
      <c r="KM9" s="31">
        <f t="shared" si="41"/>
        <v>0</v>
      </c>
      <c r="KN9" s="31">
        <f t="shared" si="42"/>
        <v>0</v>
      </c>
      <c r="KO9" s="31">
        <f t="shared" si="43"/>
        <v>0</v>
      </c>
      <c r="KP9" s="31">
        <f t="shared" si="44"/>
        <v>0</v>
      </c>
      <c r="KQ9" s="25">
        <v>0</v>
      </c>
      <c r="KR9" s="31">
        <f t="shared" si="45"/>
        <v>0</v>
      </c>
      <c r="KS9" s="27">
        <v>40.060000000000009</v>
      </c>
      <c r="KT9" s="26">
        <f t="shared" si="46"/>
        <v>39.19</v>
      </c>
      <c r="KU9" s="106">
        <f t="shared" si="207"/>
        <v>0.87000000000001165</v>
      </c>
      <c r="KV9" s="26">
        <f t="shared" si="47"/>
        <v>39.185000000000002</v>
      </c>
      <c r="KW9" s="26">
        <f t="shared" si="48"/>
        <v>0</v>
      </c>
      <c r="KX9" s="26">
        <f t="shared" si="49"/>
        <v>0</v>
      </c>
      <c r="KY9" s="26">
        <f t="shared" si="50"/>
        <v>0</v>
      </c>
      <c r="KZ9" s="26">
        <f t="shared" si="51"/>
        <v>0</v>
      </c>
      <c r="LA9" s="26">
        <f t="shared" si="52"/>
        <v>0</v>
      </c>
      <c r="LB9" s="26">
        <f t="shared" si="53"/>
        <v>0</v>
      </c>
      <c r="LC9" s="26">
        <f t="shared" si="54"/>
        <v>39.285000000000004</v>
      </c>
      <c r="LD9" s="26">
        <f t="shared" si="55"/>
        <v>0</v>
      </c>
      <c r="LE9" s="26">
        <f t="shared" si="56"/>
        <v>0</v>
      </c>
      <c r="LF9" s="26">
        <f t="shared" si="57"/>
        <v>0</v>
      </c>
      <c r="LG9" s="26">
        <f t="shared" si="58"/>
        <v>0</v>
      </c>
      <c r="LH9" s="26">
        <f t="shared" si="59"/>
        <v>39.285000000000004</v>
      </c>
      <c r="LI9" s="26">
        <f t="shared" si="60"/>
        <v>0</v>
      </c>
      <c r="LJ9" s="26">
        <f t="shared" si="61"/>
        <v>0</v>
      </c>
      <c r="LK9" s="26">
        <f t="shared" si="62"/>
        <v>39.485000000000007</v>
      </c>
      <c r="LL9" s="26">
        <f t="shared" si="63"/>
        <v>0</v>
      </c>
      <c r="LM9" s="26">
        <f t="shared" si="64"/>
        <v>0</v>
      </c>
      <c r="LN9" s="26">
        <f t="shared" si="65"/>
        <v>39.485000000000007</v>
      </c>
      <c r="LO9" s="26">
        <f t="shared" si="66"/>
        <v>0</v>
      </c>
      <c r="LP9" s="26">
        <f t="shared" si="67"/>
        <v>0</v>
      </c>
      <c r="LQ9" s="26">
        <f t="shared" si="68"/>
        <v>0</v>
      </c>
      <c r="LR9" s="24">
        <v>39.560000000000009</v>
      </c>
      <c r="LS9" s="31">
        <f t="shared" si="69"/>
        <v>0</v>
      </c>
      <c r="LT9" s="31">
        <f t="shared" si="70"/>
        <v>0</v>
      </c>
      <c r="LU9" s="31">
        <f t="shared" si="71"/>
        <v>0</v>
      </c>
      <c r="LV9" s="31">
        <f t="shared" si="72"/>
        <v>0</v>
      </c>
      <c r="LW9" s="31">
        <f t="shared" si="73"/>
        <v>40.64</v>
      </c>
      <c r="LX9" s="25">
        <v>40.560000000000009</v>
      </c>
      <c r="LY9" s="31">
        <f t="shared" si="74"/>
        <v>40.64</v>
      </c>
      <c r="LZ9" s="31">
        <f t="shared" si="75"/>
        <v>0</v>
      </c>
      <c r="MA9" s="31">
        <f t="shared" si="76"/>
        <v>0</v>
      </c>
      <c r="MB9" s="31">
        <f t="shared" si="77"/>
        <v>0</v>
      </c>
      <c r="MC9" s="31">
        <f t="shared" si="78"/>
        <v>0</v>
      </c>
      <c r="MD9" s="25">
        <v>0</v>
      </c>
      <c r="ME9" s="31">
        <f t="shared" si="79"/>
        <v>0</v>
      </c>
      <c r="MF9" s="33" t="s">
        <v>114</v>
      </c>
      <c r="MG9" s="25">
        <v>0</v>
      </c>
      <c r="MH9" s="31">
        <f t="shared" si="208"/>
        <v>0.87000000000001165</v>
      </c>
      <c r="MI9" s="31">
        <f t="shared" si="209"/>
        <v>0.87000000000001165</v>
      </c>
      <c r="MJ9" s="25">
        <v>0</v>
      </c>
      <c r="MK9" s="31">
        <f t="shared" si="210"/>
        <v>0.87000000000001165</v>
      </c>
      <c r="ML9" s="31">
        <f t="shared" si="211"/>
        <v>0.87000000000001165</v>
      </c>
      <c r="MM9" s="31">
        <f t="shared" si="80"/>
        <v>0.1</v>
      </c>
      <c r="MN9" s="31">
        <f t="shared" si="81"/>
        <v>0.1</v>
      </c>
      <c r="MO9" s="31">
        <f t="shared" si="212"/>
        <v>0.1</v>
      </c>
      <c r="MP9" s="31">
        <f t="shared" si="82"/>
        <v>0</v>
      </c>
      <c r="MQ9" s="31">
        <f t="shared" si="83"/>
        <v>0</v>
      </c>
      <c r="MR9" s="31">
        <f t="shared" si="213"/>
        <v>0</v>
      </c>
      <c r="MS9" s="31">
        <f t="shared" si="84"/>
        <v>0.2</v>
      </c>
      <c r="MT9" s="31">
        <f t="shared" si="85"/>
        <v>0.2</v>
      </c>
      <c r="MU9" s="31">
        <f t="shared" si="214"/>
        <v>0.2</v>
      </c>
      <c r="MV9" s="31">
        <f t="shared" si="86"/>
        <v>0</v>
      </c>
      <c r="MW9" s="31">
        <f t="shared" si="87"/>
        <v>0</v>
      </c>
      <c r="MX9" s="31">
        <f t="shared" si="215"/>
        <v>0</v>
      </c>
      <c r="MY9" s="108">
        <f t="shared" si="88"/>
        <v>0</v>
      </c>
      <c r="MZ9" s="31">
        <f t="shared" si="89"/>
        <v>0</v>
      </c>
      <c r="NA9" s="31">
        <f t="shared" si="216"/>
        <v>0</v>
      </c>
      <c r="NB9" s="31">
        <f t="shared" si="90"/>
        <v>0</v>
      </c>
      <c r="NC9" s="31">
        <f t="shared" si="91"/>
        <v>0</v>
      </c>
      <c r="ND9" s="31">
        <f t="shared" si="217"/>
        <v>0</v>
      </c>
      <c r="NE9" s="31">
        <f t="shared" si="92"/>
        <v>0.57000000000001161</v>
      </c>
      <c r="NF9" s="31">
        <f t="shared" si="93"/>
        <v>0.57000000000001161</v>
      </c>
      <c r="NG9" s="31">
        <f t="shared" si="218"/>
        <v>0.57000000000001161</v>
      </c>
      <c r="NH9" s="31">
        <f t="shared" si="94"/>
        <v>0</v>
      </c>
      <c r="NI9" s="31">
        <f t="shared" si="95"/>
        <v>0</v>
      </c>
      <c r="NJ9" s="31">
        <f t="shared" si="219"/>
        <v>0</v>
      </c>
      <c r="NK9" s="31">
        <f t="shared" si="96"/>
        <v>0</v>
      </c>
      <c r="NL9" s="31">
        <f t="shared" si="97"/>
        <v>0</v>
      </c>
      <c r="NM9" s="31">
        <f t="shared" si="220"/>
        <v>0</v>
      </c>
      <c r="NN9" s="108">
        <f t="shared" si="98"/>
        <v>0</v>
      </c>
      <c r="NO9" s="31">
        <f t="shared" si="99"/>
        <v>0</v>
      </c>
      <c r="NP9" s="31">
        <f t="shared" si="221"/>
        <v>0</v>
      </c>
      <c r="NQ9" s="31">
        <f t="shared" si="100"/>
        <v>0</v>
      </c>
      <c r="NR9" s="31">
        <f t="shared" si="101"/>
        <v>0</v>
      </c>
      <c r="NS9" s="31">
        <f t="shared" si="222"/>
        <v>0</v>
      </c>
      <c r="NT9" s="31">
        <f t="shared" si="102"/>
        <v>0</v>
      </c>
      <c r="NU9" s="31">
        <f t="shared" si="103"/>
        <v>0</v>
      </c>
      <c r="NV9" s="31">
        <f t="shared" si="223"/>
        <v>0</v>
      </c>
      <c r="NW9" s="31">
        <f t="shared" si="104"/>
        <v>0</v>
      </c>
      <c r="NX9" s="31">
        <f t="shared" si="105"/>
        <v>0</v>
      </c>
      <c r="NY9" s="31">
        <f t="shared" si="224"/>
        <v>0</v>
      </c>
      <c r="NZ9" s="31">
        <f t="shared" si="106"/>
        <v>0</v>
      </c>
      <c r="OA9" s="31">
        <f t="shared" si="107"/>
        <v>0</v>
      </c>
      <c r="OB9" s="31">
        <f t="shared" si="225"/>
        <v>0</v>
      </c>
      <c r="OC9" s="31">
        <f t="shared" si="108"/>
        <v>0</v>
      </c>
      <c r="OD9" s="31">
        <f t="shared" si="109"/>
        <v>0</v>
      </c>
      <c r="OE9" s="31">
        <f t="shared" si="226"/>
        <v>0</v>
      </c>
      <c r="OF9" s="31">
        <f t="shared" si="110"/>
        <v>0</v>
      </c>
      <c r="OG9" s="31">
        <f t="shared" si="111"/>
        <v>0</v>
      </c>
      <c r="OH9" s="31">
        <f t="shared" si="227"/>
        <v>0</v>
      </c>
      <c r="OI9" s="31">
        <f t="shared" si="112"/>
        <v>0</v>
      </c>
      <c r="OJ9" s="31">
        <f t="shared" si="113"/>
        <v>0</v>
      </c>
      <c r="OK9" s="31">
        <f t="shared" si="228"/>
        <v>0</v>
      </c>
      <c r="OL9" s="31">
        <f t="shared" si="114"/>
        <v>0</v>
      </c>
      <c r="OM9" s="31">
        <f t="shared" si="115"/>
        <v>0</v>
      </c>
      <c r="ON9" s="31">
        <f t="shared" si="229"/>
        <v>0</v>
      </c>
      <c r="OO9" s="31">
        <f t="shared" si="116"/>
        <v>0</v>
      </c>
      <c r="OP9" s="31">
        <f t="shared" si="117"/>
        <v>0</v>
      </c>
      <c r="OQ9" s="31">
        <f t="shared" si="230"/>
        <v>0</v>
      </c>
      <c r="OR9" s="31">
        <f t="shared" si="118"/>
        <v>0</v>
      </c>
      <c r="OS9" s="31">
        <f t="shared" si="119"/>
        <v>0</v>
      </c>
      <c r="OT9" s="31">
        <f t="shared" si="231"/>
        <v>0</v>
      </c>
      <c r="OU9" s="31">
        <f t="shared" si="120"/>
        <v>0</v>
      </c>
      <c r="OV9" s="31">
        <f t="shared" si="121"/>
        <v>0</v>
      </c>
      <c r="OW9" s="31">
        <f t="shared" si="232"/>
        <v>0</v>
      </c>
      <c r="OX9" s="31">
        <f t="shared" si="122"/>
        <v>0</v>
      </c>
      <c r="OY9" s="31">
        <f t="shared" si="123"/>
        <v>0</v>
      </c>
      <c r="OZ9" s="31">
        <f t="shared" si="233"/>
        <v>0</v>
      </c>
      <c r="PA9" s="31">
        <f t="shared" si="124"/>
        <v>0</v>
      </c>
      <c r="PB9" s="31">
        <f t="shared" si="125"/>
        <v>0</v>
      </c>
      <c r="PC9" s="31">
        <f t="shared" si="234"/>
        <v>0</v>
      </c>
      <c r="PD9" s="31">
        <f t="shared" si="126"/>
        <v>0</v>
      </c>
      <c r="PE9" s="31">
        <f t="shared" si="127"/>
        <v>0</v>
      </c>
      <c r="PF9" s="31">
        <f t="shared" si="235"/>
        <v>0</v>
      </c>
      <c r="PG9" s="27">
        <v>2.6</v>
      </c>
      <c r="PH9" s="27">
        <v>0.5</v>
      </c>
      <c r="PI9" s="27">
        <v>1</v>
      </c>
      <c r="PJ9" s="27">
        <v>1</v>
      </c>
      <c r="PK9" s="27">
        <v>0</v>
      </c>
      <c r="PL9" s="27">
        <v>0</v>
      </c>
      <c r="PM9" s="27">
        <v>0</v>
      </c>
      <c r="PN9" s="27">
        <v>0</v>
      </c>
      <c r="PO9" s="31">
        <f t="shared" ref="PO8:PO40" si="269">ROUND(IF(MH9&gt;0,(MH9*PH9*(PI9+PJ9))+PG9,0),2)</f>
        <v>3.47</v>
      </c>
      <c r="PP9" s="31">
        <f t="shared" si="236"/>
        <v>2.64</v>
      </c>
      <c r="PQ9" s="31">
        <f t="shared" si="237"/>
        <v>0</v>
      </c>
      <c r="PR9" s="31">
        <f t="shared" si="238"/>
        <v>0</v>
      </c>
      <c r="PS9" s="31">
        <f t="shared" si="239"/>
        <v>3.47</v>
      </c>
      <c r="PT9" s="31">
        <f t="shared" si="240"/>
        <v>2.64</v>
      </c>
      <c r="PU9" s="31">
        <f t="shared" si="241"/>
        <v>0</v>
      </c>
      <c r="PV9" s="31">
        <f t="shared" si="242"/>
        <v>0</v>
      </c>
      <c r="PW9" s="31">
        <f t="shared" si="128"/>
        <v>0</v>
      </c>
      <c r="PX9" s="31">
        <f t="shared" si="243"/>
        <v>0</v>
      </c>
      <c r="PY9" s="31">
        <f t="shared" si="129"/>
        <v>0</v>
      </c>
      <c r="PZ9" s="31">
        <f t="shared" si="130"/>
        <v>0</v>
      </c>
      <c r="QA9" s="31">
        <f t="shared" si="131"/>
        <v>91.08</v>
      </c>
      <c r="QB9" s="31">
        <f t="shared" si="132"/>
        <v>0</v>
      </c>
      <c r="QC9" s="31">
        <f t="shared" si="133"/>
        <v>91.08</v>
      </c>
      <c r="QD9" s="31">
        <f t="shared" si="134"/>
        <v>0</v>
      </c>
      <c r="QE9" s="31">
        <f t="shared" si="135"/>
        <v>0</v>
      </c>
      <c r="QF9" s="31">
        <f t="shared" si="244"/>
        <v>0</v>
      </c>
      <c r="QG9" s="31">
        <f t="shared" si="245"/>
        <v>91.08</v>
      </c>
      <c r="QH9" s="31">
        <f t="shared" si="246"/>
        <v>0</v>
      </c>
      <c r="QI9" s="31">
        <f t="shared" si="247"/>
        <v>91.08</v>
      </c>
      <c r="QJ9" s="31">
        <f t="shared" si="136"/>
        <v>23.29</v>
      </c>
      <c r="QK9" s="31">
        <f t="shared" si="137"/>
        <v>0</v>
      </c>
      <c r="QL9" s="31">
        <f t="shared" si="248"/>
        <v>23.29</v>
      </c>
      <c r="QM9" s="31">
        <f t="shared" si="138"/>
        <v>0</v>
      </c>
      <c r="QN9" s="31">
        <f t="shared" si="139"/>
        <v>0</v>
      </c>
      <c r="QO9" s="31">
        <f t="shared" si="249"/>
        <v>0</v>
      </c>
      <c r="QP9" s="31">
        <f t="shared" si="140"/>
        <v>0</v>
      </c>
      <c r="QQ9" s="31">
        <f t="shared" si="141"/>
        <v>0</v>
      </c>
      <c r="QR9" s="31">
        <f t="shared" si="250"/>
        <v>0</v>
      </c>
      <c r="QS9" s="31">
        <f t="shared" si="142"/>
        <v>0</v>
      </c>
      <c r="QT9" s="31">
        <f t="shared" si="143"/>
        <v>0</v>
      </c>
      <c r="QU9" s="31">
        <f t="shared" si="251"/>
        <v>0</v>
      </c>
      <c r="QV9" s="31">
        <f t="shared" si="144"/>
        <v>0</v>
      </c>
      <c r="QW9" s="31">
        <f t="shared" si="145"/>
        <v>0</v>
      </c>
      <c r="QX9" s="31">
        <f t="shared" si="252"/>
        <v>0</v>
      </c>
      <c r="QY9" s="31">
        <f t="shared" si="146"/>
        <v>0</v>
      </c>
      <c r="QZ9" s="31">
        <f t="shared" si="147"/>
        <v>0</v>
      </c>
      <c r="RA9" s="31">
        <f t="shared" si="253"/>
        <v>0</v>
      </c>
      <c r="RB9" s="31">
        <f t="shared" si="254"/>
        <v>0</v>
      </c>
      <c r="RC9" s="31">
        <f t="shared" si="255"/>
        <v>0</v>
      </c>
      <c r="RD9" s="31">
        <f t="shared" si="256"/>
        <v>23.29</v>
      </c>
      <c r="RE9" s="31">
        <f t="shared" si="256"/>
        <v>0</v>
      </c>
      <c r="RF9" s="31">
        <f t="shared" si="257"/>
        <v>23.29</v>
      </c>
      <c r="RG9" s="31">
        <f t="shared" si="258"/>
        <v>67.790000000000006</v>
      </c>
      <c r="RH9" s="31">
        <f t="shared" si="258"/>
        <v>0</v>
      </c>
      <c r="RI9" s="31">
        <f t="shared" si="259"/>
        <v>67.790000000000006</v>
      </c>
      <c r="RJ9" s="31">
        <f t="shared" si="260"/>
        <v>23.29</v>
      </c>
      <c r="RK9" s="31">
        <f t="shared" si="260"/>
        <v>0</v>
      </c>
      <c r="RL9" s="31">
        <f t="shared" si="260"/>
        <v>23.29</v>
      </c>
      <c r="RM9" s="31">
        <f t="shared" si="148"/>
        <v>0</v>
      </c>
      <c r="RN9" s="31">
        <f t="shared" si="149"/>
        <v>0</v>
      </c>
      <c r="RO9" s="31">
        <f t="shared" si="150"/>
        <v>0</v>
      </c>
      <c r="RP9" s="31">
        <f t="shared" si="151"/>
        <v>0</v>
      </c>
      <c r="RQ9" s="31">
        <f t="shared" si="152"/>
        <v>0</v>
      </c>
      <c r="RR9" s="31">
        <f t="shared" si="153"/>
        <v>0</v>
      </c>
      <c r="RS9" s="31">
        <f t="shared" si="154"/>
        <v>0</v>
      </c>
      <c r="RT9" s="31">
        <f t="shared" si="155"/>
        <v>0</v>
      </c>
      <c r="RU9" s="31">
        <f t="shared" si="261"/>
        <v>0</v>
      </c>
      <c r="RV9" s="24"/>
      <c r="RW9" s="24"/>
      <c r="RX9" s="24"/>
      <c r="RY9" s="24"/>
    </row>
    <row r="10" spans="1:493" ht="28.5" x14ac:dyDescent="0.25">
      <c r="A10" s="24">
        <v>4</v>
      </c>
      <c r="B10" s="24" t="s">
        <v>420</v>
      </c>
      <c r="C10" s="24">
        <v>115.39</v>
      </c>
      <c r="D10" s="14" t="e">
        <f>INDEX(#REF!,MATCH(E10,#REF!,0))</f>
        <v>#REF!</v>
      </c>
      <c r="E10" s="24" t="s">
        <v>445</v>
      </c>
      <c r="F10" s="14" t="s">
        <v>422</v>
      </c>
      <c r="G10" s="14" t="s">
        <v>436</v>
      </c>
      <c r="H10" s="14" t="s">
        <v>435</v>
      </c>
      <c r="I10" s="14" t="s">
        <v>425</v>
      </c>
      <c r="J10" s="14" t="s">
        <v>439</v>
      </c>
      <c r="K10" s="14" t="s">
        <v>446</v>
      </c>
      <c r="L10" s="14" t="s">
        <v>446</v>
      </c>
      <c r="M10" s="24">
        <v>2</v>
      </c>
      <c r="N10" s="24">
        <v>2</v>
      </c>
      <c r="O10" s="25">
        <v>2</v>
      </c>
      <c r="P10" s="25">
        <v>2.4</v>
      </c>
      <c r="Q10" s="25">
        <v>0.1</v>
      </c>
      <c r="R10" s="25">
        <v>2</v>
      </c>
      <c r="S10" s="25">
        <v>2.2000000000000002</v>
      </c>
      <c r="T10" s="24">
        <v>0.2</v>
      </c>
      <c r="U10" s="24">
        <v>0</v>
      </c>
      <c r="V10" s="24">
        <v>0</v>
      </c>
      <c r="W10" s="24">
        <v>0</v>
      </c>
      <c r="X10" s="24">
        <v>2</v>
      </c>
      <c r="Y10" s="24">
        <v>1.54</v>
      </c>
      <c r="Z10" s="26">
        <f t="shared" si="156"/>
        <v>1.28</v>
      </c>
      <c r="AA10" s="24">
        <v>0.2</v>
      </c>
      <c r="AB10" s="24">
        <v>0</v>
      </c>
      <c r="AC10" s="24">
        <v>0</v>
      </c>
      <c r="AD10" s="24">
        <v>0</v>
      </c>
      <c r="AE10" s="24">
        <v>0</v>
      </c>
      <c r="AF10" s="24">
        <v>0</v>
      </c>
      <c r="AG10" s="25">
        <v>1.54</v>
      </c>
      <c r="AH10" s="25">
        <v>1.54</v>
      </c>
      <c r="AI10" s="26">
        <f t="shared" si="0"/>
        <v>0.12</v>
      </c>
      <c r="AJ10" s="25">
        <v>2</v>
      </c>
      <c r="AK10" s="25">
        <v>2</v>
      </c>
      <c r="AL10" s="26">
        <f t="shared" si="1"/>
        <v>0.22</v>
      </c>
      <c r="AM10" s="24">
        <v>0</v>
      </c>
      <c r="AN10" s="24">
        <v>0</v>
      </c>
      <c r="AO10" s="24">
        <v>0</v>
      </c>
      <c r="AP10" s="24">
        <v>0</v>
      </c>
      <c r="AQ10" s="24">
        <v>2</v>
      </c>
      <c r="AR10" s="24">
        <v>1.8</v>
      </c>
      <c r="AS10" s="24">
        <v>0.12</v>
      </c>
      <c r="AT10" s="24">
        <v>0.1</v>
      </c>
      <c r="AU10" s="24">
        <v>0</v>
      </c>
      <c r="AV10" s="24">
        <v>0</v>
      </c>
      <c r="AW10" s="24">
        <v>0</v>
      </c>
      <c r="AX10" s="24">
        <v>0</v>
      </c>
      <c r="AY10" s="24">
        <v>0</v>
      </c>
      <c r="AZ10" s="24">
        <v>0</v>
      </c>
      <c r="BA10" s="24">
        <v>0</v>
      </c>
      <c r="BB10" s="24">
        <v>0</v>
      </c>
      <c r="BC10" s="24">
        <v>0</v>
      </c>
      <c r="BD10" s="24">
        <v>0</v>
      </c>
      <c r="BE10" s="24">
        <v>0</v>
      </c>
      <c r="BF10" s="24">
        <v>0</v>
      </c>
      <c r="BG10" s="24">
        <v>0</v>
      </c>
      <c r="BH10" s="24">
        <v>0</v>
      </c>
      <c r="BI10" s="24">
        <v>0</v>
      </c>
      <c r="BJ10" s="24">
        <v>0</v>
      </c>
      <c r="BK10" s="24">
        <v>0</v>
      </c>
      <c r="BL10" s="24">
        <v>0</v>
      </c>
      <c r="BM10" s="24">
        <v>0</v>
      </c>
      <c r="BN10" s="24">
        <v>0</v>
      </c>
      <c r="BO10" s="24">
        <v>0</v>
      </c>
      <c r="BP10" s="24">
        <v>0</v>
      </c>
      <c r="BQ10" s="24">
        <v>0</v>
      </c>
      <c r="BR10" s="24">
        <v>0</v>
      </c>
      <c r="BS10" s="24">
        <v>0</v>
      </c>
      <c r="BT10" s="24">
        <v>0</v>
      </c>
      <c r="BU10" s="24">
        <v>0</v>
      </c>
      <c r="BV10" s="24">
        <v>0</v>
      </c>
      <c r="BW10" s="24"/>
      <c r="BX10" s="24"/>
      <c r="BY10" s="24">
        <v>0</v>
      </c>
      <c r="BZ10" s="24">
        <v>0</v>
      </c>
      <c r="CA10" s="14" t="e">
        <f>INDEX(#REF!,MATCH(E10,#REF!,0))</f>
        <v>#REF!</v>
      </c>
      <c r="CB10" s="14" t="s">
        <v>440</v>
      </c>
      <c r="CC10" s="24">
        <v>0</v>
      </c>
      <c r="CD10" s="24">
        <v>0</v>
      </c>
      <c r="CE10" s="24">
        <v>1.8</v>
      </c>
      <c r="CF10" s="24">
        <v>1.6</v>
      </c>
      <c r="CG10" s="24">
        <v>0.1</v>
      </c>
      <c r="CH10" s="24">
        <v>2</v>
      </c>
      <c r="CI10" s="24" t="s">
        <v>114</v>
      </c>
      <c r="CJ10" s="24">
        <f t="shared" si="262"/>
        <v>0</v>
      </c>
      <c r="CK10" s="26">
        <f t="shared" si="157"/>
        <v>0.91</v>
      </c>
      <c r="CL10" s="26">
        <f t="shared" ref="CL10:CL40" si="270">CJ10+CK10</f>
        <v>0.91</v>
      </c>
      <c r="CM10" s="24">
        <v>36.67</v>
      </c>
      <c r="CN10" s="27">
        <v>43.87</v>
      </c>
      <c r="CO10" s="24">
        <v>43.08</v>
      </c>
      <c r="CP10" s="28">
        <f t="shared" si="159"/>
        <v>43.08</v>
      </c>
      <c r="CQ10" s="28">
        <f t="shared" si="160"/>
        <v>42.17</v>
      </c>
      <c r="CR10" s="28">
        <f t="shared" si="161"/>
        <v>0.91</v>
      </c>
      <c r="CS10" s="28">
        <f t="shared" si="162"/>
        <v>42.269999999999996</v>
      </c>
      <c r="CT10" s="28">
        <f t="shared" si="2"/>
        <v>42.47</v>
      </c>
      <c r="CU10" s="29">
        <v>42.47</v>
      </c>
      <c r="CV10" s="28">
        <f t="shared" si="163"/>
        <v>1.28</v>
      </c>
      <c r="CW10" s="28">
        <f t="shared" si="3"/>
        <v>0</v>
      </c>
      <c r="CX10" s="28">
        <f t="shared" si="4"/>
        <v>0</v>
      </c>
      <c r="CY10" s="28">
        <f t="shared" si="5"/>
        <v>43.75</v>
      </c>
      <c r="CZ10" s="28">
        <f t="shared" si="164"/>
        <v>43.75</v>
      </c>
      <c r="DA10" s="30">
        <v>43.87</v>
      </c>
      <c r="DB10" s="26">
        <f t="shared" si="165"/>
        <v>1.7</v>
      </c>
      <c r="DC10" s="26">
        <f t="shared" si="166"/>
        <v>0.79</v>
      </c>
      <c r="DD10" s="26">
        <f t="shared" si="167"/>
        <v>0.90999999999999992</v>
      </c>
      <c r="DE10" s="26">
        <f t="shared" si="6"/>
        <v>0.1</v>
      </c>
      <c r="DF10" s="26">
        <f t="shared" si="168"/>
        <v>0.2</v>
      </c>
      <c r="DG10" s="26">
        <f t="shared" si="7"/>
        <v>0.61</v>
      </c>
      <c r="DH10" s="26">
        <f t="shared" si="8"/>
        <v>0</v>
      </c>
      <c r="DI10" s="26">
        <f t="shared" si="9"/>
        <v>0</v>
      </c>
      <c r="DJ10" s="26">
        <f t="shared" si="10"/>
        <v>0</v>
      </c>
      <c r="DK10" s="26">
        <f t="shared" si="169"/>
        <v>0.91</v>
      </c>
      <c r="DL10" s="26">
        <f t="shared" si="170"/>
        <v>0</v>
      </c>
      <c r="DM10" s="26">
        <f t="shared" si="171"/>
        <v>0</v>
      </c>
      <c r="DN10" s="26">
        <f t="shared" si="172"/>
        <v>0</v>
      </c>
      <c r="DO10" s="24">
        <v>3</v>
      </c>
      <c r="DP10" s="24">
        <v>0.5</v>
      </c>
      <c r="DQ10" s="24">
        <v>1</v>
      </c>
      <c r="DR10" s="24">
        <v>1</v>
      </c>
      <c r="DS10" s="31">
        <f t="shared" si="173"/>
        <v>3.91</v>
      </c>
      <c r="DT10" s="31">
        <f t="shared" si="174"/>
        <v>0</v>
      </c>
      <c r="DU10" s="31">
        <f t="shared" si="175"/>
        <v>3.14</v>
      </c>
      <c r="DV10" s="31">
        <f t="shared" si="176"/>
        <v>0</v>
      </c>
      <c r="DW10" s="31">
        <f t="shared" si="177"/>
        <v>3.14</v>
      </c>
      <c r="DX10" s="31">
        <f t="shared" si="178"/>
        <v>6.28</v>
      </c>
      <c r="DY10" s="31">
        <f t="shared" si="179"/>
        <v>0</v>
      </c>
      <c r="DZ10" s="31">
        <f t="shared" si="180"/>
        <v>6.28</v>
      </c>
      <c r="EA10" s="31">
        <f t="shared" si="181"/>
        <v>3.8</v>
      </c>
      <c r="EB10" s="31">
        <f t="shared" si="182"/>
        <v>0</v>
      </c>
      <c r="EC10" s="31">
        <f t="shared" si="183"/>
        <v>3.8</v>
      </c>
      <c r="ED10" s="31">
        <f t="shared" si="184"/>
        <v>2.48</v>
      </c>
      <c r="EE10" s="31">
        <f t="shared" si="184"/>
        <v>0</v>
      </c>
      <c r="EF10" s="31">
        <f t="shared" si="185"/>
        <v>2.48</v>
      </c>
      <c r="EG10" s="31">
        <f t="shared" si="186"/>
        <v>3.8</v>
      </c>
      <c r="EH10" s="31">
        <f t="shared" si="186"/>
        <v>0</v>
      </c>
      <c r="EI10" s="31">
        <f t="shared" si="187"/>
        <v>3.8</v>
      </c>
      <c r="EJ10" s="24"/>
      <c r="EK10" s="24"/>
      <c r="EL10" s="24">
        <v>116.09</v>
      </c>
      <c r="EM10" s="24">
        <v>150.59</v>
      </c>
      <c r="EN10" s="24" t="s">
        <v>445</v>
      </c>
      <c r="EO10" s="24" t="s">
        <v>447</v>
      </c>
      <c r="EP10" s="14" t="s">
        <v>441</v>
      </c>
      <c r="EQ10" s="14" t="s">
        <v>432</v>
      </c>
      <c r="ER10" s="14" t="e">
        <f>IF(OR(EP10="Cống tròn",EP10="Cống hộp",EP10="Ống nhựa"),INDEX(#REF!,MATCH(E10,#REF!,0)),IF(OR(EP10="Rãnh xây",EP10="Rãnh bê tông"),INDEX(#REF!,MATCH(E10,#REF!,0)),EP10&amp;" "&amp;" ,"&amp;EQ10))</f>
        <v>#REF!</v>
      </c>
      <c r="ES10" s="25">
        <v>1</v>
      </c>
      <c r="ET10" s="25">
        <v>1.4999999999999999E-2</v>
      </c>
      <c r="EU10" s="25">
        <v>1</v>
      </c>
      <c r="EV10" s="24">
        <v>34.5</v>
      </c>
      <c r="EW10" s="31">
        <f t="shared" si="188"/>
        <v>34</v>
      </c>
      <c r="EX10" s="31">
        <f t="shared" si="189"/>
        <v>33</v>
      </c>
      <c r="EY10" s="31">
        <f t="shared" si="11"/>
        <v>0.48</v>
      </c>
      <c r="EZ10" s="31">
        <f t="shared" si="190"/>
        <v>33.479999999999997</v>
      </c>
      <c r="FA10" s="31">
        <f t="shared" si="191"/>
        <v>-1.0200000000000031</v>
      </c>
      <c r="FB10" s="32" t="str">
        <f t="shared" si="192"/>
        <v>Thêm 01</v>
      </c>
      <c r="FC10" s="31">
        <f t="shared" si="193"/>
        <v>-5.000000000002558E-3</v>
      </c>
      <c r="FD10" s="33" t="e" cm="1">
        <f t="array" ref="FD10">IF(EP10="Cống tròn",INDEX(#REF!,MATCH(E10,#REF!,0)),IF(EP10="Cống hộp",INDEX(#REF!,MATCH(E10,#REF!,0)),IF(EP10="Rãnh thang",INDEX(#REF!,MATCH(EL10&amp;EM10,#REF!&amp;#REF!,0)),FE10&amp;" "&amp;FF10)))</f>
        <v>#REF!</v>
      </c>
      <c r="FE10" s="14" t="s">
        <v>448</v>
      </c>
      <c r="FF10" s="14" t="s">
        <v>434</v>
      </c>
      <c r="FG10" s="14" t="e">
        <f>INDEX(#REF!,MATCH(E10,#REF!,0))</f>
        <v>#REF!</v>
      </c>
      <c r="FH10" s="14" t="s">
        <v>437</v>
      </c>
      <c r="FI10" s="24">
        <v>1</v>
      </c>
      <c r="FJ10" s="24">
        <v>1</v>
      </c>
      <c r="FK10" s="24">
        <v>0.12</v>
      </c>
      <c r="FL10" s="25">
        <v>3</v>
      </c>
      <c r="FM10" s="25">
        <v>0.12</v>
      </c>
      <c r="FN10" s="31">
        <f t="shared" si="194"/>
        <v>102</v>
      </c>
      <c r="FO10" s="31">
        <f t="shared" si="195"/>
        <v>12.24</v>
      </c>
      <c r="FP10" s="25">
        <v>7.4999999999999997E-2</v>
      </c>
      <c r="FQ10" s="25">
        <v>2</v>
      </c>
      <c r="FR10" s="25">
        <v>1</v>
      </c>
      <c r="FS10" s="31">
        <f t="shared" si="196"/>
        <v>1.1499999999999999</v>
      </c>
      <c r="FT10" s="25">
        <v>0.1</v>
      </c>
      <c r="FU10" s="25">
        <v>1.4</v>
      </c>
      <c r="FV10" s="25">
        <v>0.2</v>
      </c>
      <c r="FW10" s="25">
        <v>1.4</v>
      </c>
      <c r="FX10" s="24">
        <v>0.12</v>
      </c>
      <c r="FY10" s="31">
        <f t="shared" si="197"/>
        <v>1.57</v>
      </c>
      <c r="FZ10" s="33"/>
      <c r="GA10" s="33"/>
      <c r="GB10" s="33"/>
      <c r="GC10" s="33"/>
      <c r="GD10" s="25">
        <v>0</v>
      </c>
      <c r="GE10" s="25">
        <v>0</v>
      </c>
      <c r="GF10" s="25">
        <v>0</v>
      </c>
      <c r="GG10" s="25">
        <v>0</v>
      </c>
      <c r="GH10" s="25">
        <v>0</v>
      </c>
      <c r="GI10" s="25">
        <v>0</v>
      </c>
      <c r="GJ10" s="25">
        <v>0</v>
      </c>
      <c r="GK10" s="25">
        <v>0</v>
      </c>
      <c r="GL10" s="25">
        <v>0</v>
      </c>
      <c r="GM10" s="25">
        <v>0</v>
      </c>
      <c r="GN10" s="31">
        <f t="shared" si="198"/>
        <v>0</v>
      </c>
      <c r="GO10" s="31">
        <f t="shared" si="199"/>
        <v>0</v>
      </c>
      <c r="GP10" s="25">
        <v>0</v>
      </c>
      <c r="GQ10" s="25">
        <v>0</v>
      </c>
      <c r="GR10" s="25">
        <v>0</v>
      </c>
      <c r="GS10" s="25">
        <v>0</v>
      </c>
      <c r="GT10" s="33" t="e">
        <f>INDEX(#REF!,MATCH(E10,#REF!,0))</f>
        <v>#REF!</v>
      </c>
      <c r="GU10" s="33"/>
      <c r="GV10" s="25">
        <v>0</v>
      </c>
      <c r="GW10" s="25">
        <v>0</v>
      </c>
      <c r="GX10" s="25">
        <v>0</v>
      </c>
      <c r="GY10" s="25">
        <v>0</v>
      </c>
      <c r="GZ10" s="31">
        <f t="shared" si="12"/>
        <v>0</v>
      </c>
      <c r="HA10" s="31">
        <f t="shared" si="13"/>
        <v>0</v>
      </c>
      <c r="HB10" s="31">
        <f t="shared" si="200"/>
        <v>0</v>
      </c>
      <c r="HC10" s="25">
        <v>0</v>
      </c>
      <c r="HD10" s="25">
        <v>0</v>
      </c>
      <c r="HE10" s="25">
        <v>0</v>
      </c>
      <c r="HF10" s="31">
        <f t="shared" si="201"/>
        <v>0</v>
      </c>
      <c r="HG10" s="25">
        <v>0</v>
      </c>
      <c r="HH10" s="25">
        <v>0</v>
      </c>
      <c r="HI10" s="33"/>
      <c r="HJ10" s="33"/>
      <c r="HK10" s="33"/>
      <c r="HL10" s="33"/>
      <c r="HM10" s="33" t="e" cm="1">
        <f t="array" ref="HM10">INDEX(#REF!,MATCH(EL10&amp;EM10,#REF!&amp;#REF!,0))</f>
        <v>#REF!</v>
      </c>
      <c r="HN10" s="25">
        <v>0</v>
      </c>
      <c r="HO10" s="25">
        <v>0</v>
      </c>
      <c r="HP10" s="25">
        <v>0</v>
      </c>
      <c r="HQ10" s="25">
        <v>0</v>
      </c>
      <c r="HR10" s="25">
        <v>0</v>
      </c>
      <c r="HS10" s="25">
        <v>0</v>
      </c>
      <c r="HT10" s="25">
        <v>0</v>
      </c>
      <c r="HU10" s="25">
        <v>0</v>
      </c>
      <c r="HV10" s="25">
        <v>0</v>
      </c>
      <c r="HW10" s="25">
        <v>0</v>
      </c>
      <c r="HX10" s="33" t="e" cm="1">
        <f t="array" ref="HX10">INDEX(#REF!,MATCH(EL10&amp;EM10,#REF!&amp;#REF!,0))</f>
        <v>#REF!</v>
      </c>
      <c r="HY10" s="25">
        <v>0</v>
      </c>
      <c r="HZ10" s="25">
        <v>0</v>
      </c>
      <c r="IA10" s="25">
        <v>0</v>
      </c>
      <c r="IB10" s="33" t="e" cm="1">
        <f t="array" ref="IB10">INDEX(#REF!,MATCH(EL10&amp;EM10,#REF!&amp;#REF!,0))</f>
        <v>#REF!</v>
      </c>
      <c r="IC10" s="25">
        <v>0</v>
      </c>
      <c r="ID10" s="25">
        <v>0</v>
      </c>
      <c r="IE10" s="25">
        <v>0</v>
      </c>
      <c r="IF10" s="25">
        <v>0</v>
      </c>
      <c r="IG10" s="25">
        <v>0</v>
      </c>
      <c r="IH10" s="25">
        <v>0</v>
      </c>
      <c r="II10" s="33" t="e" cm="1">
        <f t="array" ref="II10">INDEX(#REF!,MATCH(EL10&amp;EM10,#REF!&amp;#REF!,0))</f>
        <v>#REF!</v>
      </c>
      <c r="IJ10" s="25">
        <v>0</v>
      </c>
      <c r="IK10" s="25">
        <v>0</v>
      </c>
      <c r="IL10" s="25">
        <v>0</v>
      </c>
      <c r="IM10" s="33" t="e" cm="1">
        <f t="array" ref="IM10">INDEX(#REF!,MATCH(EL10&amp;EM10,#REF!&amp;#REF!,0))</f>
        <v>#REF!</v>
      </c>
      <c r="IN10" s="33"/>
      <c r="IO10" s="31">
        <f t="shared" si="14"/>
        <v>0</v>
      </c>
      <c r="IP10" s="25">
        <v>0</v>
      </c>
      <c r="IQ10" s="25">
        <v>0</v>
      </c>
      <c r="IR10" s="25">
        <v>0</v>
      </c>
      <c r="IS10" s="33" t="e" cm="1">
        <f t="array" ref="IS10">INDEX(#REF!,MATCH(EL10&amp;EM10,#REF!&amp;#REF!,0))</f>
        <v>#REF!</v>
      </c>
      <c r="IT10" s="33"/>
      <c r="IU10" s="31">
        <f t="shared" si="263"/>
        <v>0</v>
      </c>
      <c r="IV10" s="31">
        <f t="shared" si="202"/>
        <v>0</v>
      </c>
      <c r="IW10" s="25">
        <v>0</v>
      </c>
      <c r="IX10" s="25">
        <v>0</v>
      </c>
      <c r="IY10" s="25">
        <v>0</v>
      </c>
      <c r="IZ10" s="25">
        <v>0</v>
      </c>
      <c r="JA10" s="31">
        <f t="shared" si="264"/>
        <v>0</v>
      </c>
      <c r="JB10" s="31">
        <f t="shared" si="265"/>
        <v>0</v>
      </c>
      <c r="JC10" s="31">
        <f t="shared" si="266"/>
        <v>0</v>
      </c>
      <c r="JD10" s="31">
        <f t="shared" si="267"/>
        <v>0</v>
      </c>
      <c r="JE10" s="31">
        <f t="shared" si="268"/>
        <v>0</v>
      </c>
      <c r="JF10" s="27">
        <v>40.580000000000013</v>
      </c>
      <c r="JG10" s="26">
        <f>ROUND(IF(EP10="Cống tròn",IF(EP10="Cống tròn",IF(FE10="Không có móng",KE10-FP10,IF(FE10="Đế",KD10-FX10,IF(OR(FE10="Móng bê tông",FE10="Móng bê tông kết hợp đế"),JU10-FT10,0))),0),IF(EP10="Cống hộp",IF(AND(EP10="Cống hộp",FE10="Không có móng"),KE10-GH10,IF(AND(EP10="Cống hộp",FE10="Móng bê tông"),JV10-GD10,0)),IF(OR(EP10="Rãnh xây",EP10="Rãnh bê tông"),IF(OR(EP10="Rãnh xây",EP10="Rãnh bê tông"),JW10-GD10,0),IF(EP10="Ống nhựa",IF(AND(EP10="Ống nhựa",FE10="Không đắp cát"),KE10-HC10,IF(AND(EP10="Ống nhựa",FE10="Đắp cát"),JT10-HG10,0)),IF(EP10="Rãnh thang",IF(EP10="Rãnh thang",IF(FE10="Móng bê tông",JQ10-HT10,KE10),0),0))))),2)</f>
        <v>39.590000000000003</v>
      </c>
      <c r="JH10" s="26">
        <f t="shared" si="204"/>
        <v>0.99000000000000909</v>
      </c>
      <c r="JI10" s="26">
        <f t="shared" si="15"/>
        <v>39.585000000000008</v>
      </c>
      <c r="JJ10" s="26">
        <f t="shared" si="16"/>
        <v>0</v>
      </c>
      <c r="JK10" s="26">
        <f t="shared" si="17"/>
        <v>0</v>
      </c>
      <c r="JL10" s="26">
        <f t="shared" si="18"/>
        <v>0</v>
      </c>
      <c r="JM10" s="26">
        <f t="shared" si="19"/>
        <v>0</v>
      </c>
      <c r="JN10" s="26">
        <f t="shared" si="20"/>
        <v>0</v>
      </c>
      <c r="JO10" s="26">
        <f t="shared" si="21"/>
        <v>0</v>
      </c>
      <c r="JP10" s="26">
        <f t="shared" si="22"/>
        <v>39.685000000000009</v>
      </c>
      <c r="JQ10" s="26">
        <f t="shared" si="23"/>
        <v>0</v>
      </c>
      <c r="JR10" s="26">
        <f t="shared" si="24"/>
        <v>0</v>
      </c>
      <c r="JS10" s="26">
        <f t="shared" si="25"/>
        <v>0</v>
      </c>
      <c r="JT10" s="26">
        <f t="shared" si="26"/>
        <v>0</v>
      </c>
      <c r="JU10" s="26">
        <f t="shared" si="27"/>
        <v>39.685000000000009</v>
      </c>
      <c r="JV10" s="26">
        <f t="shared" si="28"/>
        <v>0</v>
      </c>
      <c r="JW10" s="26">
        <f t="shared" si="29"/>
        <v>0</v>
      </c>
      <c r="JX10" s="26">
        <f t="shared" si="30"/>
        <v>39.885000000000012</v>
      </c>
      <c r="JY10" s="26">
        <f t="shared" si="31"/>
        <v>0</v>
      </c>
      <c r="JZ10" s="26">
        <f t="shared" si="32"/>
        <v>0</v>
      </c>
      <c r="KA10" s="26">
        <f t="shared" si="33"/>
        <v>39.885000000000012</v>
      </c>
      <c r="KB10" s="26">
        <f t="shared" si="34"/>
        <v>0</v>
      </c>
      <c r="KC10" s="26">
        <f t="shared" si="35"/>
        <v>0</v>
      </c>
      <c r="KD10" s="106">
        <f>IF(OR(FE10="Móng bê tông kết hợp đế",FE10="Đế"),KE10-FP10,0)</f>
        <v>40.00500000000001</v>
      </c>
      <c r="KE10" s="24">
        <v>40.080000000000013</v>
      </c>
      <c r="KF10" s="31">
        <f t="shared" si="206"/>
        <v>0</v>
      </c>
      <c r="KG10" s="31">
        <f t="shared" si="36"/>
        <v>0</v>
      </c>
      <c r="KH10" s="31">
        <f t="shared" si="37"/>
        <v>0</v>
      </c>
      <c r="KI10" s="31">
        <f t="shared" si="38"/>
        <v>0</v>
      </c>
      <c r="KJ10" s="31">
        <f t="shared" si="39"/>
        <v>41.16</v>
      </c>
      <c r="KK10" s="25">
        <v>41.080000000000013</v>
      </c>
      <c r="KL10" s="31">
        <f t="shared" si="40"/>
        <v>41.16</v>
      </c>
      <c r="KM10" s="31">
        <f t="shared" si="41"/>
        <v>0</v>
      </c>
      <c r="KN10" s="31">
        <f t="shared" si="42"/>
        <v>0</v>
      </c>
      <c r="KO10" s="31">
        <f t="shared" si="43"/>
        <v>0</v>
      </c>
      <c r="KP10" s="31">
        <f t="shared" si="44"/>
        <v>0</v>
      </c>
      <c r="KQ10" s="25">
        <v>0</v>
      </c>
      <c r="KR10" s="31">
        <f t="shared" si="45"/>
        <v>0</v>
      </c>
      <c r="KS10" s="27">
        <v>40.080000000000013</v>
      </c>
      <c r="KT10" s="26">
        <f t="shared" si="46"/>
        <v>39.090000000000003</v>
      </c>
      <c r="KU10" s="106">
        <f t="shared" si="207"/>
        <v>0.99000000000000909</v>
      </c>
      <c r="KV10" s="26">
        <f t="shared" si="47"/>
        <v>39.085000000000008</v>
      </c>
      <c r="KW10" s="26">
        <f t="shared" si="48"/>
        <v>0</v>
      </c>
      <c r="KX10" s="26">
        <f t="shared" si="49"/>
        <v>0</v>
      </c>
      <c r="KY10" s="26">
        <f t="shared" si="50"/>
        <v>0</v>
      </c>
      <c r="KZ10" s="26">
        <f t="shared" si="51"/>
        <v>0</v>
      </c>
      <c r="LA10" s="26">
        <f t="shared" si="52"/>
        <v>0</v>
      </c>
      <c r="LB10" s="26">
        <f t="shared" si="53"/>
        <v>0</v>
      </c>
      <c r="LC10" s="26">
        <f t="shared" si="54"/>
        <v>39.185000000000009</v>
      </c>
      <c r="LD10" s="26">
        <f t="shared" si="55"/>
        <v>0</v>
      </c>
      <c r="LE10" s="26">
        <f t="shared" si="56"/>
        <v>0</v>
      </c>
      <c r="LF10" s="26">
        <f t="shared" si="57"/>
        <v>0</v>
      </c>
      <c r="LG10" s="26">
        <f t="shared" si="58"/>
        <v>0</v>
      </c>
      <c r="LH10" s="26">
        <f t="shared" si="59"/>
        <v>39.185000000000009</v>
      </c>
      <c r="LI10" s="26">
        <f t="shared" si="60"/>
        <v>0</v>
      </c>
      <c r="LJ10" s="26">
        <f t="shared" si="61"/>
        <v>0</v>
      </c>
      <c r="LK10" s="26">
        <f t="shared" si="62"/>
        <v>39.385000000000012</v>
      </c>
      <c r="LL10" s="26">
        <f t="shared" si="63"/>
        <v>0</v>
      </c>
      <c r="LM10" s="26">
        <f t="shared" si="64"/>
        <v>0</v>
      </c>
      <c r="LN10" s="26">
        <f t="shared" si="65"/>
        <v>39.385000000000012</v>
      </c>
      <c r="LO10" s="26">
        <f t="shared" si="66"/>
        <v>0</v>
      </c>
      <c r="LP10" s="26">
        <f t="shared" si="67"/>
        <v>0</v>
      </c>
      <c r="LQ10" s="26">
        <f t="shared" si="68"/>
        <v>39.50500000000001</v>
      </c>
      <c r="LR10" s="24">
        <v>39.580000000000013</v>
      </c>
      <c r="LS10" s="31">
        <f t="shared" si="69"/>
        <v>0</v>
      </c>
      <c r="LT10" s="31">
        <f t="shared" si="70"/>
        <v>0</v>
      </c>
      <c r="LU10" s="31">
        <f t="shared" si="71"/>
        <v>0</v>
      </c>
      <c r="LV10" s="31">
        <f t="shared" si="72"/>
        <v>0</v>
      </c>
      <c r="LW10" s="31">
        <f t="shared" si="73"/>
        <v>40.659999999999997</v>
      </c>
      <c r="LX10" s="25">
        <v>40.580000000000013</v>
      </c>
      <c r="LY10" s="31">
        <f t="shared" si="74"/>
        <v>40.659999999999997</v>
      </c>
      <c r="LZ10" s="31">
        <f t="shared" si="75"/>
        <v>0</v>
      </c>
      <c r="MA10" s="31">
        <f t="shared" si="76"/>
        <v>0</v>
      </c>
      <c r="MB10" s="31">
        <f t="shared" si="77"/>
        <v>0</v>
      </c>
      <c r="MC10" s="31">
        <f t="shared" si="78"/>
        <v>0</v>
      </c>
      <c r="MD10" s="25">
        <v>0</v>
      </c>
      <c r="ME10" s="31">
        <f t="shared" si="79"/>
        <v>0</v>
      </c>
      <c r="MF10" s="33" t="s">
        <v>114</v>
      </c>
      <c r="MG10" s="25">
        <v>0</v>
      </c>
      <c r="MH10" s="31">
        <f>IF(MF10="",0,IF(MF10="Đào đá",0,JH10-MG10))</f>
        <v>0.99000000000000909</v>
      </c>
      <c r="MI10" s="31">
        <f t="shared" si="209"/>
        <v>0.99000000000000909</v>
      </c>
      <c r="MJ10" s="25">
        <v>0</v>
      </c>
      <c r="MK10" s="31">
        <f t="shared" si="210"/>
        <v>0.99000000000000909</v>
      </c>
      <c r="ML10" s="31">
        <f t="shared" si="211"/>
        <v>0.99000000000000909</v>
      </c>
      <c r="MM10" s="31">
        <f t="shared" si="80"/>
        <v>0.1</v>
      </c>
      <c r="MN10" s="31">
        <f t="shared" si="81"/>
        <v>0.1</v>
      </c>
      <c r="MO10" s="31">
        <f t="shared" si="212"/>
        <v>0.1</v>
      </c>
      <c r="MP10" s="31">
        <f t="shared" si="82"/>
        <v>0</v>
      </c>
      <c r="MQ10" s="31">
        <f t="shared" si="83"/>
        <v>0</v>
      </c>
      <c r="MR10" s="31">
        <f t="shared" si="213"/>
        <v>0</v>
      </c>
      <c r="MS10" s="31">
        <f t="shared" si="84"/>
        <v>0.2</v>
      </c>
      <c r="MT10" s="31">
        <f t="shared" si="85"/>
        <v>0.2</v>
      </c>
      <c r="MU10" s="31">
        <f t="shared" si="214"/>
        <v>0.2</v>
      </c>
      <c r="MV10" s="31">
        <f t="shared" si="86"/>
        <v>0</v>
      </c>
      <c r="MW10" s="31">
        <f t="shared" si="87"/>
        <v>0</v>
      </c>
      <c r="MX10" s="31">
        <f t="shared" si="215"/>
        <v>0</v>
      </c>
      <c r="MY10" s="108">
        <f>IF(OR(MF10="Đào đất",MF10="Đào đất + đào đá"),IF(MH10&lt;=FT10+FV10,0,IF(MH10&gt;=FT10+FV10+FX10,FX10,MH10-(FT10+FV10))),0)</f>
        <v>0.12</v>
      </c>
      <c r="MZ10" s="31">
        <f t="shared" si="89"/>
        <v>0.12</v>
      </c>
      <c r="NA10" s="31">
        <f t="shared" si="216"/>
        <v>0.12</v>
      </c>
      <c r="NB10" s="31">
        <f t="shared" si="90"/>
        <v>0</v>
      </c>
      <c r="NC10" s="31">
        <f t="shared" si="91"/>
        <v>0</v>
      </c>
      <c r="ND10" s="31">
        <f t="shared" si="217"/>
        <v>0</v>
      </c>
      <c r="NE10" s="31">
        <f t="shared" si="92"/>
        <v>0.57000000000000905</v>
      </c>
      <c r="NF10" s="31">
        <f t="shared" si="93"/>
        <v>0.57000000000000905</v>
      </c>
      <c r="NG10" s="31">
        <f t="shared" si="218"/>
        <v>0.57000000000000905</v>
      </c>
      <c r="NH10" s="31">
        <f t="shared" si="94"/>
        <v>0</v>
      </c>
      <c r="NI10" s="31">
        <f t="shared" si="95"/>
        <v>0</v>
      </c>
      <c r="NJ10" s="31">
        <f t="shared" si="219"/>
        <v>0</v>
      </c>
      <c r="NK10" s="31">
        <f t="shared" si="96"/>
        <v>0</v>
      </c>
      <c r="NL10" s="31">
        <f t="shared" si="97"/>
        <v>0</v>
      </c>
      <c r="NM10" s="31">
        <f t="shared" si="220"/>
        <v>0</v>
      </c>
      <c r="NN10" s="108">
        <f t="shared" si="98"/>
        <v>0</v>
      </c>
      <c r="NO10" s="31">
        <f t="shared" si="99"/>
        <v>0</v>
      </c>
      <c r="NP10" s="31">
        <f t="shared" si="221"/>
        <v>0</v>
      </c>
      <c r="NQ10" s="31">
        <f t="shared" si="100"/>
        <v>0</v>
      </c>
      <c r="NR10" s="31">
        <f t="shared" si="101"/>
        <v>0</v>
      </c>
      <c r="NS10" s="31">
        <f t="shared" si="222"/>
        <v>0</v>
      </c>
      <c r="NT10" s="31">
        <f t="shared" si="102"/>
        <v>0</v>
      </c>
      <c r="NU10" s="31">
        <f t="shared" si="103"/>
        <v>0</v>
      </c>
      <c r="NV10" s="31">
        <f t="shared" si="223"/>
        <v>0</v>
      </c>
      <c r="NW10" s="31">
        <f t="shared" si="104"/>
        <v>0</v>
      </c>
      <c r="NX10" s="31">
        <f t="shared" si="105"/>
        <v>0</v>
      </c>
      <c r="NY10" s="31">
        <f t="shared" si="224"/>
        <v>0</v>
      </c>
      <c r="NZ10" s="31">
        <f t="shared" si="106"/>
        <v>0</v>
      </c>
      <c r="OA10" s="31">
        <f t="shared" si="107"/>
        <v>0</v>
      </c>
      <c r="OB10" s="31">
        <f t="shared" si="225"/>
        <v>0</v>
      </c>
      <c r="OC10" s="31">
        <f t="shared" si="108"/>
        <v>0</v>
      </c>
      <c r="OD10" s="31">
        <f t="shared" si="109"/>
        <v>0</v>
      </c>
      <c r="OE10" s="31">
        <f t="shared" si="226"/>
        <v>0</v>
      </c>
      <c r="OF10" s="31">
        <f t="shared" si="110"/>
        <v>0</v>
      </c>
      <c r="OG10" s="31">
        <f t="shared" si="111"/>
        <v>0</v>
      </c>
      <c r="OH10" s="31">
        <f t="shared" si="227"/>
        <v>0</v>
      </c>
      <c r="OI10" s="31">
        <f t="shared" si="112"/>
        <v>0</v>
      </c>
      <c r="OJ10" s="31">
        <f t="shared" si="113"/>
        <v>0</v>
      </c>
      <c r="OK10" s="31">
        <f t="shared" si="228"/>
        <v>0</v>
      </c>
      <c r="OL10" s="31">
        <f t="shared" si="114"/>
        <v>0</v>
      </c>
      <c r="OM10" s="31">
        <f t="shared" si="115"/>
        <v>0</v>
      </c>
      <c r="ON10" s="31">
        <f t="shared" si="229"/>
        <v>0</v>
      </c>
      <c r="OO10" s="31">
        <f t="shared" si="116"/>
        <v>0</v>
      </c>
      <c r="OP10" s="31">
        <f t="shared" si="117"/>
        <v>0</v>
      </c>
      <c r="OQ10" s="31">
        <f t="shared" si="230"/>
        <v>0</v>
      </c>
      <c r="OR10" s="31">
        <f t="shared" si="118"/>
        <v>0</v>
      </c>
      <c r="OS10" s="31">
        <f t="shared" si="119"/>
        <v>0</v>
      </c>
      <c r="OT10" s="31">
        <f t="shared" si="231"/>
        <v>0</v>
      </c>
      <c r="OU10" s="31">
        <f t="shared" si="120"/>
        <v>0</v>
      </c>
      <c r="OV10" s="31">
        <f t="shared" si="121"/>
        <v>0</v>
      </c>
      <c r="OW10" s="31">
        <f t="shared" si="232"/>
        <v>0</v>
      </c>
      <c r="OX10" s="31">
        <f t="shared" si="122"/>
        <v>0</v>
      </c>
      <c r="OY10" s="31">
        <f t="shared" si="123"/>
        <v>0</v>
      </c>
      <c r="OZ10" s="31">
        <f t="shared" si="233"/>
        <v>0</v>
      </c>
      <c r="PA10" s="31">
        <f t="shared" si="124"/>
        <v>0</v>
      </c>
      <c r="PB10" s="31">
        <f t="shared" si="125"/>
        <v>0</v>
      </c>
      <c r="PC10" s="31">
        <f t="shared" si="234"/>
        <v>0</v>
      </c>
      <c r="PD10" s="31">
        <f t="shared" si="126"/>
        <v>0</v>
      </c>
      <c r="PE10" s="31">
        <f t="shared" si="127"/>
        <v>0</v>
      </c>
      <c r="PF10" s="31">
        <f t="shared" si="235"/>
        <v>0</v>
      </c>
      <c r="PG10" s="27">
        <v>2.6</v>
      </c>
      <c r="PH10" s="27">
        <v>0.5</v>
      </c>
      <c r="PI10" s="27">
        <v>1</v>
      </c>
      <c r="PJ10" s="27">
        <v>1</v>
      </c>
      <c r="PK10" s="27">
        <v>0</v>
      </c>
      <c r="PL10" s="27">
        <v>0</v>
      </c>
      <c r="PM10" s="27">
        <v>0</v>
      </c>
      <c r="PN10" s="27">
        <v>0</v>
      </c>
      <c r="PO10" s="31">
        <f t="shared" si="269"/>
        <v>3.59</v>
      </c>
      <c r="PP10" s="31">
        <f t="shared" si="236"/>
        <v>3.06</v>
      </c>
      <c r="PQ10" s="31">
        <f t="shared" si="237"/>
        <v>0</v>
      </c>
      <c r="PR10" s="31">
        <f t="shared" si="238"/>
        <v>0</v>
      </c>
      <c r="PS10" s="31">
        <f t="shared" si="239"/>
        <v>3.59</v>
      </c>
      <c r="PT10" s="31">
        <f t="shared" si="240"/>
        <v>3.06</v>
      </c>
      <c r="PU10" s="31">
        <f t="shared" si="241"/>
        <v>0</v>
      </c>
      <c r="PV10" s="31">
        <f t="shared" si="242"/>
        <v>0</v>
      </c>
      <c r="PW10" s="31">
        <f t="shared" si="128"/>
        <v>0</v>
      </c>
      <c r="PX10" s="31">
        <f t="shared" si="243"/>
        <v>0</v>
      </c>
      <c r="PY10" s="31">
        <f t="shared" si="129"/>
        <v>0</v>
      </c>
      <c r="PZ10" s="31">
        <f t="shared" si="130"/>
        <v>0</v>
      </c>
      <c r="QA10" s="31">
        <f t="shared" si="131"/>
        <v>105.57</v>
      </c>
      <c r="QB10" s="31">
        <f t="shared" si="132"/>
        <v>0</v>
      </c>
      <c r="QC10" s="31">
        <f t="shared" si="133"/>
        <v>105.57</v>
      </c>
      <c r="QD10" s="31">
        <f t="shared" si="134"/>
        <v>0</v>
      </c>
      <c r="QE10" s="31">
        <f t="shared" si="135"/>
        <v>0</v>
      </c>
      <c r="QF10" s="31">
        <f t="shared" si="244"/>
        <v>0</v>
      </c>
      <c r="QG10" s="31">
        <f t="shared" si="245"/>
        <v>105.57</v>
      </c>
      <c r="QH10" s="31">
        <f t="shared" si="246"/>
        <v>0</v>
      </c>
      <c r="QI10" s="31">
        <f t="shared" si="247"/>
        <v>105.57</v>
      </c>
      <c r="QJ10" s="31">
        <f t="shared" si="136"/>
        <v>24.76</v>
      </c>
      <c r="QK10" s="31">
        <f t="shared" si="137"/>
        <v>0</v>
      </c>
      <c r="QL10" s="31">
        <f t="shared" si="248"/>
        <v>24.76</v>
      </c>
      <c r="QM10" s="31">
        <f t="shared" si="138"/>
        <v>0</v>
      </c>
      <c r="QN10" s="31">
        <f t="shared" si="139"/>
        <v>0</v>
      </c>
      <c r="QO10" s="31">
        <f t="shared" si="249"/>
        <v>0</v>
      </c>
      <c r="QP10" s="31">
        <f t="shared" si="140"/>
        <v>0</v>
      </c>
      <c r="QQ10" s="31">
        <f t="shared" si="141"/>
        <v>0</v>
      </c>
      <c r="QR10" s="31">
        <f t="shared" si="250"/>
        <v>0</v>
      </c>
      <c r="QS10" s="31">
        <f t="shared" si="142"/>
        <v>0</v>
      </c>
      <c r="QT10" s="31">
        <f t="shared" si="143"/>
        <v>0</v>
      </c>
      <c r="QU10" s="31">
        <f t="shared" si="251"/>
        <v>0</v>
      </c>
      <c r="QV10" s="31">
        <f t="shared" si="144"/>
        <v>0</v>
      </c>
      <c r="QW10" s="31">
        <f t="shared" si="145"/>
        <v>0</v>
      </c>
      <c r="QX10" s="31">
        <f t="shared" si="252"/>
        <v>0</v>
      </c>
      <c r="QY10" s="31">
        <f t="shared" si="146"/>
        <v>0</v>
      </c>
      <c r="QZ10" s="31">
        <f t="shared" si="147"/>
        <v>0</v>
      </c>
      <c r="RA10" s="31">
        <f t="shared" si="253"/>
        <v>0</v>
      </c>
      <c r="RB10" s="31">
        <f t="shared" si="254"/>
        <v>0</v>
      </c>
      <c r="RC10" s="31">
        <f t="shared" si="255"/>
        <v>0</v>
      </c>
      <c r="RD10" s="31">
        <f t="shared" si="256"/>
        <v>24.76</v>
      </c>
      <c r="RE10" s="31">
        <f t="shared" si="256"/>
        <v>0</v>
      </c>
      <c r="RF10" s="31">
        <f t="shared" si="257"/>
        <v>24.76</v>
      </c>
      <c r="RG10" s="31">
        <f t="shared" si="258"/>
        <v>80.81</v>
      </c>
      <c r="RH10" s="31">
        <f t="shared" si="258"/>
        <v>0</v>
      </c>
      <c r="RI10" s="31">
        <f t="shared" si="259"/>
        <v>80.81</v>
      </c>
      <c r="RJ10" s="31">
        <f t="shared" si="260"/>
        <v>24.76</v>
      </c>
      <c r="RK10" s="31">
        <f t="shared" si="260"/>
        <v>0</v>
      </c>
      <c r="RL10" s="31">
        <f t="shared" si="260"/>
        <v>24.76</v>
      </c>
      <c r="RM10" s="31">
        <f t="shared" si="148"/>
        <v>0</v>
      </c>
      <c r="RN10" s="31">
        <f t="shared" si="149"/>
        <v>0</v>
      </c>
      <c r="RO10" s="31">
        <f t="shared" si="150"/>
        <v>0</v>
      </c>
      <c r="RP10" s="31">
        <f t="shared" si="151"/>
        <v>0</v>
      </c>
      <c r="RQ10" s="31">
        <f t="shared" si="152"/>
        <v>0</v>
      </c>
      <c r="RR10" s="31">
        <f t="shared" si="153"/>
        <v>0</v>
      </c>
      <c r="RS10" s="31">
        <f t="shared" si="154"/>
        <v>0</v>
      </c>
      <c r="RT10" s="31">
        <f t="shared" si="155"/>
        <v>0</v>
      </c>
      <c r="RU10" s="31">
        <f t="shared" si="261"/>
        <v>0</v>
      </c>
      <c r="RV10" s="24"/>
      <c r="RW10" s="24"/>
      <c r="RX10" s="24"/>
      <c r="RY10" s="24"/>
    </row>
    <row r="11" spans="1:493" ht="28.5" x14ac:dyDescent="0.25">
      <c r="A11" s="24">
        <v>5</v>
      </c>
      <c r="B11" s="24" t="s">
        <v>420</v>
      </c>
      <c r="C11" s="24">
        <v>151.29</v>
      </c>
      <c r="D11" s="14" t="e">
        <f>INDEX(#REF!,MATCH(E11,#REF!,0))</f>
        <v>#REF!</v>
      </c>
      <c r="E11" s="24" t="s">
        <v>447</v>
      </c>
      <c r="F11" s="14" t="s">
        <v>422</v>
      </c>
      <c r="G11" s="14" t="s">
        <v>442</v>
      </c>
      <c r="H11" s="14" t="s">
        <v>435</v>
      </c>
      <c r="I11" s="14" t="s">
        <v>425</v>
      </c>
      <c r="J11" s="14" t="s">
        <v>439</v>
      </c>
      <c r="K11" s="14" t="s">
        <v>446</v>
      </c>
      <c r="L11" s="14" t="s">
        <v>446</v>
      </c>
      <c r="M11" s="24">
        <v>2</v>
      </c>
      <c r="N11" s="24">
        <v>2</v>
      </c>
      <c r="O11" s="25">
        <v>2</v>
      </c>
      <c r="P11" s="25">
        <v>2.4</v>
      </c>
      <c r="Q11" s="25">
        <v>0.1</v>
      </c>
      <c r="R11" s="25">
        <v>2</v>
      </c>
      <c r="S11" s="25">
        <v>2.2000000000000002</v>
      </c>
      <c r="T11" s="24">
        <v>0.2</v>
      </c>
      <c r="U11" s="24">
        <v>0</v>
      </c>
      <c r="V11" s="24">
        <v>0</v>
      </c>
      <c r="W11" s="24">
        <v>0</v>
      </c>
      <c r="X11" s="24">
        <v>2</v>
      </c>
      <c r="Y11" s="24">
        <v>1.54</v>
      </c>
      <c r="Z11" s="26">
        <f t="shared" si="156"/>
        <v>1.28</v>
      </c>
      <c r="AA11" s="24">
        <v>0.2</v>
      </c>
      <c r="AB11" s="24">
        <v>0</v>
      </c>
      <c r="AC11" s="24">
        <v>0</v>
      </c>
      <c r="AD11" s="24">
        <v>0</v>
      </c>
      <c r="AE11" s="24">
        <v>0</v>
      </c>
      <c r="AF11" s="24">
        <v>0</v>
      </c>
      <c r="AG11" s="25">
        <v>0</v>
      </c>
      <c r="AH11" s="25">
        <v>0</v>
      </c>
      <c r="AI11" s="26">
        <f t="shared" si="0"/>
        <v>0</v>
      </c>
      <c r="AJ11" s="25">
        <v>0</v>
      </c>
      <c r="AK11" s="25">
        <v>0</v>
      </c>
      <c r="AL11" s="26">
        <f t="shared" si="1"/>
        <v>0</v>
      </c>
      <c r="AM11" s="24">
        <v>0</v>
      </c>
      <c r="AN11" s="24">
        <v>0</v>
      </c>
      <c r="AO11" s="24">
        <v>0</v>
      </c>
      <c r="AP11" s="24">
        <v>0</v>
      </c>
      <c r="AQ11" s="24">
        <v>2</v>
      </c>
      <c r="AR11" s="24">
        <v>1.8</v>
      </c>
      <c r="AS11" s="24">
        <v>0.12</v>
      </c>
      <c r="AT11" s="24">
        <v>0.1</v>
      </c>
      <c r="AU11" s="24">
        <v>0</v>
      </c>
      <c r="AV11" s="24">
        <v>0</v>
      </c>
      <c r="AW11" s="24">
        <v>0</v>
      </c>
      <c r="AX11" s="24">
        <v>0</v>
      </c>
      <c r="AY11" s="24">
        <v>0</v>
      </c>
      <c r="AZ11" s="24">
        <v>0</v>
      </c>
      <c r="BA11" s="24">
        <v>0</v>
      </c>
      <c r="BB11" s="24">
        <v>0</v>
      </c>
      <c r="BC11" s="24">
        <v>0</v>
      </c>
      <c r="BD11" s="24">
        <v>0</v>
      </c>
      <c r="BE11" s="24">
        <v>0</v>
      </c>
      <c r="BF11" s="24">
        <v>0</v>
      </c>
      <c r="BG11" s="24">
        <v>0</v>
      </c>
      <c r="BH11" s="24">
        <v>0</v>
      </c>
      <c r="BI11" s="24">
        <v>0</v>
      </c>
      <c r="BJ11" s="24">
        <v>0</v>
      </c>
      <c r="BK11" s="24">
        <v>0</v>
      </c>
      <c r="BL11" s="24">
        <v>0</v>
      </c>
      <c r="BM11" s="24">
        <v>0</v>
      </c>
      <c r="BN11" s="24">
        <v>0</v>
      </c>
      <c r="BO11" s="24">
        <v>0</v>
      </c>
      <c r="BP11" s="24">
        <v>0</v>
      </c>
      <c r="BQ11" s="24">
        <v>0</v>
      </c>
      <c r="BR11" s="24">
        <v>0</v>
      </c>
      <c r="BS11" s="24">
        <v>0</v>
      </c>
      <c r="BT11" s="24">
        <v>0</v>
      </c>
      <c r="BU11" s="24">
        <v>0</v>
      </c>
      <c r="BV11" s="24">
        <v>0</v>
      </c>
      <c r="BW11" s="24"/>
      <c r="BX11" s="24"/>
      <c r="BY11" s="24">
        <v>0</v>
      </c>
      <c r="BZ11" s="24">
        <v>0</v>
      </c>
      <c r="CA11" s="14" t="e">
        <f>INDEX(#REF!,MATCH(E11,#REF!,0))</f>
        <v>#REF!</v>
      </c>
      <c r="CB11" s="14" t="s">
        <v>440</v>
      </c>
      <c r="CC11" s="24">
        <v>0</v>
      </c>
      <c r="CD11" s="24">
        <v>0</v>
      </c>
      <c r="CE11" s="24">
        <v>1.8</v>
      </c>
      <c r="CF11" s="24">
        <v>1.6</v>
      </c>
      <c r="CG11" s="24">
        <v>0.12</v>
      </c>
      <c r="CH11" s="24">
        <v>2</v>
      </c>
      <c r="CI11" s="24" t="s">
        <v>114</v>
      </c>
      <c r="CJ11" s="24">
        <f t="shared" si="262"/>
        <v>0</v>
      </c>
      <c r="CK11" s="26">
        <f t="shared" si="157"/>
        <v>0.91</v>
      </c>
      <c r="CL11" s="26">
        <f t="shared" si="270"/>
        <v>0.91</v>
      </c>
      <c r="CM11" s="24">
        <v>36.67</v>
      </c>
      <c r="CN11" s="27">
        <v>44.87</v>
      </c>
      <c r="CO11" s="24">
        <v>44.08</v>
      </c>
      <c r="CP11" s="28">
        <f t="shared" si="159"/>
        <v>44.08</v>
      </c>
      <c r="CQ11" s="28">
        <f t="shared" si="160"/>
        <v>43.17</v>
      </c>
      <c r="CR11" s="28">
        <f t="shared" si="161"/>
        <v>0.91</v>
      </c>
      <c r="CS11" s="28">
        <f t="shared" si="162"/>
        <v>43.269999999999996</v>
      </c>
      <c r="CT11" s="28">
        <f t="shared" si="2"/>
        <v>43.47</v>
      </c>
      <c r="CU11" s="29">
        <v>43.47</v>
      </c>
      <c r="CV11" s="28">
        <f t="shared" si="163"/>
        <v>1.28</v>
      </c>
      <c r="CW11" s="28">
        <f t="shared" si="3"/>
        <v>0</v>
      </c>
      <c r="CX11" s="28">
        <f t="shared" si="4"/>
        <v>0</v>
      </c>
      <c r="CY11" s="28">
        <f t="shared" si="5"/>
        <v>44.75</v>
      </c>
      <c r="CZ11" s="28">
        <f t="shared" si="164"/>
        <v>44.75</v>
      </c>
      <c r="DA11" s="30">
        <v>44.87</v>
      </c>
      <c r="DB11" s="26">
        <f t="shared" si="165"/>
        <v>1.7</v>
      </c>
      <c r="DC11" s="26">
        <f t="shared" si="166"/>
        <v>0.79</v>
      </c>
      <c r="DD11" s="26">
        <f t="shared" si="167"/>
        <v>0.90999999999999992</v>
      </c>
      <c r="DE11" s="26">
        <f t="shared" si="6"/>
        <v>0.1</v>
      </c>
      <c r="DF11" s="26">
        <f t="shared" si="168"/>
        <v>0.2</v>
      </c>
      <c r="DG11" s="26">
        <f t="shared" si="7"/>
        <v>0.61</v>
      </c>
      <c r="DH11" s="26">
        <f t="shared" si="8"/>
        <v>0</v>
      </c>
      <c r="DI11" s="26">
        <f t="shared" si="9"/>
        <v>0</v>
      </c>
      <c r="DJ11" s="26">
        <f t="shared" si="10"/>
        <v>0</v>
      </c>
      <c r="DK11" s="26">
        <f t="shared" si="169"/>
        <v>0.91</v>
      </c>
      <c r="DL11" s="26">
        <f t="shared" si="170"/>
        <v>0</v>
      </c>
      <c r="DM11" s="26">
        <f t="shared" si="171"/>
        <v>0</v>
      </c>
      <c r="DN11" s="26">
        <f t="shared" si="172"/>
        <v>0</v>
      </c>
      <c r="DO11" s="24">
        <v>3</v>
      </c>
      <c r="DP11" s="24">
        <v>0.5</v>
      </c>
      <c r="DQ11" s="24">
        <v>1</v>
      </c>
      <c r="DR11" s="24">
        <v>1</v>
      </c>
      <c r="DS11" s="31">
        <f t="shared" si="173"/>
        <v>3.91</v>
      </c>
      <c r="DT11" s="31">
        <f t="shared" si="174"/>
        <v>0</v>
      </c>
      <c r="DU11" s="31">
        <f t="shared" si="175"/>
        <v>3.14</v>
      </c>
      <c r="DV11" s="31">
        <f t="shared" si="176"/>
        <v>0</v>
      </c>
      <c r="DW11" s="31">
        <f t="shared" si="177"/>
        <v>3.14</v>
      </c>
      <c r="DX11" s="31">
        <f t="shared" si="178"/>
        <v>6.28</v>
      </c>
      <c r="DY11" s="31">
        <f t="shared" si="179"/>
        <v>0</v>
      </c>
      <c r="DZ11" s="31">
        <f t="shared" si="180"/>
        <v>6.28</v>
      </c>
      <c r="EA11" s="31">
        <f t="shared" si="181"/>
        <v>3.8</v>
      </c>
      <c r="EB11" s="31">
        <f t="shared" si="182"/>
        <v>0</v>
      </c>
      <c r="EC11" s="31">
        <f t="shared" si="183"/>
        <v>3.8</v>
      </c>
      <c r="ED11" s="31">
        <f t="shared" si="184"/>
        <v>2.48</v>
      </c>
      <c r="EE11" s="31">
        <f t="shared" si="184"/>
        <v>0</v>
      </c>
      <c r="EF11" s="31">
        <f t="shared" si="185"/>
        <v>2.48</v>
      </c>
      <c r="EG11" s="31">
        <f t="shared" si="186"/>
        <v>3.8</v>
      </c>
      <c r="EH11" s="31">
        <f t="shared" si="186"/>
        <v>0</v>
      </c>
      <c r="EI11" s="31">
        <f t="shared" si="187"/>
        <v>3.8</v>
      </c>
      <c r="EJ11" s="24"/>
      <c r="EK11" s="24"/>
      <c r="EL11" s="24">
        <v>151.98999999999998</v>
      </c>
      <c r="EM11" s="24">
        <v>186.49</v>
      </c>
      <c r="EN11" s="24" t="s">
        <v>447</v>
      </c>
      <c r="EO11" s="24" t="s">
        <v>449</v>
      </c>
      <c r="EP11" s="14" t="s">
        <v>441</v>
      </c>
      <c r="EQ11" s="14" t="s">
        <v>432</v>
      </c>
      <c r="ER11" s="14" t="e">
        <f>IF(OR(EP11="Cống tròn",EP11="Cống hộp",EP11="Ống nhựa"),INDEX(#REF!,MATCH(E11,#REF!,0)),IF(OR(EP11="Rãnh xây",EP11="Rãnh bê tông"),INDEX(#REF!,MATCH(E11,#REF!,0)),EP11&amp;" "&amp;" ,"&amp;EQ11))</f>
        <v>#REF!</v>
      </c>
      <c r="ES11" s="25">
        <v>2.5</v>
      </c>
      <c r="ET11" s="25">
        <v>1.4999999999999999E-2</v>
      </c>
      <c r="EU11" s="25">
        <v>1</v>
      </c>
      <c r="EV11" s="24">
        <v>34.500000000000028</v>
      </c>
      <c r="EW11" s="31">
        <f t="shared" si="188"/>
        <v>14</v>
      </c>
      <c r="EX11" s="31">
        <f t="shared" si="189"/>
        <v>13</v>
      </c>
      <c r="EY11" s="31">
        <f t="shared" si="11"/>
        <v>0.18</v>
      </c>
      <c r="EZ11" s="31">
        <f t="shared" si="190"/>
        <v>32.68</v>
      </c>
      <c r="FA11" s="31">
        <f t="shared" si="191"/>
        <v>-1.8200000000000287</v>
      </c>
      <c r="FB11" s="32" t="str">
        <f t="shared" si="192"/>
        <v>Thêm 01</v>
      </c>
      <c r="FC11" s="31">
        <f t="shared" si="193"/>
        <v>0.69499999999997186</v>
      </c>
      <c r="FD11" s="33" t="e" cm="1">
        <f t="array" ref="FD11">IF(EP11="Cống tròn",INDEX(#REF!,MATCH(E11,#REF!,0)),IF(EP11="Cống hộp",INDEX(#REF!,MATCH(E11,#REF!,0)),IF(EP11="Rãnh thang",INDEX(#REF!,MATCH(EL11&amp;EM11,#REF!&amp;#REF!,0)),FE11&amp;" "&amp;FF11)))</f>
        <v>#REF!</v>
      </c>
      <c r="FE11" s="14" t="s">
        <v>448</v>
      </c>
      <c r="FF11" s="14" t="s">
        <v>437</v>
      </c>
      <c r="FG11" s="14" t="e">
        <f>INDEX(#REF!,MATCH(E11,#REF!,0))</f>
        <v>#REF!</v>
      </c>
      <c r="FH11" s="14" t="s">
        <v>437</v>
      </c>
      <c r="FI11" s="24">
        <v>1</v>
      </c>
      <c r="FJ11" s="24">
        <v>1</v>
      </c>
      <c r="FK11" s="24">
        <v>0.15</v>
      </c>
      <c r="FL11" s="25">
        <v>3</v>
      </c>
      <c r="FM11" s="25">
        <v>0.15</v>
      </c>
      <c r="FN11" s="31">
        <f t="shared" si="194"/>
        <v>42</v>
      </c>
      <c r="FO11" s="31">
        <f t="shared" si="195"/>
        <v>6.3</v>
      </c>
      <c r="FP11" s="25">
        <v>0.1</v>
      </c>
      <c r="FQ11" s="25">
        <v>2</v>
      </c>
      <c r="FR11" s="25">
        <v>1</v>
      </c>
      <c r="FS11" s="31">
        <f t="shared" si="196"/>
        <v>1.2</v>
      </c>
      <c r="FT11" s="25">
        <v>0.1</v>
      </c>
      <c r="FU11" s="25">
        <v>1.4</v>
      </c>
      <c r="FV11" s="25">
        <v>0.2</v>
      </c>
      <c r="FW11" s="25">
        <v>1.4</v>
      </c>
      <c r="FX11" s="24">
        <v>0.15</v>
      </c>
      <c r="FY11" s="31">
        <f t="shared" si="197"/>
        <v>1.65</v>
      </c>
      <c r="FZ11" s="33"/>
      <c r="GA11" s="33"/>
      <c r="GB11" s="33"/>
      <c r="GC11" s="33"/>
      <c r="GD11" s="25">
        <v>0</v>
      </c>
      <c r="GE11" s="25">
        <v>0</v>
      </c>
      <c r="GF11" s="25">
        <v>0</v>
      </c>
      <c r="GG11" s="25">
        <v>0</v>
      </c>
      <c r="GH11" s="25">
        <v>0</v>
      </c>
      <c r="GI11" s="25">
        <v>0</v>
      </c>
      <c r="GJ11" s="25">
        <v>0</v>
      </c>
      <c r="GK11" s="25">
        <v>0</v>
      </c>
      <c r="GL11" s="25">
        <v>0</v>
      </c>
      <c r="GM11" s="25">
        <v>0</v>
      </c>
      <c r="GN11" s="31">
        <f t="shared" si="198"/>
        <v>0</v>
      </c>
      <c r="GO11" s="31">
        <f t="shared" si="199"/>
        <v>0</v>
      </c>
      <c r="GP11" s="25">
        <v>0</v>
      </c>
      <c r="GQ11" s="25">
        <v>0</v>
      </c>
      <c r="GR11" s="25">
        <v>0</v>
      </c>
      <c r="GS11" s="25">
        <v>0</v>
      </c>
      <c r="GT11" s="33" t="e">
        <f>INDEX(#REF!,MATCH(E11,#REF!,0))</f>
        <v>#REF!</v>
      </c>
      <c r="GU11" s="33"/>
      <c r="GV11" s="25">
        <v>0</v>
      </c>
      <c r="GW11" s="25">
        <v>0</v>
      </c>
      <c r="GX11" s="25">
        <v>0</v>
      </c>
      <c r="GY11" s="25">
        <v>0</v>
      </c>
      <c r="GZ11" s="31">
        <f t="shared" si="12"/>
        <v>0</v>
      </c>
      <c r="HA11" s="31">
        <f t="shared" si="13"/>
        <v>0</v>
      </c>
      <c r="HB11" s="31">
        <f t="shared" si="200"/>
        <v>0</v>
      </c>
      <c r="HC11" s="25">
        <v>0</v>
      </c>
      <c r="HD11" s="25">
        <v>0</v>
      </c>
      <c r="HE11" s="25">
        <v>0</v>
      </c>
      <c r="HF11" s="31">
        <f t="shared" si="201"/>
        <v>0</v>
      </c>
      <c r="HG11" s="25">
        <v>0</v>
      </c>
      <c r="HH11" s="25">
        <v>0</v>
      </c>
      <c r="HI11" s="33"/>
      <c r="HJ11" s="33"/>
      <c r="HK11" s="33"/>
      <c r="HL11" s="33"/>
      <c r="HM11" s="33" t="e" cm="1">
        <f t="array" ref="HM11">INDEX(#REF!,MATCH(EL11&amp;EM11,#REF!&amp;#REF!,0))</f>
        <v>#REF!</v>
      </c>
      <c r="HN11" s="25">
        <v>0</v>
      </c>
      <c r="HO11" s="25">
        <v>0</v>
      </c>
      <c r="HP11" s="25">
        <v>0</v>
      </c>
      <c r="HQ11" s="25">
        <v>0</v>
      </c>
      <c r="HR11" s="25">
        <v>0</v>
      </c>
      <c r="HS11" s="25">
        <v>0</v>
      </c>
      <c r="HT11" s="25">
        <v>0</v>
      </c>
      <c r="HU11" s="25">
        <v>0</v>
      </c>
      <c r="HV11" s="25">
        <v>0</v>
      </c>
      <c r="HW11" s="25">
        <v>0</v>
      </c>
      <c r="HX11" s="33" t="e" cm="1">
        <f t="array" ref="HX11">INDEX(#REF!,MATCH(EL11&amp;EM11,#REF!&amp;#REF!,0))</f>
        <v>#REF!</v>
      </c>
      <c r="HY11" s="25">
        <v>0</v>
      </c>
      <c r="HZ11" s="25">
        <v>0</v>
      </c>
      <c r="IA11" s="25">
        <v>0</v>
      </c>
      <c r="IB11" s="33" t="e" cm="1">
        <f t="array" ref="IB11">INDEX(#REF!,MATCH(EL11&amp;EM11,#REF!&amp;#REF!,0))</f>
        <v>#REF!</v>
      </c>
      <c r="IC11" s="25">
        <v>0</v>
      </c>
      <c r="ID11" s="25">
        <v>0</v>
      </c>
      <c r="IE11" s="25">
        <v>0</v>
      </c>
      <c r="IF11" s="25">
        <v>0</v>
      </c>
      <c r="IG11" s="25">
        <v>0</v>
      </c>
      <c r="IH11" s="25">
        <v>0</v>
      </c>
      <c r="II11" s="33" t="e" cm="1">
        <f t="array" ref="II11">INDEX(#REF!,MATCH(EL11&amp;EM11,#REF!&amp;#REF!,0))</f>
        <v>#REF!</v>
      </c>
      <c r="IJ11" s="25">
        <v>0</v>
      </c>
      <c r="IK11" s="25">
        <v>0</v>
      </c>
      <c r="IL11" s="25">
        <v>0</v>
      </c>
      <c r="IM11" s="33" t="e" cm="1">
        <f t="array" ref="IM11">INDEX(#REF!,MATCH(EL11&amp;EM11,#REF!&amp;#REF!,0))</f>
        <v>#REF!</v>
      </c>
      <c r="IN11" s="33"/>
      <c r="IO11" s="31">
        <f t="shared" si="14"/>
        <v>0</v>
      </c>
      <c r="IP11" s="25">
        <v>0</v>
      </c>
      <c r="IQ11" s="25">
        <v>0</v>
      </c>
      <c r="IR11" s="25">
        <v>0</v>
      </c>
      <c r="IS11" s="33" t="e" cm="1">
        <f t="array" ref="IS11">INDEX(#REF!,MATCH(EL11&amp;EM11,#REF!&amp;#REF!,0))</f>
        <v>#REF!</v>
      </c>
      <c r="IT11" s="33"/>
      <c r="IU11" s="31">
        <f t="shared" si="263"/>
        <v>0</v>
      </c>
      <c r="IV11" s="31">
        <f t="shared" si="202"/>
        <v>0</v>
      </c>
      <c r="IW11" s="25">
        <v>0</v>
      </c>
      <c r="IX11" s="25">
        <v>0</v>
      </c>
      <c r="IY11" s="25">
        <v>0</v>
      </c>
      <c r="IZ11" s="25">
        <v>0</v>
      </c>
      <c r="JA11" s="31">
        <f t="shared" si="264"/>
        <v>0</v>
      </c>
      <c r="JB11" s="31">
        <f t="shared" si="265"/>
        <v>0</v>
      </c>
      <c r="JC11" s="31">
        <f t="shared" si="266"/>
        <v>0</v>
      </c>
      <c r="JD11" s="31">
        <f t="shared" si="267"/>
        <v>0</v>
      </c>
      <c r="JE11" s="31">
        <f t="shared" si="268"/>
        <v>0</v>
      </c>
      <c r="JF11" s="27">
        <v>40.600000000000016</v>
      </c>
      <c r="JG11" s="26">
        <f t="shared" si="203"/>
        <v>39.549999999999997</v>
      </c>
      <c r="JH11" s="26">
        <f t="shared" si="204"/>
        <v>1.0500000000000185</v>
      </c>
      <c r="JI11" s="26">
        <f t="shared" si="15"/>
        <v>39.550000000000011</v>
      </c>
      <c r="JJ11" s="26">
        <f t="shared" si="16"/>
        <v>0</v>
      </c>
      <c r="JK11" s="26">
        <f t="shared" si="17"/>
        <v>0</v>
      </c>
      <c r="JL11" s="26">
        <f t="shared" si="18"/>
        <v>0</v>
      </c>
      <c r="JM11" s="26">
        <f t="shared" si="19"/>
        <v>0</v>
      </c>
      <c r="JN11" s="26">
        <f t="shared" si="20"/>
        <v>0</v>
      </c>
      <c r="JO11" s="26">
        <f t="shared" si="21"/>
        <v>0</v>
      </c>
      <c r="JP11" s="26">
        <f t="shared" si="22"/>
        <v>39.650000000000013</v>
      </c>
      <c r="JQ11" s="26">
        <f t="shared" si="23"/>
        <v>0</v>
      </c>
      <c r="JR11" s="26">
        <f t="shared" si="24"/>
        <v>0</v>
      </c>
      <c r="JS11" s="26">
        <f t="shared" si="25"/>
        <v>0</v>
      </c>
      <c r="JT11" s="26">
        <f t="shared" si="26"/>
        <v>0</v>
      </c>
      <c r="JU11" s="26">
        <f t="shared" si="27"/>
        <v>39.650000000000013</v>
      </c>
      <c r="JV11" s="26">
        <f t="shared" si="28"/>
        <v>0</v>
      </c>
      <c r="JW11" s="26">
        <f t="shared" si="29"/>
        <v>0</v>
      </c>
      <c r="JX11" s="26">
        <f t="shared" si="30"/>
        <v>39.850000000000016</v>
      </c>
      <c r="JY11" s="26">
        <f t="shared" si="31"/>
        <v>0</v>
      </c>
      <c r="JZ11" s="26">
        <f t="shared" si="32"/>
        <v>0</v>
      </c>
      <c r="KA11" s="26">
        <f t="shared" si="33"/>
        <v>39.850000000000016</v>
      </c>
      <c r="KB11" s="26">
        <f t="shared" si="34"/>
        <v>0</v>
      </c>
      <c r="KC11" s="26">
        <f t="shared" si="35"/>
        <v>0</v>
      </c>
      <c r="KD11" s="106">
        <f t="shared" si="205"/>
        <v>40.000000000000014</v>
      </c>
      <c r="KE11" s="24">
        <v>40.100000000000016</v>
      </c>
      <c r="KF11" s="31">
        <f t="shared" si="206"/>
        <v>0</v>
      </c>
      <c r="KG11" s="31">
        <f t="shared" si="36"/>
        <v>0</v>
      </c>
      <c r="KH11" s="31">
        <f t="shared" si="37"/>
        <v>0</v>
      </c>
      <c r="KI11" s="31">
        <f t="shared" si="38"/>
        <v>0</v>
      </c>
      <c r="KJ11" s="31">
        <f t="shared" si="39"/>
        <v>41.2</v>
      </c>
      <c r="KK11" s="25">
        <v>41.100000000000016</v>
      </c>
      <c r="KL11" s="31">
        <f t="shared" si="40"/>
        <v>41.2</v>
      </c>
      <c r="KM11" s="31">
        <f t="shared" si="41"/>
        <v>0</v>
      </c>
      <c r="KN11" s="31">
        <f t="shared" si="42"/>
        <v>0</v>
      </c>
      <c r="KO11" s="31">
        <f t="shared" si="43"/>
        <v>0</v>
      </c>
      <c r="KP11" s="31">
        <f t="shared" si="44"/>
        <v>0</v>
      </c>
      <c r="KQ11" s="25">
        <v>0</v>
      </c>
      <c r="KR11" s="31">
        <f t="shared" si="45"/>
        <v>0</v>
      </c>
      <c r="KS11" s="27">
        <v>40.100000000000016</v>
      </c>
      <c r="KT11" s="26">
        <f t="shared" si="46"/>
        <v>39.049999999999997</v>
      </c>
      <c r="KU11" s="106">
        <f t="shared" si="207"/>
        <v>1.0500000000000185</v>
      </c>
      <c r="KV11" s="26">
        <f t="shared" si="47"/>
        <v>39.050000000000011</v>
      </c>
      <c r="KW11" s="26">
        <f t="shared" si="48"/>
        <v>0</v>
      </c>
      <c r="KX11" s="26">
        <f t="shared" si="49"/>
        <v>0</v>
      </c>
      <c r="KY11" s="26">
        <f t="shared" si="50"/>
        <v>0</v>
      </c>
      <c r="KZ11" s="26">
        <f t="shared" si="51"/>
        <v>0</v>
      </c>
      <c r="LA11" s="26">
        <f t="shared" si="52"/>
        <v>0</v>
      </c>
      <c r="LB11" s="26">
        <f t="shared" si="53"/>
        <v>0</v>
      </c>
      <c r="LC11" s="26">
        <f t="shared" si="54"/>
        <v>39.150000000000013</v>
      </c>
      <c r="LD11" s="26">
        <f t="shared" si="55"/>
        <v>0</v>
      </c>
      <c r="LE11" s="26">
        <f t="shared" si="56"/>
        <v>0</v>
      </c>
      <c r="LF11" s="26">
        <f t="shared" si="57"/>
        <v>0</v>
      </c>
      <c r="LG11" s="26">
        <f t="shared" si="58"/>
        <v>0</v>
      </c>
      <c r="LH11" s="26">
        <f t="shared" si="59"/>
        <v>39.150000000000013</v>
      </c>
      <c r="LI11" s="26">
        <f t="shared" si="60"/>
        <v>0</v>
      </c>
      <c r="LJ11" s="26">
        <f t="shared" si="61"/>
        <v>0</v>
      </c>
      <c r="LK11" s="26">
        <f t="shared" si="62"/>
        <v>39.350000000000016</v>
      </c>
      <c r="LL11" s="26">
        <f t="shared" si="63"/>
        <v>0</v>
      </c>
      <c r="LM11" s="26">
        <f t="shared" si="64"/>
        <v>0</v>
      </c>
      <c r="LN11" s="26">
        <f t="shared" si="65"/>
        <v>39.350000000000016</v>
      </c>
      <c r="LO11" s="26">
        <f t="shared" si="66"/>
        <v>0</v>
      </c>
      <c r="LP11" s="26">
        <f t="shared" si="67"/>
        <v>0</v>
      </c>
      <c r="LQ11" s="26">
        <f t="shared" si="68"/>
        <v>39.500000000000014</v>
      </c>
      <c r="LR11" s="24">
        <v>39.600000000000016</v>
      </c>
      <c r="LS11" s="31">
        <f t="shared" si="69"/>
        <v>0</v>
      </c>
      <c r="LT11" s="31">
        <f t="shared" si="70"/>
        <v>0</v>
      </c>
      <c r="LU11" s="31">
        <f t="shared" si="71"/>
        <v>0</v>
      </c>
      <c r="LV11" s="31">
        <f t="shared" si="72"/>
        <v>0</v>
      </c>
      <c r="LW11" s="31">
        <f t="shared" si="73"/>
        <v>40.700000000000003</v>
      </c>
      <c r="LX11" s="25">
        <v>40.600000000000016</v>
      </c>
      <c r="LY11" s="31">
        <f t="shared" si="74"/>
        <v>40.700000000000003</v>
      </c>
      <c r="LZ11" s="31">
        <f t="shared" si="75"/>
        <v>0</v>
      </c>
      <c r="MA11" s="31">
        <f t="shared" si="76"/>
        <v>0</v>
      </c>
      <c r="MB11" s="31">
        <f t="shared" si="77"/>
        <v>0</v>
      </c>
      <c r="MC11" s="31">
        <f t="shared" si="78"/>
        <v>0</v>
      </c>
      <c r="MD11" s="25">
        <v>0</v>
      </c>
      <c r="ME11" s="31">
        <f t="shared" si="79"/>
        <v>0</v>
      </c>
      <c r="MF11" s="33" t="s">
        <v>115</v>
      </c>
      <c r="MG11" s="25">
        <v>1.0500000000000185</v>
      </c>
      <c r="MH11" s="31">
        <f t="shared" si="208"/>
        <v>0</v>
      </c>
      <c r="MI11" s="31">
        <f t="shared" si="209"/>
        <v>1.0500000000000185</v>
      </c>
      <c r="MJ11" s="25">
        <v>1.0500000000000185</v>
      </c>
      <c r="MK11" s="31">
        <f t="shared" si="210"/>
        <v>0</v>
      </c>
      <c r="ML11" s="31">
        <f t="shared" si="211"/>
        <v>1.0500000000000185</v>
      </c>
      <c r="MM11" s="31">
        <f t="shared" si="80"/>
        <v>0</v>
      </c>
      <c r="MN11" s="31">
        <f t="shared" si="81"/>
        <v>0</v>
      </c>
      <c r="MO11" s="31">
        <f t="shared" si="212"/>
        <v>0</v>
      </c>
      <c r="MP11" s="31">
        <f t="shared" si="82"/>
        <v>0.1</v>
      </c>
      <c r="MQ11" s="31">
        <f t="shared" si="83"/>
        <v>0.1</v>
      </c>
      <c r="MR11" s="31">
        <f t="shared" si="213"/>
        <v>0.1</v>
      </c>
      <c r="MS11" s="31">
        <f t="shared" si="84"/>
        <v>0</v>
      </c>
      <c r="MT11" s="31">
        <f t="shared" si="85"/>
        <v>0</v>
      </c>
      <c r="MU11" s="31">
        <f t="shared" si="214"/>
        <v>0</v>
      </c>
      <c r="MV11" s="31">
        <f t="shared" si="86"/>
        <v>0.2</v>
      </c>
      <c r="MW11" s="31">
        <f t="shared" si="87"/>
        <v>0.2</v>
      </c>
      <c r="MX11" s="31">
        <f t="shared" si="215"/>
        <v>0.2</v>
      </c>
      <c r="MY11" s="108">
        <f t="shared" si="88"/>
        <v>0</v>
      </c>
      <c r="MZ11" s="31">
        <f t="shared" si="89"/>
        <v>0</v>
      </c>
      <c r="NA11" s="31">
        <f t="shared" si="216"/>
        <v>0</v>
      </c>
      <c r="NB11" s="31">
        <f t="shared" si="90"/>
        <v>0.15</v>
      </c>
      <c r="NC11" s="31">
        <f t="shared" si="91"/>
        <v>0.15</v>
      </c>
      <c r="ND11" s="31">
        <f t="shared" si="217"/>
        <v>0.15</v>
      </c>
      <c r="NE11" s="31">
        <f t="shared" si="92"/>
        <v>0</v>
      </c>
      <c r="NF11" s="31">
        <f t="shared" si="93"/>
        <v>0</v>
      </c>
      <c r="NG11" s="31">
        <f t="shared" si="218"/>
        <v>0</v>
      </c>
      <c r="NH11" s="31">
        <f t="shared" si="94"/>
        <v>0.60000000000001841</v>
      </c>
      <c r="NI11" s="31">
        <f t="shared" si="95"/>
        <v>0.60000000000001841</v>
      </c>
      <c r="NJ11" s="31">
        <f t="shared" si="219"/>
        <v>0.60000000000001841</v>
      </c>
      <c r="NK11" s="31">
        <f t="shared" si="96"/>
        <v>0</v>
      </c>
      <c r="NL11" s="31">
        <f t="shared" si="97"/>
        <v>0</v>
      </c>
      <c r="NM11" s="31">
        <f t="shared" si="220"/>
        <v>0</v>
      </c>
      <c r="NN11" s="108">
        <f>IF(MF11="Đào đá",IF(MG11&gt;=GD11,GD11,MG11),IF(MF11="Đào đất + Đào đá",IF(MI11&gt;=GD11,IF(NK11&lt;GD11,GD11-NK11,0),MG11),0))</f>
        <v>0</v>
      </c>
      <c r="NO11" s="31">
        <f t="shared" si="99"/>
        <v>0</v>
      </c>
      <c r="NP11" s="31">
        <f t="shared" si="221"/>
        <v>0</v>
      </c>
      <c r="NQ11" s="31">
        <f t="shared" si="100"/>
        <v>0</v>
      </c>
      <c r="NR11" s="31">
        <f t="shared" si="101"/>
        <v>0</v>
      </c>
      <c r="NS11" s="31">
        <f t="shared" si="222"/>
        <v>0</v>
      </c>
      <c r="NT11" s="31">
        <f t="shared" si="102"/>
        <v>0</v>
      </c>
      <c r="NU11" s="31">
        <f t="shared" si="103"/>
        <v>0</v>
      </c>
      <c r="NV11" s="31">
        <f t="shared" si="223"/>
        <v>0</v>
      </c>
      <c r="NW11" s="31">
        <f t="shared" si="104"/>
        <v>0</v>
      </c>
      <c r="NX11" s="31">
        <f t="shared" si="105"/>
        <v>0</v>
      </c>
      <c r="NY11" s="31">
        <f t="shared" si="224"/>
        <v>0</v>
      </c>
      <c r="NZ11" s="31">
        <f t="shared" si="106"/>
        <v>0</v>
      </c>
      <c r="OA11" s="31">
        <f t="shared" si="107"/>
        <v>0</v>
      </c>
      <c r="OB11" s="31">
        <f t="shared" si="225"/>
        <v>0</v>
      </c>
      <c r="OC11" s="31">
        <f t="shared" si="108"/>
        <v>0</v>
      </c>
      <c r="OD11" s="31">
        <f t="shared" si="109"/>
        <v>0</v>
      </c>
      <c r="OE11" s="31">
        <f t="shared" si="226"/>
        <v>0</v>
      </c>
      <c r="OF11" s="31">
        <f t="shared" si="110"/>
        <v>0</v>
      </c>
      <c r="OG11" s="31">
        <f t="shared" si="111"/>
        <v>0</v>
      </c>
      <c r="OH11" s="31">
        <f t="shared" si="227"/>
        <v>0</v>
      </c>
      <c r="OI11" s="31">
        <f t="shared" si="112"/>
        <v>0</v>
      </c>
      <c r="OJ11" s="31">
        <f t="shared" si="113"/>
        <v>0</v>
      </c>
      <c r="OK11" s="31">
        <f t="shared" si="228"/>
        <v>0</v>
      </c>
      <c r="OL11" s="31">
        <f t="shared" si="114"/>
        <v>0</v>
      </c>
      <c r="OM11" s="31">
        <f t="shared" si="115"/>
        <v>0</v>
      </c>
      <c r="ON11" s="31">
        <f t="shared" si="229"/>
        <v>0</v>
      </c>
      <c r="OO11" s="31">
        <f t="shared" si="116"/>
        <v>0</v>
      </c>
      <c r="OP11" s="31">
        <f t="shared" si="117"/>
        <v>0</v>
      </c>
      <c r="OQ11" s="31">
        <f t="shared" si="230"/>
        <v>0</v>
      </c>
      <c r="OR11" s="31">
        <f t="shared" si="118"/>
        <v>0</v>
      </c>
      <c r="OS11" s="31">
        <f t="shared" si="119"/>
        <v>0</v>
      </c>
      <c r="OT11" s="31">
        <f t="shared" si="231"/>
        <v>0</v>
      </c>
      <c r="OU11" s="31">
        <f t="shared" si="120"/>
        <v>0</v>
      </c>
      <c r="OV11" s="31">
        <f t="shared" si="121"/>
        <v>0</v>
      </c>
      <c r="OW11" s="31">
        <f t="shared" si="232"/>
        <v>0</v>
      </c>
      <c r="OX11" s="31">
        <f t="shared" si="122"/>
        <v>0</v>
      </c>
      <c r="OY11" s="31">
        <f t="shared" si="123"/>
        <v>0</v>
      </c>
      <c r="OZ11" s="31">
        <f t="shared" si="233"/>
        <v>0</v>
      </c>
      <c r="PA11" s="31">
        <f t="shared" si="124"/>
        <v>0</v>
      </c>
      <c r="PB11" s="31">
        <f t="shared" si="125"/>
        <v>0</v>
      </c>
      <c r="PC11" s="31">
        <f t="shared" si="234"/>
        <v>0</v>
      </c>
      <c r="PD11" s="31">
        <f t="shared" si="126"/>
        <v>0</v>
      </c>
      <c r="PE11" s="31">
        <f t="shared" si="127"/>
        <v>0</v>
      </c>
      <c r="PF11" s="31">
        <f t="shared" si="235"/>
        <v>0</v>
      </c>
      <c r="PG11" s="27">
        <v>2.6</v>
      </c>
      <c r="PH11" s="27">
        <v>0.5</v>
      </c>
      <c r="PI11" s="27">
        <v>1</v>
      </c>
      <c r="PJ11" s="27">
        <v>1</v>
      </c>
      <c r="PK11" s="27">
        <v>0</v>
      </c>
      <c r="PL11" s="27">
        <v>0</v>
      </c>
      <c r="PM11" s="27">
        <v>0</v>
      </c>
      <c r="PN11" s="27">
        <v>0</v>
      </c>
      <c r="PO11" s="31">
        <f t="shared" si="269"/>
        <v>0</v>
      </c>
      <c r="PP11" s="31">
        <f t="shared" si="236"/>
        <v>0</v>
      </c>
      <c r="PQ11" s="31">
        <f t="shared" si="237"/>
        <v>3.65</v>
      </c>
      <c r="PR11" s="31">
        <f t="shared" si="238"/>
        <v>3.28</v>
      </c>
      <c r="PS11" s="31">
        <f t="shared" si="239"/>
        <v>0</v>
      </c>
      <c r="PT11" s="31">
        <f t="shared" si="240"/>
        <v>0</v>
      </c>
      <c r="PU11" s="31">
        <f t="shared" si="241"/>
        <v>3.65</v>
      </c>
      <c r="PV11" s="31">
        <f t="shared" si="242"/>
        <v>3.28</v>
      </c>
      <c r="PW11" s="31">
        <f t="shared" si="128"/>
        <v>0</v>
      </c>
      <c r="PX11" s="31">
        <f t="shared" si="243"/>
        <v>0</v>
      </c>
      <c r="PY11" s="31">
        <f t="shared" si="129"/>
        <v>0</v>
      </c>
      <c r="PZ11" s="31">
        <f t="shared" si="130"/>
        <v>0</v>
      </c>
      <c r="QA11" s="31">
        <f t="shared" si="131"/>
        <v>0</v>
      </c>
      <c r="QB11" s="31">
        <f t="shared" si="132"/>
        <v>113.16</v>
      </c>
      <c r="QC11" s="31">
        <f t="shared" si="133"/>
        <v>113.16</v>
      </c>
      <c r="QD11" s="31">
        <f t="shared" si="134"/>
        <v>0</v>
      </c>
      <c r="QE11" s="31">
        <f t="shared" si="135"/>
        <v>0</v>
      </c>
      <c r="QF11" s="31">
        <f t="shared" si="244"/>
        <v>0</v>
      </c>
      <c r="QG11" s="31">
        <f t="shared" si="245"/>
        <v>0</v>
      </c>
      <c r="QH11" s="31">
        <f t="shared" si="246"/>
        <v>113.16</v>
      </c>
      <c r="QI11" s="31">
        <f t="shared" si="247"/>
        <v>113.16</v>
      </c>
      <c r="QJ11" s="31">
        <f t="shared" si="136"/>
        <v>0</v>
      </c>
      <c r="QK11" s="31">
        <f t="shared" si="137"/>
        <v>25.18</v>
      </c>
      <c r="QL11" s="31">
        <f t="shared" si="248"/>
        <v>25.18</v>
      </c>
      <c r="QM11" s="31">
        <f t="shared" si="138"/>
        <v>0</v>
      </c>
      <c r="QN11" s="31">
        <f t="shared" si="139"/>
        <v>0</v>
      </c>
      <c r="QO11" s="31">
        <f t="shared" si="249"/>
        <v>0</v>
      </c>
      <c r="QP11" s="31">
        <f t="shared" si="140"/>
        <v>0</v>
      </c>
      <c r="QQ11" s="31">
        <f t="shared" si="141"/>
        <v>0</v>
      </c>
      <c r="QR11" s="31">
        <f t="shared" si="250"/>
        <v>0</v>
      </c>
      <c r="QS11" s="31">
        <f t="shared" si="142"/>
        <v>0</v>
      </c>
      <c r="QT11" s="31">
        <f t="shared" si="143"/>
        <v>0</v>
      </c>
      <c r="QU11" s="31">
        <f t="shared" si="251"/>
        <v>0</v>
      </c>
      <c r="QV11" s="31">
        <f t="shared" si="144"/>
        <v>0</v>
      </c>
      <c r="QW11" s="31">
        <f t="shared" si="145"/>
        <v>0</v>
      </c>
      <c r="QX11" s="31">
        <f t="shared" si="252"/>
        <v>0</v>
      </c>
      <c r="QY11" s="31">
        <f t="shared" si="146"/>
        <v>0</v>
      </c>
      <c r="QZ11" s="31">
        <f t="shared" si="147"/>
        <v>0</v>
      </c>
      <c r="RA11" s="31">
        <f t="shared" si="253"/>
        <v>0</v>
      </c>
      <c r="RB11" s="31">
        <f t="shared" si="254"/>
        <v>0</v>
      </c>
      <c r="RC11" s="31">
        <f t="shared" si="255"/>
        <v>0</v>
      </c>
      <c r="RD11" s="31">
        <f t="shared" si="256"/>
        <v>0</v>
      </c>
      <c r="RE11" s="31">
        <f t="shared" si="256"/>
        <v>25.18</v>
      </c>
      <c r="RF11" s="31">
        <f t="shared" si="257"/>
        <v>25.18</v>
      </c>
      <c r="RG11" s="31">
        <f t="shared" si="258"/>
        <v>0</v>
      </c>
      <c r="RH11" s="31">
        <f t="shared" si="258"/>
        <v>87.98</v>
      </c>
      <c r="RI11" s="31">
        <f t="shared" si="259"/>
        <v>87.98</v>
      </c>
      <c r="RJ11" s="31">
        <f t="shared" si="260"/>
        <v>0</v>
      </c>
      <c r="RK11" s="31">
        <f t="shared" si="260"/>
        <v>25.18</v>
      </c>
      <c r="RL11" s="31">
        <f t="shared" si="260"/>
        <v>25.18</v>
      </c>
      <c r="RM11" s="31">
        <f t="shared" si="148"/>
        <v>0</v>
      </c>
      <c r="RN11" s="31">
        <f t="shared" si="149"/>
        <v>0</v>
      </c>
      <c r="RO11" s="31">
        <f t="shared" si="150"/>
        <v>0</v>
      </c>
      <c r="RP11" s="31">
        <f t="shared" si="151"/>
        <v>0</v>
      </c>
      <c r="RQ11" s="31">
        <f t="shared" si="152"/>
        <v>0</v>
      </c>
      <c r="RR11" s="31">
        <f t="shared" si="153"/>
        <v>0</v>
      </c>
      <c r="RS11" s="31">
        <f t="shared" si="154"/>
        <v>0</v>
      </c>
      <c r="RT11" s="31">
        <f t="shared" si="155"/>
        <v>0</v>
      </c>
      <c r="RU11" s="31">
        <f t="shared" si="261"/>
        <v>0</v>
      </c>
      <c r="RV11" s="24"/>
      <c r="RW11" s="24"/>
      <c r="RX11" s="24"/>
      <c r="RY11" s="24"/>
    </row>
    <row r="12" spans="1:493" ht="42.75" x14ac:dyDescent="0.25">
      <c r="A12" s="24">
        <v>6</v>
      </c>
      <c r="B12" s="24" t="s">
        <v>420</v>
      </c>
      <c r="C12" s="24">
        <v>187.19</v>
      </c>
      <c r="D12" s="14" t="e">
        <f>INDEX(#REF!,MATCH(E12,#REF!,0))</f>
        <v>#REF!</v>
      </c>
      <c r="E12" s="24" t="s">
        <v>449</v>
      </c>
      <c r="F12" s="14" t="s">
        <v>422</v>
      </c>
      <c r="G12" s="14" t="s">
        <v>444</v>
      </c>
      <c r="H12" s="14" t="s">
        <v>435</v>
      </c>
      <c r="I12" s="14" t="s">
        <v>425</v>
      </c>
      <c r="J12" s="14" t="s">
        <v>439</v>
      </c>
      <c r="K12" s="14" t="s">
        <v>446</v>
      </c>
      <c r="L12" s="14" t="s">
        <v>446</v>
      </c>
      <c r="M12" s="24">
        <v>2</v>
      </c>
      <c r="N12" s="24">
        <v>2</v>
      </c>
      <c r="O12" s="25">
        <v>2</v>
      </c>
      <c r="P12" s="25">
        <v>2.4</v>
      </c>
      <c r="Q12" s="25">
        <v>0.1</v>
      </c>
      <c r="R12" s="25">
        <v>2</v>
      </c>
      <c r="S12" s="25">
        <v>2.2000000000000002</v>
      </c>
      <c r="T12" s="24">
        <v>0.2</v>
      </c>
      <c r="U12" s="24">
        <v>0</v>
      </c>
      <c r="V12" s="24">
        <v>0</v>
      </c>
      <c r="W12" s="24">
        <v>0</v>
      </c>
      <c r="X12" s="24">
        <v>2</v>
      </c>
      <c r="Y12" s="24">
        <v>1.54</v>
      </c>
      <c r="Z12" s="26">
        <f t="shared" si="156"/>
        <v>1.28</v>
      </c>
      <c r="AA12" s="24">
        <v>0.2</v>
      </c>
      <c r="AB12" s="24">
        <v>0</v>
      </c>
      <c r="AC12" s="24">
        <v>0</v>
      </c>
      <c r="AD12" s="24">
        <v>0</v>
      </c>
      <c r="AE12" s="24">
        <v>0</v>
      </c>
      <c r="AF12" s="24">
        <v>0</v>
      </c>
      <c r="AG12" s="25">
        <v>0</v>
      </c>
      <c r="AH12" s="25">
        <v>0</v>
      </c>
      <c r="AI12" s="26">
        <f t="shared" si="0"/>
        <v>0</v>
      </c>
      <c r="AJ12" s="25">
        <v>0</v>
      </c>
      <c r="AK12" s="25">
        <v>0</v>
      </c>
      <c r="AL12" s="26">
        <f t="shared" si="1"/>
        <v>0</v>
      </c>
      <c r="AM12" s="24">
        <v>0</v>
      </c>
      <c r="AN12" s="24">
        <v>0</v>
      </c>
      <c r="AO12" s="24">
        <v>0</v>
      </c>
      <c r="AP12" s="24">
        <v>0</v>
      </c>
      <c r="AQ12" s="24">
        <v>2</v>
      </c>
      <c r="AR12" s="24">
        <v>1.8</v>
      </c>
      <c r="AS12" s="24">
        <v>0.12</v>
      </c>
      <c r="AT12" s="24">
        <v>0.1</v>
      </c>
      <c r="AU12" s="24">
        <v>0</v>
      </c>
      <c r="AV12" s="24">
        <v>0</v>
      </c>
      <c r="AW12" s="24">
        <v>0</v>
      </c>
      <c r="AX12" s="24">
        <v>0</v>
      </c>
      <c r="AY12" s="24">
        <v>0</v>
      </c>
      <c r="AZ12" s="24">
        <v>0</v>
      </c>
      <c r="BA12" s="24">
        <v>0</v>
      </c>
      <c r="BB12" s="24">
        <v>0</v>
      </c>
      <c r="BC12" s="24">
        <v>0</v>
      </c>
      <c r="BD12" s="24">
        <v>0</v>
      </c>
      <c r="BE12" s="24">
        <v>0</v>
      </c>
      <c r="BF12" s="24">
        <v>0</v>
      </c>
      <c r="BG12" s="24">
        <v>0</v>
      </c>
      <c r="BH12" s="24">
        <v>0</v>
      </c>
      <c r="BI12" s="24">
        <v>0</v>
      </c>
      <c r="BJ12" s="24">
        <v>0</v>
      </c>
      <c r="BK12" s="24">
        <v>0</v>
      </c>
      <c r="BL12" s="24">
        <v>0</v>
      </c>
      <c r="BM12" s="24">
        <v>0</v>
      </c>
      <c r="BN12" s="24">
        <v>0</v>
      </c>
      <c r="BO12" s="24">
        <v>0</v>
      </c>
      <c r="BP12" s="24">
        <v>0</v>
      </c>
      <c r="BQ12" s="24">
        <v>0</v>
      </c>
      <c r="BR12" s="24">
        <v>0</v>
      </c>
      <c r="BS12" s="24">
        <v>0</v>
      </c>
      <c r="BT12" s="24">
        <v>0</v>
      </c>
      <c r="BU12" s="24">
        <v>0</v>
      </c>
      <c r="BV12" s="24">
        <v>0</v>
      </c>
      <c r="BW12" s="24"/>
      <c r="BX12" s="24"/>
      <c r="BY12" s="24">
        <v>0</v>
      </c>
      <c r="BZ12" s="24">
        <v>0</v>
      </c>
      <c r="CA12" s="14" t="e">
        <f>INDEX(#REF!,MATCH(E12,#REF!,0))</f>
        <v>#REF!</v>
      </c>
      <c r="CB12" s="14" t="s">
        <v>440</v>
      </c>
      <c r="CC12" s="24">
        <v>0</v>
      </c>
      <c r="CD12" s="24">
        <v>0</v>
      </c>
      <c r="CE12" s="24">
        <v>1.8</v>
      </c>
      <c r="CF12" s="24">
        <v>1.6</v>
      </c>
      <c r="CG12" s="24">
        <v>0.12</v>
      </c>
      <c r="CH12" s="24">
        <v>2</v>
      </c>
      <c r="CI12" s="24" t="s">
        <v>114</v>
      </c>
      <c r="CJ12" s="24">
        <f t="shared" si="262"/>
        <v>0</v>
      </c>
      <c r="CK12" s="26">
        <f t="shared" si="157"/>
        <v>0.91</v>
      </c>
      <c r="CL12" s="26">
        <f t="shared" si="270"/>
        <v>0.91</v>
      </c>
      <c r="CM12" s="24">
        <v>36.67</v>
      </c>
      <c r="CN12" s="27">
        <v>45.87</v>
      </c>
      <c r="CO12" s="24">
        <v>45.08</v>
      </c>
      <c r="CP12" s="28">
        <f t="shared" si="159"/>
        <v>45.08</v>
      </c>
      <c r="CQ12" s="28">
        <f t="shared" si="160"/>
        <v>44.17</v>
      </c>
      <c r="CR12" s="28">
        <f t="shared" si="161"/>
        <v>0.91</v>
      </c>
      <c r="CS12" s="28">
        <f t="shared" si="162"/>
        <v>44.269999999999996</v>
      </c>
      <c r="CT12" s="28">
        <f t="shared" si="2"/>
        <v>44.47</v>
      </c>
      <c r="CU12" s="29">
        <v>44.47</v>
      </c>
      <c r="CV12" s="28">
        <f t="shared" si="163"/>
        <v>1.28</v>
      </c>
      <c r="CW12" s="28">
        <f t="shared" si="3"/>
        <v>0</v>
      </c>
      <c r="CX12" s="28">
        <f t="shared" si="4"/>
        <v>0</v>
      </c>
      <c r="CY12" s="28">
        <f t="shared" si="5"/>
        <v>45.75</v>
      </c>
      <c r="CZ12" s="28">
        <f t="shared" si="164"/>
        <v>45.75</v>
      </c>
      <c r="DA12" s="30">
        <v>45.87</v>
      </c>
      <c r="DB12" s="26">
        <f t="shared" si="165"/>
        <v>1.7</v>
      </c>
      <c r="DC12" s="26">
        <f t="shared" si="166"/>
        <v>0.79</v>
      </c>
      <c r="DD12" s="26">
        <f t="shared" si="167"/>
        <v>0.90999999999999992</v>
      </c>
      <c r="DE12" s="26">
        <f t="shared" si="6"/>
        <v>0.1</v>
      </c>
      <c r="DF12" s="26">
        <f t="shared" si="168"/>
        <v>0.2</v>
      </c>
      <c r="DG12" s="26">
        <f t="shared" si="7"/>
        <v>0.61</v>
      </c>
      <c r="DH12" s="26">
        <f t="shared" si="8"/>
        <v>0</v>
      </c>
      <c r="DI12" s="26">
        <f t="shared" si="9"/>
        <v>0</v>
      </c>
      <c r="DJ12" s="26">
        <f t="shared" si="10"/>
        <v>0</v>
      </c>
      <c r="DK12" s="26">
        <f t="shared" si="169"/>
        <v>0.91</v>
      </c>
      <c r="DL12" s="26">
        <f t="shared" si="170"/>
        <v>0</v>
      </c>
      <c r="DM12" s="26">
        <f t="shared" si="171"/>
        <v>0</v>
      </c>
      <c r="DN12" s="26">
        <f t="shared" si="172"/>
        <v>0</v>
      </c>
      <c r="DO12" s="24">
        <v>3</v>
      </c>
      <c r="DP12" s="24">
        <v>0.5</v>
      </c>
      <c r="DQ12" s="24">
        <v>1</v>
      </c>
      <c r="DR12" s="24">
        <v>1</v>
      </c>
      <c r="DS12" s="31">
        <f t="shared" si="173"/>
        <v>3.91</v>
      </c>
      <c r="DT12" s="31">
        <f t="shared" si="174"/>
        <v>0</v>
      </c>
      <c r="DU12" s="31">
        <f t="shared" si="175"/>
        <v>3.14</v>
      </c>
      <c r="DV12" s="31">
        <f t="shared" si="176"/>
        <v>0</v>
      </c>
      <c r="DW12" s="31">
        <f t="shared" si="177"/>
        <v>3.14</v>
      </c>
      <c r="DX12" s="31">
        <f t="shared" si="178"/>
        <v>6.28</v>
      </c>
      <c r="DY12" s="31">
        <f t="shared" si="179"/>
        <v>0</v>
      </c>
      <c r="DZ12" s="31">
        <f t="shared" si="180"/>
        <v>6.28</v>
      </c>
      <c r="EA12" s="31">
        <f t="shared" si="181"/>
        <v>3.8</v>
      </c>
      <c r="EB12" s="31">
        <f t="shared" si="182"/>
        <v>0</v>
      </c>
      <c r="EC12" s="31">
        <f t="shared" si="183"/>
        <v>3.8</v>
      </c>
      <c r="ED12" s="31">
        <f t="shared" si="184"/>
        <v>2.48</v>
      </c>
      <c r="EE12" s="31">
        <f t="shared" si="184"/>
        <v>0</v>
      </c>
      <c r="EF12" s="31">
        <f t="shared" si="185"/>
        <v>2.48</v>
      </c>
      <c r="EG12" s="31">
        <f t="shared" si="186"/>
        <v>3.8</v>
      </c>
      <c r="EH12" s="31">
        <f t="shared" si="186"/>
        <v>0</v>
      </c>
      <c r="EI12" s="31">
        <f t="shared" si="187"/>
        <v>3.8</v>
      </c>
      <c r="EJ12" s="24"/>
      <c r="EK12" s="24"/>
      <c r="EL12" s="24">
        <v>187.89</v>
      </c>
      <c r="EM12" s="24">
        <v>222.39000000000001</v>
      </c>
      <c r="EN12" s="24" t="s">
        <v>449</v>
      </c>
      <c r="EO12" s="24" t="s">
        <v>450</v>
      </c>
      <c r="EP12" s="14" t="s">
        <v>441</v>
      </c>
      <c r="EQ12" s="14" t="s">
        <v>432</v>
      </c>
      <c r="ER12" s="14" t="e">
        <f>IF(OR(EP12="Cống tròn",EP12="Cống hộp",EP12="Ống nhựa"),INDEX(#REF!,MATCH(E12,#REF!,0)),IF(OR(EP12="Rãnh xây",EP12="Rãnh bê tông"),INDEX(#REF!,MATCH(E12,#REF!,0)),EP12&amp;" "&amp;" ,"&amp;EQ12))</f>
        <v>#REF!</v>
      </c>
      <c r="ES12" s="25">
        <v>2.5</v>
      </c>
      <c r="ET12" s="25">
        <v>1.4999999999999999E-2</v>
      </c>
      <c r="EU12" s="25">
        <v>1</v>
      </c>
      <c r="EV12" s="24">
        <v>34.500000000000028</v>
      </c>
      <c r="EW12" s="31">
        <f t="shared" si="188"/>
        <v>14</v>
      </c>
      <c r="EX12" s="31">
        <f t="shared" si="189"/>
        <v>13</v>
      </c>
      <c r="EY12" s="31">
        <f t="shared" si="11"/>
        <v>0.18</v>
      </c>
      <c r="EZ12" s="31">
        <f t="shared" si="190"/>
        <v>32.68</v>
      </c>
      <c r="FA12" s="31">
        <f t="shared" si="191"/>
        <v>-1.8200000000000287</v>
      </c>
      <c r="FB12" s="32" t="str">
        <f t="shared" si="192"/>
        <v>Thêm 01</v>
      </c>
      <c r="FC12" s="31">
        <f t="shared" si="193"/>
        <v>0.69499999999997186</v>
      </c>
      <c r="FD12" s="33" t="e" cm="1">
        <f t="array" ref="FD12">IF(EP12="Cống tròn",INDEX(#REF!,MATCH(E12,#REF!,0)),IF(EP12="Cống hộp",INDEX(#REF!,MATCH(E12,#REF!,0)),IF(EP12="Rãnh thang",INDEX(#REF!,MATCH(EL12&amp;EM12,#REF!&amp;#REF!,0)),FE12&amp;" "&amp;FF12)))</f>
        <v>#REF!</v>
      </c>
      <c r="FE12" s="14" t="s">
        <v>58</v>
      </c>
      <c r="FF12" s="14" t="s">
        <v>433</v>
      </c>
      <c r="FG12" s="14" t="e">
        <f>INDEX(#REF!,MATCH(E12,#REF!,0))</f>
        <v>#REF!</v>
      </c>
      <c r="FH12" s="14" t="s">
        <v>437</v>
      </c>
      <c r="FI12" s="24">
        <v>1</v>
      </c>
      <c r="FJ12" s="24">
        <v>1</v>
      </c>
      <c r="FK12" s="24">
        <v>0.12</v>
      </c>
      <c r="FL12" s="25">
        <v>3</v>
      </c>
      <c r="FM12" s="25">
        <v>0.12</v>
      </c>
      <c r="FN12" s="31">
        <f t="shared" si="194"/>
        <v>42</v>
      </c>
      <c r="FO12" s="31">
        <f t="shared" si="195"/>
        <v>5.04</v>
      </c>
      <c r="FP12" s="25">
        <v>0.1</v>
      </c>
      <c r="FQ12" s="25">
        <v>2</v>
      </c>
      <c r="FR12" s="25">
        <v>1</v>
      </c>
      <c r="FS12" s="31">
        <f t="shared" si="196"/>
        <v>1.2</v>
      </c>
      <c r="FT12" s="25">
        <v>0</v>
      </c>
      <c r="FU12" s="25">
        <v>0</v>
      </c>
      <c r="FV12" s="25">
        <v>0</v>
      </c>
      <c r="FW12" s="25">
        <v>0</v>
      </c>
      <c r="FX12" s="24">
        <v>0.12</v>
      </c>
      <c r="FY12" s="31">
        <f t="shared" si="197"/>
        <v>1.32</v>
      </c>
      <c r="FZ12" s="33"/>
      <c r="GA12" s="33"/>
      <c r="GB12" s="33"/>
      <c r="GC12" s="33"/>
      <c r="GD12" s="25">
        <v>0</v>
      </c>
      <c r="GE12" s="25">
        <v>0</v>
      </c>
      <c r="GF12" s="25">
        <v>0</v>
      </c>
      <c r="GG12" s="25">
        <v>0</v>
      </c>
      <c r="GH12" s="25">
        <v>0</v>
      </c>
      <c r="GI12" s="25">
        <v>0</v>
      </c>
      <c r="GJ12" s="25">
        <v>0</v>
      </c>
      <c r="GK12" s="25">
        <v>0</v>
      </c>
      <c r="GL12" s="25">
        <v>0</v>
      </c>
      <c r="GM12" s="25">
        <v>0</v>
      </c>
      <c r="GN12" s="31">
        <f t="shared" si="198"/>
        <v>0</v>
      </c>
      <c r="GO12" s="31">
        <f t="shared" si="199"/>
        <v>0</v>
      </c>
      <c r="GP12" s="25">
        <v>0</v>
      </c>
      <c r="GQ12" s="25">
        <v>0</v>
      </c>
      <c r="GR12" s="25">
        <v>0</v>
      </c>
      <c r="GS12" s="25">
        <v>0</v>
      </c>
      <c r="GT12" s="33" t="e">
        <f>INDEX(#REF!,MATCH(E12,#REF!,0))</f>
        <v>#REF!</v>
      </c>
      <c r="GU12" s="33"/>
      <c r="GV12" s="25">
        <v>0</v>
      </c>
      <c r="GW12" s="25">
        <v>0</v>
      </c>
      <c r="GX12" s="25">
        <v>0</v>
      </c>
      <c r="GY12" s="25">
        <v>0</v>
      </c>
      <c r="GZ12" s="31">
        <f t="shared" si="12"/>
        <v>0</v>
      </c>
      <c r="HA12" s="31">
        <f t="shared" si="13"/>
        <v>0</v>
      </c>
      <c r="HB12" s="31">
        <f t="shared" si="200"/>
        <v>0</v>
      </c>
      <c r="HC12" s="25">
        <v>0</v>
      </c>
      <c r="HD12" s="25">
        <v>0</v>
      </c>
      <c r="HE12" s="25">
        <v>0</v>
      </c>
      <c r="HF12" s="31">
        <f t="shared" si="201"/>
        <v>0</v>
      </c>
      <c r="HG12" s="25">
        <v>0</v>
      </c>
      <c r="HH12" s="25">
        <v>0</v>
      </c>
      <c r="HI12" s="33"/>
      <c r="HJ12" s="33"/>
      <c r="HK12" s="33"/>
      <c r="HL12" s="33"/>
      <c r="HM12" s="33" t="e" cm="1">
        <f t="array" ref="HM12">INDEX(#REF!,MATCH(EL12&amp;EM12,#REF!&amp;#REF!,0))</f>
        <v>#REF!</v>
      </c>
      <c r="HN12" s="25">
        <v>0</v>
      </c>
      <c r="HO12" s="25">
        <v>0</v>
      </c>
      <c r="HP12" s="25">
        <v>0</v>
      </c>
      <c r="HQ12" s="25">
        <v>0</v>
      </c>
      <c r="HR12" s="25">
        <v>0</v>
      </c>
      <c r="HS12" s="25">
        <v>0</v>
      </c>
      <c r="HT12" s="25">
        <v>0</v>
      </c>
      <c r="HU12" s="25">
        <v>0</v>
      </c>
      <c r="HV12" s="25">
        <v>0</v>
      </c>
      <c r="HW12" s="25">
        <v>0</v>
      </c>
      <c r="HX12" s="33" t="e" cm="1">
        <f t="array" ref="HX12">INDEX(#REF!,MATCH(EL12&amp;EM12,#REF!&amp;#REF!,0))</f>
        <v>#REF!</v>
      </c>
      <c r="HY12" s="25">
        <v>0</v>
      </c>
      <c r="HZ12" s="25">
        <v>0</v>
      </c>
      <c r="IA12" s="25">
        <v>0</v>
      </c>
      <c r="IB12" s="33" t="e" cm="1">
        <f t="array" ref="IB12">INDEX(#REF!,MATCH(EL12&amp;EM12,#REF!&amp;#REF!,0))</f>
        <v>#REF!</v>
      </c>
      <c r="IC12" s="25">
        <v>0</v>
      </c>
      <c r="ID12" s="25">
        <v>0</v>
      </c>
      <c r="IE12" s="25">
        <v>0</v>
      </c>
      <c r="IF12" s="25">
        <v>0</v>
      </c>
      <c r="IG12" s="25">
        <v>0</v>
      </c>
      <c r="IH12" s="25">
        <v>0</v>
      </c>
      <c r="II12" s="33" t="e" cm="1">
        <f t="array" ref="II12">INDEX(#REF!,MATCH(EL12&amp;EM12,#REF!&amp;#REF!,0))</f>
        <v>#REF!</v>
      </c>
      <c r="IJ12" s="25">
        <v>0</v>
      </c>
      <c r="IK12" s="25">
        <v>0</v>
      </c>
      <c r="IL12" s="25">
        <v>0</v>
      </c>
      <c r="IM12" s="33" t="e" cm="1">
        <f t="array" ref="IM12">INDEX(#REF!,MATCH(EL12&amp;EM12,#REF!&amp;#REF!,0))</f>
        <v>#REF!</v>
      </c>
      <c r="IN12" s="33"/>
      <c r="IO12" s="31">
        <f t="shared" si="14"/>
        <v>0</v>
      </c>
      <c r="IP12" s="25">
        <v>0</v>
      </c>
      <c r="IQ12" s="25">
        <v>0</v>
      </c>
      <c r="IR12" s="25">
        <v>0</v>
      </c>
      <c r="IS12" s="33" t="e" cm="1">
        <f t="array" ref="IS12">INDEX(#REF!,MATCH(EL12&amp;EM12,#REF!&amp;#REF!,0))</f>
        <v>#REF!</v>
      </c>
      <c r="IT12" s="33"/>
      <c r="IU12" s="31">
        <f t="shared" si="263"/>
        <v>0</v>
      </c>
      <c r="IV12" s="31">
        <f t="shared" si="202"/>
        <v>0</v>
      </c>
      <c r="IW12" s="25">
        <v>0</v>
      </c>
      <c r="IX12" s="25">
        <v>0</v>
      </c>
      <c r="IY12" s="25">
        <v>0</v>
      </c>
      <c r="IZ12" s="25">
        <v>0</v>
      </c>
      <c r="JA12" s="31">
        <f t="shared" si="264"/>
        <v>0</v>
      </c>
      <c r="JB12" s="31">
        <f t="shared" si="265"/>
        <v>0</v>
      </c>
      <c r="JC12" s="31">
        <f t="shared" si="266"/>
        <v>0</v>
      </c>
      <c r="JD12" s="31">
        <f t="shared" si="267"/>
        <v>0</v>
      </c>
      <c r="JE12" s="31">
        <f t="shared" si="268"/>
        <v>0</v>
      </c>
      <c r="JF12" s="27">
        <v>40.620000000000019</v>
      </c>
      <c r="JG12" s="26">
        <f t="shared" si="203"/>
        <v>39.9</v>
      </c>
      <c r="JH12" s="26">
        <f t="shared" si="204"/>
        <v>0.72000000000002018</v>
      </c>
      <c r="JI12" s="26">
        <f t="shared" si="15"/>
        <v>39.90000000000002</v>
      </c>
      <c r="JJ12" s="26">
        <f t="shared" si="16"/>
        <v>0</v>
      </c>
      <c r="JK12" s="26">
        <f t="shared" si="17"/>
        <v>0</v>
      </c>
      <c r="JL12" s="26">
        <f t="shared" si="18"/>
        <v>0</v>
      </c>
      <c r="JM12" s="26">
        <f t="shared" si="19"/>
        <v>0</v>
      </c>
      <c r="JN12" s="26">
        <f t="shared" si="20"/>
        <v>0</v>
      </c>
      <c r="JO12" s="26">
        <f t="shared" si="21"/>
        <v>0</v>
      </c>
      <c r="JP12" s="26">
        <f t="shared" si="22"/>
        <v>0</v>
      </c>
      <c r="JQ12" s="26">
        <f t="shared" si="23"/>
        <v>0</v>
      </c>
      <c r="JR12" s="26">
        <f t="shared" si="24"/>
        <v>0</v>
      </c>
      <c r="JS12" s="26">
        <f t="shared" si="25"/>
        <v>0</v>
      </c>
      <c r="JT12" s="26">
        <f t="shared" si="26"/>
        <v>0</v>
      </c>
      <c r="JU12" s="26">
        <f t="shared" si="27"/>
        <v>0</v>
      </c>
      <c r="JV12" s="26">
        <f t="shared" si="28"/>
        <v>0</v>
      </c>
      <c r="JW12" s="26">
        <f t="shared" si="29"/>
        <v>0</v>
      </c>
      <c r="JX12" s="26">
        <f t="shared" si="30"/>
        <v>0</v>
      </c>
      <c r="JY12" s="26">
        <f t="shared" si="31"/>
        <v>0</v>
      </c>
      <c r="JZ12" s="26">
        <f t="shared" si="32"/>
        <v>0</v>
      </c>
      <c r="KA12" s="26">
        <f t="shared" si="33"/>
        <v>0</v>
      </c>
      <c r="KB12" s="26">
        <f t="shared" si="34"/>
        <v>0</v>
      </c>
      <c r="KC12" s="26">
        <f t="shared" si="35"/>
        <v>0</v>
      </c>
      <c r="KD12" s="106">
        <f t="shared" si="205"/>
        <v>40.020000000000017</v>
      </c>
      <c r="KE12" s="24">
        <v>40.120000000000019</v>
      </c>
      <c r="KF12" s="31">
        <f t="shared" si="206"/>
        <v>0</v>
      </c>
      <c r="KG12" s="31">
        <f t="shared" si="36"/>
        <v>0</v>
      </c>
      <c r="KH12" s="31">
        <f t="shared" si="37"/>
        <v>0</v>
      </c>
      <c r="KI12" s="31">
        <f t="shared" si="38"/>
        <v>0</v>
      </c>
      <c r="KJ12" s="31">
        <f t="shared" si="39"/>
        <v>41.22</v>
      </c>
      <c r="KK12" s="25">
        <v>41.120000000000019</v>
      </c>
      <c r="KL12" s="31">
        <f t="shared" si="40"/>
        <v>41.22</v>
      </c>
      <c r="KM12" s="31">
        <f t="shared" si="41"/>
        <v>0</v>
      </c>
      <c r="KN12" s="31">
        <f t="shared" si="42"/>
        <v>0</v>
      </c>
      <c r="KO12" s="31">
        <f t="shared" si="43"/>
        <v>0</v>
      </c>
      <c r="KP12" s="31">
        <f t="shared" si="44"/>
        <v>0</v>
      </c>
      <c r="KQ12" s="25">
        <v>0</v>
      </c>
      <c r="KR12" s="31">
        <f t="shared" si="45"/>
        <v>0</v>
      </c>
      <c r="KS12" s="27">
        <v>40.120000000000019</v>
      </c>
      <c r="KT12" s="26">
        <f t="shared" si="46"/>
        <v>39.4</v>
      </c>
      <c r="KU12" s="106">
        <f t="shared" si="207"/>
        <v>0.72000000000002018</v>
      </c>
      <c r="KV12" s="26">
        <f t="shared" si="47"/>
        <v>39.40000000000002</v>
      </c>
      <c r="KW12" s="26">
        <f t="shared" si="48"/>
        <v>0</v>
      </c>
      <c r="KX12" s="26">
        <f t="shared" si="49"/>
        <v>0</v>
      </c>
      <c r="KY12" s="26">
        <f t="shared" si="50"/>
        <v>0</v>
      </c>
      <c r="KZ12" s="26">
        <f t="shared" si="51"/>
        <v>0</v>
      </c>
      <c r="LA12" s="26">
        <f t="shared" si="52"/>
        <v>0</v>
      </c>
      <c r="LB12" s="26">
        <f t="shared" si="53"/>
        <v>0</v>
      </c>
      <c r="LC12" s="26">
        <f t="shared" si="54"/>
        <v>0</v>
      </c>
      <c r="LD12" s="26">
        <f t="shared" si="55"/>
        <v>0</v>
      </c>
      <c r="LE12" s="26">
        <f t="shared" si="56"/>
        <v>0</v>
      </c>
      <c r="LF12" s="26">
        <f t="shared" si="57"/>
        <v>0</v>
      </c>
      <c r="LG12" s="26">
        <f t="shared" si="58"/>
        <v>0</v>
      </c>
      <c r="LH12" s="26">
        <f t="shared" si="59"/>
        <v>0</v>
      </c>
      <c r="LI12" s="26">
        <f t="shared" si="60"/>
        <v>0</v>
      </c>
      <c r="LJ12" s="26">
        <f t="shared" si="61"/>
        <v>0</v>
      </c>
      <c r="LK12" s="26">
        <f t="shared" si="62"/>
        <v>0</v>
      </c>
      <c r="LL12" s="26">
        <f t="shared" si="63"/>
        <v>0</v>
      </c>
      <c r="LM12" s="26">
        <f t="shared" si="64"/>
        <v>0</v>
      </c>
      <c r="LN12" s="26">
        <f t="shared" si="65"/>
        <v>0</v>
      </c>
      <c r="LO12" s="26">
        <f t="shared" si="66"/>
        <v>0</v>
      </c>
      <c r="LP12" s="26">
        <f t="shared" si="67"/>
        <v>0</v>
      </c>
      <c r="LQ12" s="26">
        <f t="shared" si="68"/>
        <v>39.520000000000017</v>
      </c>
      <c r="LR12" s="24">
        <v>39.620000000000019</v>
      </c>
      <c r="LS12" s="31">
        <f t="shared" si="69"/>
        <v>0</v>
      </c>
      <c r="LT12" s="31">
        <f t="shared" si="70"/>
        <v>0</v>
      </c>
      <c r="LU12" s="31">
        <f t="shared" si="71"/>
        <v>0</v>
      </c>
      <c r="LV12" s="31">
        <f t="shared" si="72"/>
        <v>0</v>
      </c>
      <c r="LW12" s="31">
        <f t="shared" si="73"/>
        <v>40.72</v>
      </c>
      <c r="LX12" s="25">
        <v>40.620000000000019</v>
      </c>
      <c r="LY12" s="31">
        <f t="shared" si="74"/>
        <v>40.72</v>
      </c>
      <c r="LZ12" s="31">
        <f t="shared" si="75"/>
        <v>0</v>
      </c>
      <c r="MA12" s="31">
        <f t="shared" si="76"/>
        <v>0</v>
      </c>
      <c r="MB12" s="31">
        <f t="shared" si="77"/>
        <v>0</v>
      </c>
      <c r="MC12" s="31">
        <f t="shared" si="78"/>
        <v>0</v>
      </c>
      <c r="MD12" s="25">
        <v>0</v>
      </c>
      <c r="ME12" s="31">
        <f t="shared" si="79"/>
        <v>0</v>
      </c>
      <c r="MF12" s="33" t="s">
        <v>115</v>
      </c>
      <c r="MG12" s="25">
        <v>0.72000000000002018</v>
      </c>
      <c r="MH12" s="31">
        <f t="shared" si="208"/>
        <v>0</v>
      </c>
      <c r="MI12" s="31">
        <f t="shared" si="209"/>
        <v>0.72000000000002018</v>
      </c>
      <c r="MJ12" s="25">
        <v>0.72000000000002018</v>
      </c>
      <c r="MK12" s="31">
        <f t="shared" si="210"/>
        <v>0</v>
      </c>
      <c r="ML12" s="31">
        <f t="shared" si="211"/>
        <v>0.72000000000002018</v>
      </c>
      <c r="MM12" s="31">
        <f t="shared" si="80"/>
        <v>0</v>
      </c>
      <c r="MN12" s="31">
        <f t="shared" si="81"/>
        <v>0</v>
      </c>
      <c r="MO12" s="31">
        <f t="shared" si="212"/>
        <v>0</v>
      </c>
      <c r="MP12" s="31">
        <f t="shared" si="82"/>
        <v>0</v>
      </c>
      <c r="MQ12" s="31">
        <f t="shared" si="83"/>
        <v>0</v>
      </c>
      <c r="MR12" s="31">
        <f t="shared" si="213"/>
        <v>0</v>
      </c>
      <c r="MS12" s="31">
        <f t="shared" si="84"/>
        <v>0</v>
      </c>
      <c r="MT12" s="31">
        <f t="shared" si="85"/>
        <v>0</v>
      </c>
      <c r="MU12" s="31">
        <f t="shared" si="214"/>
        <v>0</v>
      </c>
      <c r="MV12" s="31">
        <f t="shared" si="86"/>
        <v>0</v>
      </c>
      <c r="MW12" s="31">
        <f t="shared" si="87"/>
        <v>0</v>
      </c>
      <c r="MX12" s="31">
        <f t="shared" si="215"/>
        <v>0</v>
      </c>
      <c r="MY12" s="108">
        <f t="shared" si="88"/>
        <v>0</v>
      </c>
      <c r="MZ12" s="31">
        <f t="shared" si="89"/>
        <v>0</v>
      </c>
      <c r="NA12" s="31">
        <f t="shared" si="216"/>
        <v>0</v>
      </c>
      <c r="NB12" s="31">
        <f t="shared" si="90"/>
        <v>0.12</v>
      </c>
      <c r="NC12" s="31">
        <f t="shared" si="91"/>
        <v>0.12</v>
      </c>
      <c r="ND12" s="31">
        <f t="shared" si="217"/>
        <v>0.12</v>
      </c>
      <c r="NE12" s="31">
        <f t="shared" si="92"/>
        <v>0</v>
      </c>
      <c r="NF12" s="31">
        <f t="shared" si="93"/>
        <v>0</v>
      </c>
      <c r="NG12" s="31">
        <f t="shared" si="218"/>
        <v>0</v>
      </c>
      <c r="NH12" s="31">
        <f t="shared" si="94"/>
        <v>0.60000000000002018</v>
      </c>
      <c r="NI12" s="31">
        <f t="shared" si="95"/>
        <v>0.60000000000002018</v>
      </c>
      <c r="NJ12" s="31">
        <f t="shared" si="219"/>
        <v>0.60000000000002018</v>
      </c>
      <c r="NK12" s="31">
        <f t="shared" si="96"/>
        <v>0</v>
      </c>
      <c r="NL12" s="31">
        <f t="shared" si="97"/>
        <v>0</v>
      </c>
      <c r="NM12" s="31">
        <f t="shared" si="220"/>
        <v>0</v>
      </c>
      <c r="NN12" s="108">
        <f t="shared" si="98"/>
        <v>0</v>
      </c>
      <c r="NO12" s="31">
        <f t="shared" si="99"/>
        <v>0</v>
      </c>
      <c r="NP12" s="31">
        <f t="shared" si="221"/>
        <v>0</v>
      </c>
      <c r="NQ12" s="31">
        <f t="shared" si="100"/>
        <v>0</v>
      </c>
      <c r="NR12" s="31">
        <f t="shared" si="101"/>
        <v>0</v>
      </c>
      <c r="NS12" s="31">
        <f t="shared" si="222"/>
        <v>0</v>
      </c>
      <c r="NT12" s="31">
        <f t="shared" si="102"/>
        <v>0</v>
      </c>
      <c r="NU12" s="31">
        <f t="shared" si="103"/>
        <v>0</v>
      </c>
      <c r="NV12" s="31">
        <f t="shared" si="223"/>
        <v>0</v>
      </c>
      <c r="NW12" s="31">
        <f t="shared" si="104"/>
        <v>0</v>
      </c>
      <c r="NX12" s="31">
        <f t="shared" si="105"/>
        <v>0</v>
      </c>
      <c r="NY12" s="31">
        <f t="shared" si="224"/>
        <v>0</v>
      </c>
      <c r="NZ12" s="31">
        <f t="shared" si="106"/>
        <v>0</v>
      </c>
      <c r="OA12" s="31">
        <f t="shared" si="107"/>
        <v>0</v>
      </c>
      <c r="OB12" s="31">
        <f t="shared" si="225"/>
        <v>0</v>
      </c>
      <c r="OC12" s="31">
        <f t="shared" si="108"/>
        <v>0</v>
      </c>
      <c r="OD12" s="31">
        <f t="shared" si="109"/>
        <v>0</v>
      </c>
      <c r="OE12" s="31">
        <f t="shared" si="226"/>
        <v>0</v>
      </c>
      <c r="OF12" s="31">
        <f t="shared" si="110"/>
        <v>0</v>
      </c>
      <c r="OG12" s="31">
        <f t="shared" si="111"/>
        <v>0</v>
      </c>
      <c r="OH12" s="31">
        <f t="shared" si="227"/>
        <v>0</v>
      </c>
      <c r="OI12" s="31">
        <f t="shared" si="112"/>
        <v>0</v>
      </c>
      <c r="OJ12" s="31">
        <f t="shared" si="113"/>
        <v>0</v>
      </c>
      <c r="OK12" s="31">
        <f t="shared" si="228"/>
        <v>0</v>
      </c>
      <c r="OL12" s="31">
        <f t="shared" si="114"/>
        <v>0</v>
      </c>
      <c r="OM12" s="31">
        <f t="shared" si="115"/>
        <v>0</v>
      </c>
      <c r="ON12" s="31">
        <f t="shared" si="229"/>
        <v>0</v>
      </c>
      <c r="OO12" s="31">
        <f t="shared" si="116"/>
        <v>0</v>
      </c>
      <c r="OP12" s="31">
        <f t="shared" si="117"/>
        <v>0</v>
      </c>
      <c r="OQ12" s="31">
        <f t="shared" si="230"/>
        <v>0</v>
      </c>
      <c r="OR12" s="31">
        <f t="shared" si="118"/>
        <v>0</v>
      </c>
      <c r="OS12" s="31">
        <f t="shared" si="119"/>
        <v>0</v>
      </c>
      <c r="OT12" s="31">
        <f t="shared" si="231"/>
        <v>0</v>
      </c>
      <c r="OU12" s="31">
        <f t="shared" si="120"/>
        <v>0</v>
      </c>
      <c r="OV12" s="31">
        <f t="shared" si="121"/>
        <v>0</v>
      </c>
      <c r="OW12" s="31">
        <f t="shared" si="232"/>
        <v>0</v>
      </c>
      <c r="OX12" s="31">
        <f t="shared" si="122"/>
        <v>0</v>
      </c>
      <c r="OY12" s="31">
        <f t="shared" si="123"/>
        <v>0</v>
      </c>
      <c r="OZ12" s="31">
        <f t="shared" si="233"/>
        <v>0</v>
      </c>
      <c r="PA12" s="31">
        <f t="shared" si="124"/>
        <v>0</v>
      </c>
      <c r="PB12" s="31">
        <f t="shared" si="125"/>
        <v>0</v>
      </c>
      <c r="PC12" s="31">
        <f t="shared" si="234"/>
        <v>0</v>
      </c>
      <c r="PD12" s="31">
        <f t="shared" si="126"/>
        <v>0</v>
      </c>
      <c r="PE12" s="31">
        <f t="shared" si="127"/>
        <v>0</v>
      </c>
      <c r="PF12" s="31">
        <f t="shared" si="235"/>
        <v>0</v>
      </c>
      <c r="PG12" s="27">
        <v>2.6</v>
      </c>
      <c r="PH12" s="27">
        <v>0.5</v>
      </c>
      <c r="PI12" s="27">
        <v>1</v>
      </c>
      <c r="PJ12" s="27">
        <v>1</v>
      </c>
      <c r="PK12" s="27">
        <v>0</v>
      </c>
      <c r="PL12" s="27">
        <v>0</v>
      </c>
      <c r="PM12" s="27">
        <v>0</v>
      </c>
      <c r="PN12" s="27">
        <v>0</v>
      </c>
      <c r="PO12" s="31">
        <f t="shared" si="269"/>
        <v>0</v>
      </c>
      <c r="PP12" s="31">
        <f t="shared" si="236"/>
        <v>0</v>
      </c>
      <c r="PQ12" s="31">
        <f t="shared" si="237"/>
        <v>3.32</v>
      </c>
      <c r="PR12" s="31">
        <f t="shared" si="238"/>
        <v>2.13</v>
      </c>
      <c r="PS12" s="31">
        <f t="shared" si="239"/>
        <v>0</v>
      </c>
      <c r="PT12" s="31">
        <f t="shared" si="240"/>
        <v>0</v>
      </c>
      <c r="PU12" s="31">
        <f t="shared" si="241"/>
        <v>3.32</v>
      </c>
      <c r="PV12" s="31">
        <f t="shared" si="242"/>
        <v>2.13</v>
      </c>
      <c r="PW12" s="31">
        <f t="shared" si="128"/>
        <v>0</v>
      </c>
      <c r="PX12" s="31">
        <f t="shared" si="243"/>
        <v>0</v>
      </c>
      <c r="PY12" s="31">
        <f t="shared" si="129"/>
        <v>0</v>
      </c>
      <c r="PZ12" s="31">
        <f t="shared" si="130"/>
        <v>0</v>
      </c>
      <c r="QA12" s="31">
        <f t="shared" si="131"/>
        <v>0</v>
      </c>
      <c r="QB12" s="31">
        <f t="shared" si="132"/>
        <v>73.489999999999995</v>
      </c>
      <c r="QC12" s="31">
        <f t="shared" si="133"/>
        <v>73.489999999999995</v>
      </c>
      <c r="QD12" s="31">
        <f t="shared" si="134"/>
        <v>0</v>
      </c>
      <c r="QE12" s="31">
        <f t="shared" si="135"/>
        <v>0</v>
      </c>
      <c r="QF12" s="31">
        <f t="shared" si="244"/>
        <v>0</v>
      </c>
      <c r="QG12" s="31">
        <f t="shared" si="245"/>
        <v>0</v>
      </c>
      <c r="QH12" s="31">
        <f t="shared" si="246"/>
        <v>73.489999999999995</v>
      </c>
      <c r="QI12" s="31">
        <f t="shared" si="247"/>
        <v>73.489999999999995</v>
      </c>
      <c r="QJ12" s="31">
        <f t="shared" si="136"/>
        <v>0</v>
      </c>
      <c r="QK12" s="31">
        <f t="shared" si="137"/>
        <v>10.35</v>
      </c>
      <c r="QL12" s="31">
        <f t="shared" si="248"/>
        <v>10.35</v>
      </c>
      <c r="QM12" s="31">
        <f t="shared" si="138"/>
        <v>0</v>
      </c>
      <c r="QN12" s="31">
        <f t="shared" si="139"/>
        <v>0</v>
      </c>
      <c r="QO12" s="31">
        <f t="shared" si="249"/>
        <v>0</v>
      </c>
      <c r="QP12" s="31">
        <f t="shared" si="140"/>
        <v>0</v>
      </c>
      <c r="QQ12" s="31">
        <f t="shared" si="141"/>
        <v>0</v>
      </c>
      <c r="QR12" s="31">
        <f t="shared" si="250"/>
        <v>0</v>
      </c>
      <c r="QS12" s="31">
        <f t="shared" si="142"/>
        <v>0</v>
      </c>
      <c r="QT12" s="31">
        <f t="shared" si="143"/>
        <v>0</v>
      </c>
      <c r="QU12" s="31">
        <f t="shared" si="251"/>
        <v>0</v>
      </c>
      <c r="QV12" s="31">
        <f t="shared" si="144"/>
        <v>0</v>
      </c>
      <c r="QW12" s="31">
        <f t="shared" si="145"/>
        <v>0</v>
      </c>
      <c r="QX12" s="31">
        <f t="shared" si="252"/>
        <v>0</v>
      </c>
      <c r="QY12" s="31">
        <f t="shared" si="146"/>
        <v>0</v>
      </c>
      <c r="QZ12" s="31">
        <f t="shared" si="147"/>
        <v>0</v>
      </c>
      <c r="RA12" s="31">
        <f t="shared" si="253"/>
        <v>0</v>
      </c>
      <c r="RB12" s="31">
        <f t="shared" si="254"/>
        <v>0</v>
      </c>
      <c r="RC12" s="31">
        <f t="shared" si="255"/>
        <v>0</v>
      </c>
      <c r="RD12" s="31">
        <f t="shared" si="256"/>
        <v>0</v>
      </c>
      <c r="RE12" s="31">
        <f t="shared" si="256"/>
        <v>10.35</v>
      </c>
      <c r="RF12" s="31">
        <f t="shared" si="257"/>
        <v>10.35</v>
      </c>
      <c r="RG12" s="31">
        <f t="shared" si="258"/>
        <v>0</v>
      </c>
      <c r="RH12" s="31">
        <f t="shared" si="258"/>
        <v>63.14</v>
      </c>
      <c r="RI12" s="31">
        <f t="shared" si="259"/>
        <v>63.14</v>
      </c>
      <c r="RJ12" s="31">
        <f t="shared" si="260"/>
        <v>0</v>
      </c>
      <c r="RK12" s="31">
        <f t="shared" si="260"/>
        <v>10.35</v>
      </c>
      <c r="RL12" s="31">
        <f t="shared" si="260"/>
        <v>10.35</v>
      </c>
      <c r="RM12" s="31">
        <f t="shared" si="148"/>
        <v>0</v>
      </c>
      <c r="RN12" s="31">
        <f t="shared" si="149"/>
        <v>0</v>
      </c>
      <c r="RO12" s="31">
        <f t="shared" si="150"/>
        <v>0</v>
      </c>
      <c r="RP12" s="31">
        <f t="shared" si="151"/>
        <v>0</v>
      </c>
      <c r="RQ12" s="31">
        <f t="shared" si="152"/>
        <v>0</v>
      </c>
      <c r="RR12" s="31">
        <f t="shared" si="153"/>
        <v>0</v>
      </c>
      <c r="RS12" s="31">
        <f t="shared" si="154"/>
        <v>0</v>
      </c>
      <c r="RT12" s="31">
        <f t="shared" si="155"/>
        <v>0</v>
      </c>
      <c r="RU12" s="31">
        <f t="shared" si="261"/>
        <v>0</v>
      </c>
      <c r="RV12" s="24"/>
      <c r="RW12" s="24"/>
      <c r="RX12" s="24"/>
      <c r="RY12" s="24"/>
    </row>
    <row r="13" spans="1:493" ht="28.5" x14ac:dyDescent="0.25">
      <c r="A13" s="24">
        <v>7</v>
      </c>
      <c r="B13" s="24" t="s">
        <v>420</v>
      </c>
      <c r="C13" s="24">
        <v>223.09</v>
      </c>
      <c r="D13" s="14" t="e">
        <f>INDEX(#REF!,MATCH(E13,#REF!,0))</f>
        <v>#REF!</v>
      </c>
      <c r="E13" s="24" t="s">
        <v>450</v>
      </c>
      <c r="F13" s="14" t="s">
        <v>422</v>
      </c>
      <c r="G13" s="14" t="s">
        <v>436</v>
      </c>
      <c r="H13" s="14" t="s">
        <v>438</v>
      </c>
      <c r="I13" s="14" t="s">
        <v>425</v>
      </c>
      <c r="J13" s="14" t="s">
        <v>439</v>
      </c>
      <c r="K13" s="14" t="s">
        <v>427</v>
      </c>
      <c r="L13" s="14" t="s">
        <v>427</v>
      </c>
      <c r="M13" s="24">
        <v>2</v>
      </c>
      <c r="N13" s="24">
        <v>2</v>
      </c>
      <c r="O13" s="25">
        <v>2.64</v>
      </c>
      <c r="P13" s="25">
        <v>2.64</v>
      </c>
      <c r="Q13" s="25">
        <v>0.1</v>
      </c>
      <c r="R13" s="25">
        <v>2.54</v>
      </c>
      <c r="S13" s="25">
        <v>2.54</v>
      </c>
      <c r="T13" s="24">
        <v>0.2</v>
      </c>
      <c r="U13" s="24">
        <v>0</v>
      </c>
      <c r="V13" s="24">
        <v>0</v>
      </c>
      <c r="W13" s="24">
        <v>0</v>
      </c>
      <c r="X13" s="24">
        <v>2</v>
      </c>
      <c r="Y13" s="24">
        <v>1.56</v>
      </c>
      <c r="Z13" s="26">
        <f>CV13</f>
        <v>0.98</v>
      </c>
      <c r="AA13" s="24">
        <v>0.22</v>
      </c>
      <c r="AB13" s="24">
        <v>2</v>
      </c>
      <c r="AC13" s="24">
        <v>1.56</v>
      </c>
      <c r="AD13" s="24">
        <v>0.2</v>
      </c>
      <c r="AE13" s="24">
        <v>0.22</v>
      </c>
      <c r="AF13" s="24">
        <v>0.5</v>
      </c>
      <c r="AG13" s="25">
        <v>1.56</v>
      </c>
      <c r="AH13" s="25">
        <v>1.56</v>
      </c>
      <c r="AI13" s="26">
        <f t="shared" si="0"/>
        <v>1.4</v>
      </c>
      <c r="AJ13" s="25">
        <v>2</v>
      </c>
      <c r="AK13" s="25">
        <v>2</v>
      </c>
      <c r="AL13" s="26">
        <f t="shared" si="1"/>
        <v>1.52</v>
      </c>
      <c r="AM13" s="24">
        <v>2</v>
      </c>
      <c r="AN13" s="24">
        <v>1.56</v>
      </c>
      <c r="AO13" s="24">
        <v>0.1</v>
      </c>
      <c r="AP13" s="24">
        <v>0.22</v>
      </c>
      <c r="AQ13" s="24">
        <v>2</v>
      </c>
      <c r="AR13" s="24">
        <v>1.8</v>
      </c>
      <c r="AS13" s="24">
        <v>0.12</v>
      </c>
      <c r="AT13" s="24">
        <v>0.1</v>
      </c>
      <c r="AU13" s="24">
        <v>0</v>
      </c>
      <c r="AV13" s="24">
        <v>0</v>
      </c>
      <c r="AW13" s="24">
        <v>0</v>
      </c>
      <c r="AX13" s="24">
        <v>0</v>
      </c>
      <c r="AY13" s="24">
        <v>0</v>
      </c>
      <c r="AZ13" s="24">
        <v>0</v>
      </c>
      <c r="BA13" s="24">
        <v>0</v>
      </c>
      <c r="BB13" s="24">
        <v>0</v>
      </c>
      <c r="BC13" s="24">
        <v>0</v>
      </c>
      <c r="BD13" s="24">
        <v>0</v>
      </c>
      <c r="BE13" s="24">
        <v>0</v>
      </c>
      <c r="BF13" s="24">
        <v>0</v>
      </c>
      <c r="BG13" s="24">
        <v>0</v>
      </c>
      <c r="BH13" s="24">
        <v>0</v>
      </c>
      <c r="BI13" s="24">
        <v>0</v>
      </c>
      <c r="BJ13" s="24">
        <v>0</v>
      </c>
      <c r="BK13" s="24">
        <v>0</v>
      </c>
      <c r="BL13" s="24">
        <v>0</v>
      </c>
      <c r="BM13" s="24">
        <v>0</v>
      </c>
      <c r="BN13" s="24">
        <v>0</v>
      </c>
      <c r="BO13" s="24">
        <v>0</v>
      </c>
      <c r="BP13" s="24">
        <v>0</v>
      </c>
      <c r="BQ13" s="24">
        <v>0</v>
      </c>
      <c r="BR13" s="24">
        <v>0</v>
      </c>
      <c r="BS13" s="24">
        <v>0</v>
      </c>
      <c r="BT13" s="24">
        <v>0</v>
      </c>
      <c r="BU13" s="24">
        <v>0</v>
      </c>
      <c r="BV13" s="24">
        <v>0</v>
      </c>
      <c r="BW13" s="24"/>
      <c r="BX13" s="24"/>
      <c r="BY13" s="24">
        <v>0</v>
      </c>
      <c r="BZ13" s="24">
        <v>0</v>
      </c>
      <c r="CA13" s="14" t="e">
        <f>INDEX(#REF!,MATCH(E13,#REF!,0))</f>
        <v>#REF!</v>
      </c>
      <c r="CB13" s="14" t="s">
        <v>440</v>
      </c>
      <c r="CC13" s="24">
        <v>0</v>
      </c>
      <c r="CD13" s="24">
        <v>0</v>
      </c>
      <c r="CE13" s="24">
        <v>1.8</v>
      </c>
      <c r="CF13" s="24">
        <v>1.6</v>
      </c>
      <c r="CG13" s="24">
        <v>0.12</v>
      </c>
      <c r="CH13" s="24">
        <v>2</v>
      </c>
      <c r="CI13" s="24" t="s">
        <v>114</v>
      </c>
      <c r="CJ13" s="24">
        <f t="shared" si="262"/>
        <v>0</v>
      </c>
      <c r="CK13" s="26">
        <f t="shared" si="157"/>
        <v>0.91</v>
      </c>
      <c r="CL13" s="26">
        <f t="shared" si="270"/>
        <v>0.91</v>
      </c>
      <c r="CM13" s="24">
        <v>36.67</v>
      </c>
      <c r="CN13" s="27">
        <v>46.87</v>
      </c>
      <c r="CO13" s="24">
        <v>46.08</v>
      </c>
      <c r="CP13" s="28">
        <f t="shared" si="159"/>
        <v>46.08</v>
      </c>
      <c r="CQ13" s="28">
        <f t="shared" si="160"/>
        <v>45.17</v>
      </c>
      <c r="CR13" s="28">
        <f t="shared" si="161"/>
        <v>0.91</v>
      </c>
      <c r="CS13" s="28">
        <f t="shared" si="162"/>
        <v>45.269999999999996</v>
      </c>
      <c r="CT13" s="28">
        <f t="shared" si="2"/>
        <v>45.47</v>
      </c>
      <c r="CU13" s="29">
        <v>45.47</v>
      </c>
      <c r="CV13" s="28">
        <f t="shared" si="163"/>
        <v>0.98</v>
      </c>
      <c r="CW13" s="28">
        <f t="shared" si="3"/>
        <v>45.97</v>
      </c>
      <c r="CX13" s="28">
        <f t="shared" si="4"/>
        <v>46.17</v>
      </c>
      <c r="CY13" s="28">
        <f t="shared" si="5"/>
        <v>46.65</v>
      </c>
      <c r="CZ13" s="28">
        <f t="shared" si="164"/>
        <v>46.75</v>
      </c>
      <c r="DA13" s="30">
        <v>46.87</v>
      </c>
      <c r="DB13" s="26">
        <f t="shared" si="165"/>
        <v>1.7</v>
      </c>
      <c r="DC13" s="26">
        <f t="shared" si="166"/>
        <v>0.79</v>
      </c>
      <c r="DD13" s="26">
        <f t="shared" si="167"/>
        <v>0.90999999999999992</v>
      </c>
      <c r="DE13" s="26">
        <f t="shared" si="6"/>
        <v>0.1</v>
      </c>
      <c r="DF13" s="26">
        <f t="shared" si="168"/>
        <v>0.2</v>
      </c>
      <c r="DG13" s="26">
        <f t="shared" si="7"/>
        <v>0.61</v>
      </c>
      <c r="DH13" s="26">
        <f t="shared" si="8"/>
        <v>0</v>
      </c>
      <c r="DI13" s="26">
        <f t="shared" si="9"/>
        <v>0</v>
      </c>
      <c r="DJ13" s="26">
        <f t="shared" si="10"/>
        <v>0</v>
      </c>
      <c r="DK13" s="26">
        <f t="shared" si="169"/>
        <v>0.91</v>
      </c>
      <c r="DL13" s="26">
        <f t="shared" si="170"/>
        <v>0</v>
      </c>
      <c r="DM13" s="26">
        <f t="shared" si="171"/>
        <v>0</v>
      </c>
      <c r="DN13" s="26">
        <f t="shared" si="172"/>
        <v>0</v>
      </c>
      <c r="DO13" s="24">
        <v>3</v>
      </c>
      <c r="DP13" s="24">
        <v>0.5</v>
      </c>
      <c r="DQ13" s="24">
        <v>1</v>
      </c>
      <c r="DR13" s="24">
        <v>1</v>
      </c>
      <c r="DS13" s="31">
        <f t="shared" si="173"/>
        <v>3.91</v>
      </c>
      <c r="DT13" s="31">
        <f t="shared" si="174"/>
        <v>0</v>
      </c>
      <c r="DU13" s="31">
        <f t="shared" si="175"/>
        <v>3.14</v>
      </c>
      <c r="DV13" s="31">
        <f t="shared" si="176"/>
        <v>0</v>
      </c>
      <c r="DW13" s="31">
        <f t="shared" si="177"/>
        <v>3.14</v>
      </c>
      <c r="DX13" s="31">
        <f t="shared" si="178"/>
        <v>8.2899999999999991</v>
      </c>
      <c r="DY13" s="31">
        <f t="shared" si="179"/>
        <v>0</v>
      </c>
      <c r="DZ13" s="31">
        <f t="shared" si="180"/>
        <v>8.2899999999999991</v>
      </c>
      <c r="EA13" s="31">
        <f t="shared" si="181"/>
        <v>4.43</v>
      </c>
      <c r="EB13" s="31">
        <f t="shared" si="182"/>
        <v>0</v>
      </c>
      <c r="EC13" s="31">
        <f t="shared" si="183"/>
        <v>4.43</v>
      </c>
      <c r="ED13" s="31">
        <f t="shared" si="184"/>
        <v>3.86</v>
      </c>
      <c r="EE13" s="31">
        <f t="shared" si="184"/>
        <v>0</v>
      </c>
      <c r="EF13" s="31">
        <f t="shared" si="185"/>
        <v>3.86</v>
      </c>
      <c r="EG13" s="31">
        <f t="shared" si="186"/>
        <v>4.43</v>
      </c>
      <c r="EH13" s="31">
        <f t="shared" si="186"/>
        <v>0</v>
      </c>
      <c r="EI13" s="31">
        <f t="shared" si="187"/>
        <v>4.43</v>
      </c>
      <c r="EJ13" s="24"/>
      <c r="EK13" s="24"/>
      <c r="EL13" s="24">
        <v>223.79</v>
      </c>
      <c r="EM13" s="24">
        <v>249.39000000000001</v>
      </c>
      <c r="EN13" s="24" t="s">
        <v>450</v>
      </c>
      <c r="EO13" s="24" t="s">
        <v>451</v>
      </c>
      <c r="EP13" s="14" t="s">
        <v>452</v>
      </c>
      <c r="EQ13" s="14" t="s">
        <v>453</v>
      </c>
      <c r="ER13" s="14" t="e">
        <f>IF(OR(EP13="Cống tròn",EP13="Cống hộp",EP13="Ống nhựa"),INDEX(#REF!,MATCH(E13,#REF!,0)),IF(OR(EP13="Rãnh xây",EP13="Rãnh bê tông"),INDEX(#REF!,MATCH(E13,#REF!,0)),EP13&amp;" "&amp;" ,"&amp;EQ13))</f>
        <v>#REF!</v>
      </c>
      <c r="ES13" s="25">
        <v>1</v>
      </c>
      <c r="ET13" s="25">
        <v>1.4999999999999999E-2</v>
      </c>
      <c r="EU13" s="25">
        <v>1</v>
      </c>
      <c r="EV13" s="24">
        <v>25.600000000000023</v>
      </c>
      <c r="EW13" s="31">
        <f t="shared" si="188"/>
        <v>26</v>
      </c>
      <c r="EX13" s="31">
        <f t="shared" si="189"/>
        <v>25</v>
      </c>
      <c r="EY13" s="31">
        <f t="shared" si="11"/>
        <v>0.36</v>
      </c>
      <c r="EZ13" s="31">
        <f t="shared" si="190"/>
        <v>25.36</v>
      </c>
      <c r="FA13" s="31">
        <f t="shared" si="191"/>
        <v>-0.24000000000002331</v>
      </c>
      <c r="FB13" s="32" t="str">
        <f t="shared" si="192"/>
        <v>Thêm 01</v>
      </c>
      <c r="FC13" s="31">
        <f t="shared" si="193"/>
        <v>0.77499999999997726</v>
      </c>
      <c r="FD13" s="33" t="e" cm="1">
        <f t="array" ref="FD13">IF(EP13="Cống tròn",INDEX(#REF!,MATCH(E13,#REF!,0)),IF(EP13="Cống hộp",INDEX(#REF!,MATCH(E13,#REF!,0)),IF(EP13="Rãnh thang",INDEX(#REF!,MATCH(EL13&amp;EM13,#REF!&amp;#REF!,0)),FE13&amp;" "&amp;FF13)))</f>
        <v>#REF!</v>
      </c>
      <c r="FE13" s="14" t="s">
        <v>433</v>
      </c>
      <c r="FF13" s="14" t="s">
        <v>433</v>
      </c>
      <c r="FG13" s="14" t="e">
        <f>INDEX(#REF!,MATCH(E13,#REF!,0))</f>
        <v>#REF!</v>
      </c>
      <c r="FH13" s="14"/>
      <c r="FI13" s="24">
        <v>0</v>
      </c>
      <c r="FJ13" s="24">
        <v>0</v>
      </c>
      <c r="FK13" s="24">
        <v>0</v>
      </c>
      <c r="FL13" s="25">
        <v>0</v>
      </c>
      <c r="FM13" s="25">
        <v>0</v>
      </c>
      <c r="FN13" s="31">
        <f t="shared" si="194"/>
        <v>0</v>
      </c>
      <c r="FO13" s="31">
        <f t="shared" si="195"/>
        <v>0</v>
      </c>
      <c r="FP13" s="25">
        <v>0</v>
      </c>
      <c r="FQ13" s="25">
        <v>0</v>
      </c>
      <c r="FR13" s="25">
        <v>0</v>
      </c>
      <c r="FS13" s="31">
        <f t="shared" si="196"/>
        <v>0</v>
      </c>
      <c r="FT13" s="25">
        <v>0</v>
      </c>
      <c r="FU13" s="25">
        <v>0</v>
      </c>
      <c r="FV13" s="25">
        <v>0</v>
      </c>
      <c r="FW13" s="25">
        <v>0</v>
      </c>
      <c r="FX13" s="25">
        <v>0</v>
      </c>
      <c r="FY13" s="31">
        <f t="shared" si="197"/>
        <v>0</v>
      </c>
      <c r="FZ13" s="33" t="s">
        <v>435</v>
      </c>
      <c r="GA13" s="33" t="s">
        <v>454</v>
      </c>
      <c r="GB13" s="33" t="s">
        <v>446</v>
      </c>
      <c r="GC13" s="33" t="s">
        <v>446</v>
      </c>
      <c r="GD13" s="25">
        <v>0</v>
      </c>
      <c r="GE13" s="25">
        <v>0</v>
      </c>
      <c r="GF13" s="25">
        <v>0</v>
      </c>
      <c r="GG13" s="25">
        <v>0</v>
      </c>
      <c r="GH13" s="25">
        <v>0.2</v>
      </c>
      <c r="GI13" s="25">
        <v>1.4</v>
      </c>
      <c r="GJ13" s="25">
        <v>0.2</v>
      </c>
      <c r="GK13" s="25">
        <v>2</v>
      </c>
      <c r="GL13" s="25">
        <v>1</v>
      </c>
      <c r="GM13" s="25">
        <v>0.88</v>
      </c>
      <c r="GN13" s="31">
        <f t="shared" si="198"/>
        <v>0</v>
      </c>
      <c r="GO13" s="31">
        <f t="shared" si="199"/>
        <v>0.88</v>
      </c>
      <c r="GP13" s="25">
        <v>0</v>
      </c>
      <c r="GQ13" s="25">
        <v>0</v>
      </c>
      <c r="GR13" s="25">
        <v>0</v>
      </c>
      <c r="GS13" s="25">
        <v>0</v>
      </c>
      <c r="GT13" s="33" t="e">
        <f>INDEX(#REF!,MATCH(E13,#REF!,0))</f>
        <v>#REF!</v>
      </c>
      <c r="GU13" s="33"/>
      <c r="GV13" s="25">
        <v>0</v>
      </c>
      <c r="GW13" s="25">
        <v>0</v>
      </c>
      <c r="GX13" s="25">
        <v>0</v>
      </c>
      <c r="GY13" s="25">
        <v>0</v>
      </c>
      <c r="GZ13" s="31">
        <f t="shared" si="12"/>
        <v>0</v>
      </c>
      <c r="HA13" s="31">
        <f t="shared" si="13"/>
        <v>0</v>
      </c>
      <c r="HB13" s="31">
        <f t="shared" si="200"/>
        <v>1.08</v>
      </c>
      <c r="HC13" s="25">
        <v>0</v>
      </c>
      <c r="HD13" s="25">
        <v>0</v>
      </c>
      <c r="HE13" s="25">
        <v>0</v>
      </c>
      <c r="HF13" s="31">
        <f t="shared" si="201"/>
        <v>0</v>
      </c>
      <c r="HG13" s="25">
        <v>0</v>
      </c>
      <c r="HH13" s="25">
        <v>0</v>
      </c>
      <c r="HI13" s="33"/>
      <c r="HJ13" s="33"/>
      <c r="HK13" s="33"/>
      <c r="HL13" s="33"/>
      <c r="HM13" s="33" t="e" cm="1">
        <f t="array" ref="HM13">INDEX(#REF!,MATCH(EL13&amp;EM13,#REF!&amp;#REF!,0))</f>
        <v>#REF!</v>
      </c>
      <c r="HN13" s="25">
        <v>0</v>
      </c>
      <c r="HO13" s="25">
        <v>0</v>
      </c>
      <c r="HP13" s="25">
        <v>0</v>
      </c>
      <c r="HQ13" s="25">
        <v>0</v>
      </c>
      <c r="HR13" s="25">
        <v>0</v>
      </c>
      <c r="HS13" s="25">
        <v>0</v>
      </c>
      <c r="HT13" s="25">
        <v>0</v>
      </c>
      <c r="HU13" s="25">
        <v>0</v>
      </c>
      <c r="HV13" s="25">
        <v>0</v>
      </c>
      <c r="HW13" s="25">
        <v>0</v>
      </c>
      <c r="HX13" s="33" t="e" cm="1">
        <f t="array" ref="HX13">INDEX(#REF!,MATCH(EL13&amp;EM13,#REF!&amp;#REF!,0))</f>
        <v>#REF!</v>
      </c>
      <c r="HY13" s="25">
        <v>0</v>
      </c>
      <c r="HZ13" s="25">
        <v>0</v>
      </c>
      <c r="IA13" s="25">
        <v>0</v>
      </c>
      <c r="IB13" s="33" t="e" cm="1">
        <f t="array" ref="IB13">INDEX(#REF!,MATCH(EL13&amp;EM13,#REF!&amp;#REF!,0))</f>
        <v>#REF!</v>
      </c>
      <c r="IC13" s="25">
        <v>0</v>
      </c>
      <c r="ID13" s="25">
        <v>0</v>
      </c>
      <c r="IE13" s="25">
        <v>0</v>
      </c>
      <c r="IF13" s="25">
        <v>0</v>
      </c>
      <c r="IG13" s="25">
        <v>0</v>
      </c>
      <c r="IH13" s="25">
        <v>0</v>
      </c>
      <c r="II13" s="33" t="e" cm="1">
        <f t="array" ref="II13">INDEX(#REF!,MATCH(EL13&amp;EM13,#REF!&amp;#REF!,0))</f>
        <v>#REF!</v>
      </c>
      <c r="IJ13" s="25">
        <v>0</v>
      </c>
      <c r="IK13" s="25">
        <v>0</v>
      </c>
      <c r="IL13" s="25">
        <v>0</v>
      </c>
      <c r="IM13" s="33" t="e" cm="1">
        <f t="array" ref="IM13">INDEX(#REF!,MATCH(EL13&amp;EM13,#REF!&amp;#REF!,0))</f>
        <v>#REF!</v>
      </c>
      <c r="IN13" s="33" t="s">
        <v>437</v>
      </c>
      <c r="IO13" s="31">
        <f>ROUND(IF(OR(EP13="Cống hộp",EP13="Rãnh xây",EP13="Rãnh bê tông"),JA13,0),2)</f>
        <v>25</v>
      </c>
      <c r="IP13" s="25">
        <v>1</v>
      </c>
      <c r="IQ13" s="25">
        <v>1.24</v>
      </c>
      <c r="IR13" s="25">
        <v>0.12</v>
      </c>
      <c r="IS13" s="33" t="e" cm="1">
        <f t="array" ref="IS13">INDEX(#REF!,MATCH(EL13&amp;EM13,#REF!&amp;#REF!,0))</f>
        <v>#REF!</v>
      </c>
      <c r="IT13" s="33" t="s">
        <v>437</v>
      </c>
      <c r="IU13" s="31">
        <f>IF(OR(EP13="Cống hộp",EP13="Rãnh xây",EP13="Rãnh bê tông"),IF(JE13="Thêm 01",1,0),0)</f>
        <v>1</v>
      </c>
      <c r="IV13" s="31">
        <f t="shared" si="202"/>
        <v>0.24</v>
      </c>
      <c r="IW13" s="25">
        <v>1.24</v>
      </c>
      <c r="IX13" s="25">
        <v>0.12</v>
      </c>
      <c r="IY13" s="25">
        <v>0</v>
      </c>
      <c r="IZ13" s="25">
        <v>0</v>
      </c>
      <c r="JA13" s="31">
        <f>IF(OR(EP13="Rãnh xây",EP13="Rãnh bê tông",EP13="Cống hộp"),INT(EV13/(IP13+IY13)),0)</f>
        <v>25</v>
      </c>
      <c r="JB13" s="31">
        <f>IF(OR(EP13="Rãnh xây",EP13="Rãnh bê tông",EP13="Cống hộp"),JA13*IY13,0)</f>
        <v>0</v>
      </c>
      <c r="JC13" s="31">
        <f t="shared" si="266"/>
        <v>25</v>
      </c>
      <c r="JD13" s="31">
        <f t="shared" si="267"/>
        <v>-0.60000000000002274</v>
      </c>
      <c r="JE13" s="31" t="str">
        <f t="shared" si="268"/>
        <v>Thêm 01</v>
      </c>
      <c r="JF13" s="27">
        <v>40.640000000000022</v>
      </c>
      <c r="JG13" s="26">
        <f t="shared" si="203"/>
        <v>39.94</v>
      </c>
      <c r="JH13" s="26">
        <f t="shared" si="204"/>
        <v>0.70000000000002416</v>
      </c>
      <c r="JI13" s="26">
        <f t="shared" si="15"/>
        <v>0</v>
      </c>
      <c r="JJ13" s="26">
        <f t="shared" si="16"/>
        <v>39.940000000000019</v>
      </c>
      <c r="JK13" s="26">
        <f t="shared" si="17"/>
        <v>0</v>
      </c>
      <c r="JL13" s="26">
        <f t="shared" si="18"/>
        <v>0</v>
      </c>
      <c r="JM13" s="26">
        <f t="shared" si="19"/>
        <v>0</v>
      </c>
      <c r="JN13" s="26">
        <f t="shared" si="20"/>
        <v>0</v>
      </c>
      <c r="JO13" s="26">
        <f t="shared" si="21"/>
        <v>0</v>
      </c>
      <c r="JP13" s="26">
        <f t="shared" si="22"/>
        <v>0</v>
      </c>
      <c r="JQ13" s="26">
        <f t="shared" si="23"/>
        <v>0</v>
      </c>
      <c r="JR13" s="26">
        <f t="shared" si="24"/>
        <v>0</v>
      </c>
      <c r="JS13" s="26">
        <f t="shared" si="25"/>
        <v>0</v>
      </c>
      <c r="JT13" s="26">
        <f t="shared" si="26"/>
        <v>0</v>
      </c>
      <c r="JU13" s="26">
        <f t="shared" si="27"/>
        <v>0</v>
      </c>
      <c r="JV13" s="26">
        <f t="shared" si="28"/>
        <v>0</v>
      </c>
      <c r="JW13" s="26">
        <f t="shared" si="29"/>
        <v>0</v>
      </c>
      <c r="JX13" s="26">
        <f t="shared" si="30"/>
        <v>0</v>
      </c>
      <c r="JY13" s="26">
        <f t="shared" si="31"/>
        <v>0</v>
      </c>
      <c r="JZ13" s="26">
        <f t="shared" si="32"/>
        <v>0</v>
      </c>
      <c r="KA13" s="26">
        <f t="shared" si="33"/>
        <v>0</v>
      </c>
      <c r="KB13" s="26">
        <f t="shared" si="34"/>
        <v>0</v>
      </c>
      <c r="KC13" s="26">
        <f t="shared" si="35"/>
        <v>0</v>
      </c>
      <c r="KD13" s="106">
        <f t="shared" si="205"/>
        <v>0</v>
      </c>
      <c r="KE13" s="24">
        <v>40.140000000000022</v>
      </c>
      <c r="KF13" s="31">
        <f t="shared" si="206"/>
        <v>1</v>
      </c>
      <c r="KG13" s="31">
        <f t="shared" si="36"/>
        <v>41.14</v>
      </c>
      <c r="KH13" s="31">
        <f t="shared" si="37"/>
        <v>41.14</v>
      </c>
      <c r="KI13" s="31">
        <f t="shared" si="38"/>
        <v>0</v>
      </c>
      <c r="KJ13" s="31">
        <f t="shared" si="39"/>
        <v>41.14</v>
      </c>
      <c r="KK13" s="25">
        <v>41.140000000000022</v>
      </c>
      <c r="KL13" s="31">
        <f t="shared" si="40"/>
        <v>0</v>
      </c>
      <c r="KM13" s="31">
        <f t="shared" si="41"/>
        <v>41.14</v>
      </c>
      <c r="KN13" s="31">
        <f t="shared" si="42"/>
        <v>0</v>
      </c>
      <c r="KO13" s="31">
        <f t="shared" si="43"/>
        <v>0</v>
      </c>
      <c r="KP13" s="31">
        <f t="shared" si="44"/>
        <v>0</v>
      </c>
      <c r="KQ13" s="25">
        <v>0</v>
      </c>
      <c r="KR13" s="31">
        <f t="shared" si="45"/>
        <v>0</v>
      </c>
      <c r="KS13" s="27">
        <v>40.140000000000022</v>
      </c>
      <c r="KT13" s="26">
        <f>ROUND(IF(EP13="Cống tròn",IF(EP13="Cống tròn",IF(FE13="Không có móng",LR13-FP13,IF(FE13="Đế",LQ13-FX13,IF(OR(FE13="Móng bê tông",FE13="Móng bê tông kết hợp đế"),LH13-FT13,0))),0),IF(EP13="Cống hộp",IF(AND(EP13="Cống hộp",FE13="Không có móng"),LR13-GH13,IF(AND(EP13="Cống hộp",FE13="Móng bê tông"),LI13-GD13,0)),IF(OR(EP13="Rãnh xây",EP13="Rãnh bê tông"),IF(OR(EP13="Rãnh xây",EP13="Rãnh bê tông"),LJ13-GD13,0),IF(EP13="Ống nhựa",IF(AND(EP13="Ống nhựa",FE13="Không đắp cát"),LR13-HC13,IF(AND(EP13="Ống nhựa",FE13="Đắp cát"),LG13-HG13,0)),IF(EP13="Rãnh thang",IF(EP13="Rãnh thang",IF(FE13="Móng bê tông",LD13-HT13,LR13),0),0))))),2)</f>
        <v>39.44</v>
      </c>
      <c r="KU13" s="106">
        <f>IF(KT13&gt;0,KS13-KT13,0)</f>
        <v>0.70000000000002416</v>
      </c>
      <c r="KV13" s="26">
        <f t="shared" si="47"/>
        <v>0</v>
      </c>
      <c r="KW13" s="26">
        <f t="shared" si="48"/>
        <v>39.440000000000019</v>
      </c>
      <c r="KX13" s="26">
        <f t="shared" si="49"/>
        <v>0</v>
      </c>
      <c r="KY13" s="26">
        <f t="shared" si="50"/>
        <v>0</v>
      </c>
      <c r="KZ13" s="26">
        <f t="shared" si="51"/>
        <v>0</v>
      </c>
      <c r="LA13" s="26">
        <f t="shared" si="52"/>
        <v>0</v>
      </c>
      <c r="LB13" s="26">
        <f t="shared" si="53"/>
        <v>0</v>
      </c>
      <c r="LC13" s="26">
        <f t="shared" si="54"/>
        <v>0</v>
      </c>
      <c r="LD13" s="26">
        <f t="shared" si="55"/>
        <v>0</v>
      </c>
      <c r="LE13" s="26">
        <f t="shared" si="56"/>
        <v>0</v>
      </c>
      <c r="LF13" s="26">
        <f t="shared" si="57"/>
        <v>0</v>
      </c>
      <c r="LG13" s="26">
        <f t="shared" si="58"/>
        <v>0</v>
      </c>
      <c r="LH13" s="26">
        <f t="shared" si="59"/>
        <v>0</v>
      </c>
      <c r="LI13" s="26">
        <f t="shared" si="60"/>
        <v>0</v>
      </c>
      <c r="LJ13" s="26">
        <f t="shared" si="61"/>
        <v>0</v>
      </c>
      <c r="LK13" s="26">
        <f t="shared" si="62"/>
        <v>0</v>
      </c>
      <c r="LL13" s="26">
        <f t="shared" si="63"/>
        <v>0</v>
      </c>
      <c r="LM13" s="26">
        <f t="shared" si="64"/>
        <v>0</v>
      </c>
      <c r="LN13" s="26">
        <f t="shared" si="65"/>
        <v>0</v>
      </c>
      <c r="LO13" s="26">
        <f t="shared" si="66"/>
        <v>0</v>
      </c>
      <c r="LP13" s="26">
        <f t="shared" si="67"/>
        <v>0</v>
      </c>
      <c r="LQ13" s="26">
        <f t="shared" si="68"/>
        <v>0</v>
      </c>
      <c r="LR13" s="24">
        <v>39.640000000000022</v>
      </c>
      <c r="LS13" s="31">
        <f t="shared" si="69"/>
        <v>1</v>
      </c>
      <c r="LT13" s="31">
        <f t="shared" si="70"/>
        <v>40.64</v>
      </c>
      <c r="LU13" s="31">
        <f t="shared" si="71"/>
        <v>40.64</v>
      </c>
      <c r="LV13" s="31">
        <f t="shared" si="72"/>
        <v>0</v>
      </c>
      <c r="LW13" s="31">
        <f t="shared" si="73"/>
        <v>40.64</v>
      </c>
      <c r="LX13" s="25">
        <v>40.640000000000022</v>
      </c>
      <c r="LY13" s="31">
        <f t="shared" si="74"/>
        <v>0</v>
      </c>
      <c r="LZ13" s="31">
        <f t="shared" si="75"/>
        <v>40.64</v>
      </c>
      <c r="MA13" s="31">
        <f t="shared" si="76"/>
        <v>0</v>
      </c>
      <c r="MB13" s="31">
        <f t="shared" si="77"/>
        <v>0</v>
      </c>
      <c r="MC13" s="31">
        <f t="shared" si="78"/>
        <v>0</v>
      </c>
      <c r="MD13" s="25">
        <v>0</v>
      </c>
      <c r="ME13" s="31">
        <f t="shared" si="79"/>
        <v>0</v>
      </c>
      <c r="MF13" s="33" t="s">
        <v>429</v>
      </c>
      <c r="MG13" s="25">
        <v>0.32</v>
      </c>
      <c r="MH13" s="31">
        <f t="shared" si="208"/>
        <v>0.38000000000002415</v>
      </c>
      <c r="MI13" s="31">
        <f t="shared" si="209"/>
        <v>0.70000000000002416</v>
      </c>
      <c r="MJ13" s="25">
        <v>0.32</v>
      </c>
      <c r="MK13" s="45">
        <f t="shared" si="210"/>
        <v>0.38000000000002415</v>
      </c>
      <c r="ML13" s="31">
        <f t="shared" si="211"/>
        <v>0.70000000000002416</v>
      </c>
      <c r="MM13" s="31">
        <f t="shared" si="80"/>
        <v>0</v>
      </c>
      <c r="MN13" s="31">
        <f t="shared" si="81"/>
        <v>0</v>
      </c>
      <c r="MO13" s="31">
        <f t="shared" si="212"/>
        <v>0</v>
      </c>
      <c r="MP13" s="31">
        <f t="shared" si="82"/>
        <v>0</v>
      </c>
      <c r="MQ13" s="31">
        <f t="shared" si="83"/>
        <v>0</v>
      </c>
      <c r="MR13" s="31">
        <f t="shared" si="213"/>
        <v>0</v>
      </c>
      <c r="MS13" s="31">
        <f t="shared" si="84"/>
        <v>0</v>
      </c>
      <c r="MT13" s="31">
        <f t="shared" si="85"/>
        <v>0</v>
      </c>
      <c r="MU13" s="31">
        <f t="shared" si="214"/>
        <v>0</v>
      </c>
      <c r="MV13" s="31">
        <f t="shared" si="86"/>
        <v>0</v>
      </c>
      <c r="MW13" s="31">
        <f t="shared" si="87"/>
        <v>0</v>
      </c>
      <c r="MX13" s="31">
        <f t="shared" si="215"/>
        <v>0</v>
      </c>
      <c r="MY13" s="108">
        <f t="shared" si="88"/>
        <v>0</v>
      </c>
      <c r="MZ13" s="31">
        <f t="shared" si="89"/>
        <v>0</v>
      </c>
      <c r="NA13" s="31">
        <f t="shared" si="216"/>
        <v>0</v>
      </c>
      <c r="NB13" s="31">
        <f t="shared" si="90"/>
        <v>0</v>
      </c>
      <c r="NC13" s="31">
        <f t="shared" si="91"/>
        <v>0</v>
      </c>
      <c r="ND13" s="31">
        <f t="shared" si="217"/>
        <v>0</v>
      </c>
      <c r="NE13" s="31">
        <f t="shared" si="92"/>
        <v>0</v>
      </c>
      <c r="NF13" s="31">
        <f t="shared" si="93"/>
        <v>0</v>
      </c>
      <c r="NG13" s="31">
        <f t="shared" si="218"/>
        <v>0</v>
      </c>
      <c r="NH13" s="31">
        <f t="shared" si="94"/>
        <v>0</v>
      </c>
      <c r="NI13" s="31">
        <f t="shared" si="95"/>
        <v>0</v>
      </c>
      <c r="NJ13" s="31">
        <f t="shared" si="219"/>
        <v>0</v>
      </c>
      <c r="NK13" s="31">
        <f t="shared" si="96"/>
        <v>0</v>
      </c>
      <c r="NL13" s="31">
        <f>IF(OR(MF13="Đào đất",MF13="Đào đất + Đào đá"),IF(MK13&gt;=GD13,GD13,MK13),0)</f>
        <v>0</v>
      </c>
      <c r="NM13" s="31">
        <f t="shared" si="220"/>
        <v>0</v>
      </c>
      <c r="NN13" s="108">
        <f t="shared" si="98"/>
        <v>0</v>
      </c>
      <c r="NO13" s="31">
        <f t="shared" si="99"/>
        <v>0</v>
      </c>
      <c r="NP13" s="31">
        <f t="shared" si="221"/>
        <v>0</v>
      </c>
      <c r="NQ13" s="31">
        <f t="shared" si="100"/>
        <v>0</v>
      </c>
      <c r="NR13" s="31">
        <f t="shared" si="101"/>
        <v>0</v>
      </c>
      <c r="NS13" s="31">
        <f t="shared" si="222"/>
        <v>0</v>
      </c>
      <c r="NT13" s="31">
        <f t="shared" si="102"/>
        <v>0</v>
      </c>
      <c r="NU13" s="31">
        <f t="shared" si="103"/>
        <v>0</v>
      </c>
      <c r="NV13" s="31">
        <f t="shared" si="223"/>
        <v>0</v>
      </c>
      <c r="NW13" s="31">
        <f t="shared" si="104"/>
        <v>0.38000000000002415</v>
      </c>
      <c r="NX13" s="31">
        <f t="shared" si="105"/>
        <v>0.38000000000002415</v>
      </c>
      <c r="NY13" s="31">
        <f t="shared" si="224"/>
        <v>0.38000000000002415</v>
      </c>
      <c r="NZ13" s="31">
        <f t="shared" si="106"/>
        <v>0.32</v>
      </c>
      <c r="OA13" s="31">
        <f t="shared" si="107"/>
        <v>0.32</v>
      </c>
      <c r="OB13" s="31">
        <f t="shared" si="225"/>
        <v>0.32</v>
      </c>
      <c r="OC13" s="31">
        <f t="shared" si="108"/>
        <v>0</v>
      </c>
      <c r="OD13" s="31">
        <f t="shared" si="109"/>
        <v>0</v>
      </c>
      <c r="OE13" s="31">
        <f t="shared" si="226"/>
        <v>0</v>
      </c>
      <c r="OF13" s="31">
        <f t="shared" si="110"/>
        <v>0</v>
      </c>
      <c r="OG13" s="31">
        <f t="shared" si="111"/>
        <v>0</v>
      </c>
      <c r="OH13" s="31">
        <f t="shared" si="227"/>
        <v>0</v>
      </c>
      <c r="OI13" s="31">
        <f t="shared" si="112"/>
        <v>0</v>
      </c>
      <c r="OJ13" s="31">
        <f t="shared" si="113"/>
        <v>0</v>
      </c>
      <c r="OK13" s="31">
        <f t="shared" si="228"/>
        <v>0</v>
      </c>
      <c r="OL13" s="31">
        <f t="shared" si="114"/>
        <v>0</v>
      </c>
      <c r="OM13" s="31">
        <f t="shared" si="115"/>
        <v>0</v>
      </c>
      <c r="ON13" s="31">
        <f t="shared" si="229"/>
        <v>0</v>
      </c>
      <c r="OO13" s="31">
        <f t="shared" si="116"/>
        <v>0</v>
      </c>
      <c r="OP13" s="31">
        <f t="shared" si="117"/>
        <v>0</v>
      </c>
      <c r="OQ13" s="31">
        <f t="shared" si="230"/>
        <v>0</v>
      </c>
      <c r="OR13" s="31">
        <f t="shared" si="118"/>
        <v>0</v>
      </c>
      <c r="OS13" s="31">
        <f t="shared" si="119"/>
        <v>0</v>
      </c>
      <c r="OT13" s="31">
        <f t="shared" si="231"/>
        <v>0</v>
      </c>
      <c r="OU13" s="31">
        <f t="shared" si="120"/>
        <v>0</v>
      </c>
      <c r="OV13" s="31">
        <f t="shared" si="121"/>
        <v>0</v>
      </c>
      <c r="OW13" s="31">
        <f t="shared" si="232"/>
        <v>0</v>
      </c>
      <c r="OX13" s="31">
        <f t="shared" si="122"/>
        <v>0</v>
      </c>
      <c r="OY13" s="31">
        <f t="shared" si="123"/>
        <v>0</v>
      </c>
      <c r="OZ13" s="31">
        <f t="shared" si="233"/>
        <v>0</v>
      </c>
      <c r="PA13" s="31">
        <f t="shared" si="124"/>
        <v>0</v>
      </c>
      <c r="PB13" s="31">
        <f t="shared" si="125"/>
        <v>0</v>
      </c>
      <c r="PC13" s="31">
        <f t="shared" si="234"/>
        <v>0</v>
      </c>
      <c r="PD13" s="31">
        <f t="shared" si="126"/>
        <v>0</v>
      </c>
      <c r="PE13" s="31">
        <f t="shared" si="127"/>
        <v>0</v>
      </c>
      <c r="PF13" s="31">
        <f t="shared" si="235"/>
        <v>0</v>
      </c>
      <c r="PG13" s="27">
        <v>2.6</v>
      </c>
      <c r="PH13" s="27">
        <v>0.5</v>
      </c>
      <c r="PI13" s="27">
        <v>1</v>
      </c>
      <c r="PJ13" s="27">
        <v>1</v>
      </c>
      <c r="PK13" s="27">
        <v>0</v>
      </c>
      <c r="PL13" s="27">
        <v>0</v>
      </c>
      <c r="PM13" s="27">
        <v>0</v>
      </c>
      <c r="PN13" s="27">
        <v>0</v>
      </c>
      <c r="PO13" s="31">
        <f t="shared" si="269"/>
        <v>2.98</v>
      </c>
      <c r="PP13" s="31">
        <f t="shared" si="236"/>
        <v>1.06</v>
      </c>
      <c r="PQ13" s="31">
        <f t="shared" si="237"/>
        <v>3.3</v>
      </c>
      <c r="PR13" s="31">
        <f t="shared" si="238"/>
        <v>1</v>
      </c>
      <c r="PS13" s="31">
        <f t="shared" si="239"/>
        <v>2.98</v>
      </c>
      <c r="PT13" s="31">
        <f t="shared" si="240"/>
        <v>1.06</v>
      </c>
      <c r="PU13" s="31">
        <f t="shared" si="241"/>
        <v>3.3</v>
      </c>
      <c r="PV13" s="31">
        <f t="shared" si="242"/>
        <v>1</v>
      </c>
      <c r="PW13" s="31">
        <f t="shared" si="128"/>
        <v>0</v>
      </c>
      <c r="PX13" s="31">
        <f t="shared" si="243"/>
        <v>0</v>
      </c>
      <c r="PY13" s="31">
        <f t="shared" si="129"/>
        <v>0</v>
      </c>
      <c r="PZ13" s="31">
        <f t="shared" si="130"/>
        <v>0</v>
      </c>
      <c r="QA13" s="31">
        <f t="shared" si="131"/>
        <v>27.14</v>
      </c>
      <c r="QB13" s="31">
        <f t="shared" si="132"/>
        <v>25.6</v>
      </c>
      <c r="QC13" s="31">
        <f t="shared" si="133"/>
        <v>52.74</v>
      </c>
      <c r="QD13" s="31">
        <f t="shared" si="134"/>
        <v>0</v>
      </c>
      <c r="QE13" s="31">
        <f t="shared" si="135"/>
        <v>0</v>
      </c>
      <c r="QF13" s="31">
        <f t="shared" si="244"/>
        <v>0</v>
      </c>
      <c r="QG13" s="31">
        <f t="shared" si="245"/>
        <v>27.14</v>
      </c>
      <c r="QH13" s="31">
        <f t="shared" si="246"/>
        <v>25.6</v>
      </c>
      <c r="QI13" s="31">
        <f t="shared" si="247"/>
        <v>52.74</v>
      </c>
      <c r="QJ13" s="31">
        <f t="shared" si="136"/>
        <v>0</v>
      </c>
      <c r="QK13" s="31">
        <f t="shared" si="137"/>
        <v>0</v>
      </c>
      <c r="QL13" s="31">
        <f t="shared" si="248"/>
        <v>0</v>
      </c>
      <c r="QM13" s="31">
        <f t="shared" si="138"/>
        <v>13.62</v>
      </c>
      <c r="QN13" s="31">
        <f t="shared" si="139"/>
        <v>11.47</v>
      </c>
      <c r="QO13" s="31">
        <f t="shared" si="249"/>
        <v>25.09</v>
      </c>
      <c r="QP13" s="31">
        <f t="shared" si="140"/>
        <v>0</v>
      </c>
      <c r="QQ13" s="31">
        <f t="shared" si="141"/>
        <v>0</v>
      </c>
      <c r="QR13" s="31">
        <f t="shared" si="250"/>
        <v>0</v>
      </c>
      <c r="QS13" s="31">
        <f t="shared" si="142"/>
        <v>0</v>
      </c>
      <c r="QT13" s="31">
        <f t="shared" si="143"/>
        <v>0</v>
      </c>
      <c r="QU13" s="31">
        <f t="shared" si="251"/>
        <v>0</v>
      </c>
      <c r="QV13" s="31">
        <f t="shared" si="144"/>
        <v>0</v>
      </c>
      <c r="QW13" s="31">
        <f t="shared" si="145"/>
        <v>0</v>
      </c>
      <c r="QX13" s="31">
        <f t="shared" si="252"/>
        <v>0</v>
      </c>
      <c r="QY13" s="31">
        <f t="shared" si="146"/>
        <v>0</v>
      </c>
      <c r="QZ13" s="31">
        <f t="shared" si="147"/>
        <v>0</v>
      </c>
      <c r="RA13" s="31">
        <f t="shared" si="253"/>
        <v>0</v>
      </c>
      <c r="RB13" s="31">
        <f t="shared" si="254"/>
        <v>0</v>
      </c>
      <c r="RC13" s="31">
        <f t="shared" si="255"/>
        <v>0</v>
      </c>
      <c r="RD13" s="31">
        <f t="shared" si="256"/>
        <v>13.62</v>
      </c>
      <c r="RE13" s="31">
        <f t="shared" si="256"/>
        <v>11.47</v>
      </c>
      <c r="RF13" s="31">
        <f t="shared" si="257"/>
        <v>25.09</v>
      </c>
      <c r="RG13" s="31">
        <f t="shared" si="258"/>
        <v>13.52</v>
      </c>
      <c r="RH13" s="31">
        <f t="shared" si="258"/>
        <v>14.13</v>
      </c>
      <c r="RI13" s="31">
        <f t="shared" si="259"/>
        <v>27.65</v>
      </c>
      <c r="RJ13" s="31">
        <f t="shared" si="260"/>
        <v>13.62</v>
      </c>
      <c r="RK13" s="31">
        <f t="shared" si="260"/>
        <v>11.47</v>
      </c>
      <c r="RL13" s="31">
        <f t="shared" si="260"/>
        <v>25.09</v>
      </c>
      <c r="RM13" s="31">
        <f t="shared" si="148"/>
        <v>0</v>
      </c>
      <c r="RN13" s="31">
        <f t="shared" si="149"/>
        <v>0</v>
      </c>
      <c r="RO13" s="31">
        <f t="shared" si="150"/>
        <v>0</v>
      </c>
      <c r="RP13" s="31">
        <f t="shared" si="151"/>
        <v>0</v>
      </c>
      <c r="RQ13" s="31">
        <f t="shared" si="152"/>
        <v>0</v>
      </c>
      <c r="RR13" s="31">
        <f t="shared" si="153"/>
        <v>0</v>
      </c>
      <c r="RS13" s="31">
        <f t="shared" si="154"/>
        <v>0</v>
      </c>
      <c r="RT13" s="31">
        <f t="shared" si="155"/>
        <v>0</v>
      </c>
      <c r="RU13" s="31">
        <f t="shared" si="261"/>
        <v>0</v>
      </c>
      <c r="RV13" s="24"/>
      <c r="RW13" s="24"/>
      <c r="RX13" s="24"/>
      <c r="RY13" s="24"/>
    </row>
    <row r="14" spans="1:493" ht="28.5" x14ac:dyDescent="0.25">
      <c r="A14" s="24">
        <v>8</v>
      </c>
      <c r="B14" s="24" t="s">
        <v>420</v>
      </c>
      <c r="C14" s="24">
        <v>250.09</v>
      </c>
      <c r="D14" s="14" t="e">
        <f>INDEX(#REF!,MATCH(E14,#REF!,0))</f>
        <v>#REF!</v>
      </c>
      <c r="E14" s="24" t="s">
        <v>451</v>
      </c>
      <c r="F14" s="14" t="s">
        <v>422</v>
      </c>
      <c r="G14" s="14" t="s">
        <v>442</v>
      </c>
      <c r="H14" s="14" t="s">
        <v>438</v>
      </c>
      <c r="I14" s="14" t="s">
        <v>425</v>
      </c>
      <c r="J14" s="14" t="s">
        <v>439</v>
      </c>
      <c r="K14" s="14" t="s">
        <v>427</v>
      </c>
      <c r="L14" s="14" t="s">
        <v>427</v>
      </c>
      <c r="M14" s="24">
        <v>2</v>
      </c>
      <c r="N14" s="24">
        <v>2</v>
      </c>
      <c r="O14" s="25">
        <v>2</v>
      </c>
      <c r="P14" s="25">
        <v>2.4</v>
      </c>
      <c r="Q14" s="25">
        <v>0.1</v>
      </c>
      <c r="R14" s="25">
        <v>2</v>
      </c>
      <c r="S14" s="25">
        <v>2.2000000000000002</v>
      </c>
      <c r="T14" s="24">
        <v>0.2</v>
      </c>
      <c r="U14" s="24">
        <v>0</v>
      </c>
      <c r="V14" s="24">
        <v>0</v>
      </c>
      <c r="W14" s="24">
        <v>0</v>
      </c>
      <c r="X14" s="24">
        <v>2</v>
      </c>
      <c r="Y14" s="24">
        <v>1.6</v>
      </c>
      <c r="Z14" s="26">
        <f t="shared" ref="Z14:Z18" si="271">CV14</f>
        <v>0.98</v>
      </c>
      <c r="AA14" s="24">
        <v>0.22</v>
      </c>
      <c r="AB14" s="24">
        <v>2</v>
      </c>
      <c r="AC14" s="24">
        <v>1.56</v>
      </c>
      <c r="AD14" s="24">
        <v>0.2</v>
      </c>
      <c r="AE14" s="24">
        <v>0.22</v>
      </c>
      <c r="AF14" s="24">
        <v>0.5</v>
      </c>
      <c r="AG14" s="25">
        <v>1.56</v>
      </c>
      <c r="AH14" s="25">
        <v>1.56</v>
      </c>
      <c r="AI14" s="26">
        <f t="shared" si="0"/>
        <v>1.28</v>
      </c>
      <c r="AJ14" s="25">
        <v>2</v>
      </c>
      <c r="AK14" s="25">
        <v>2</v>
      </c>
      <c r="AL14" s="26">
        <f t="shared" si="1"/>
        <v>1.2</v>
      </c>
      <c r="AM14" s="24">
        <v>2</v>
      </c>
      <c r="AN14" s="24">
        <v>1.56</v>
      </c>
      <c r="AO14" s="24">
        <v>0.1</v>
      </c>
      <c r="AP14" s="24">
        <v>0.22</v>
      </c>
      <c r="AQ14" s="24">
        <v>2</v>
      </c>
      <c r="AR14" s="24">
        <v>1.8</v>
      </c>
      <c r="AS14" s="24">
        <v>0.12</v>
      </c>
      <c r="AT14" s="24">
        <v>0.1</v>
      </c>
      <c r="AU14" s="24">
        <v>0</v>
      </c>
      <c r="AV14" s="24">
        <v>0</v>
      </c>
      <c r="AW14" s="24">
        <v>0</v>
      </c>
      <c r="AX14" s="24">
        <v>0</v>
      </c>
      <c r="AY14" s="24">
        <v>0</v>
      </c>
      <c r="AZ14" s="24">
        <v>0</v>
      </c>
      <c r="BA14" s="24">
        <v>0</v>
      </c>
      <c r="BB14" s="24">
        <v>0</v>
      </c>
      <c r="BC14" s="24">
        <v>0</v>
      </c>
      <c r="BD14" s="24">
        <v>0</v>
      </c>
      <c r="BE14" s="24">
        <v>0</v>
      </c>
      <c r="BF14" s="24">
        <v>0</v>
      </c>
      <c r="BG14" s="24">
        <v>0</v>
      </c>
      <c r="BH14" s="24">
        <v>0</v>
      </c>
      <c r="BI14" s="24">
        <v>0</v>
      </c>
      <c r="BJ14" s="24">
        <v>0</v>
      </c>
      <c r="BK14" s="24">
        <v>0</v>
      </c>
      <c r="BL14" s="24">
        <v>0</v>
      </c>
      <c r="BM14" s="24">
        <v>0</v>
      </c>
      <c r="BN14" s="24">
        <v>0</v>
      </c>
      <c r="BO14" s="24">
        <v>0</v>
      </c>
      <c r="BP14" s="24">
        <v>0</v>
      </c>
      <c r="BQ14" s="24">
        <v>0</v>
      </c>
      <c r="BR14" s="24">
        <v>0</v>
      </c>
      <c r="BS14" s="24">
        <v>0</v>
      </c>
      <c r="BT14" s="24">
        <v>0</v>
      </c>
      <c r="BU14" s="24">
        <v>0</v>
      </c>
      <c r="BV14" s="24">
        <v>0</v>
      </c>
      <c r="BW14" s="24"/>
      <c r="BX14" s="24"/>
      <c r="BY14" s="24">
        <v>0</v>
      </c>
      <c r="BZ14" s="24">
        <v>0</v>
      </c>
      <c r="CA14" s="14" t="e">
        <f>INDEX(#REF!,MATCH(E14,#REF!,0))</f>
        <v>#REF!</v>
      </c>
      <c r="CB14" s="14" t="s">
        <v>440</v>
      </c>
      <c r="CC14" s="24">
        <v>0</v>
      </c>
      <c r="CD14" s="24">
        <v>0</v>
      </c>
      <c r="CE14" s="24">
        <v>1.8</v>
      </c>
      <c r="CF14" s="24">
        <v>1.6</v>
      </c>
      <c r="CG14" s="24">
        <v>0.12</v>
      </c>
      <c r="CH14" s="24">
        <v>2</v>
      </c>
      <c r="CI14" s="24" t="s">
        <v>114</v>
      </c>
      <c r="CJ14" s="24">
        <f t="shared" si="262"/>
        <v>0</v>
      </c>
      <c r="CK14" s="26">
        <f t="shared" si="157"/>
        <v>0.91</v>
      </c>
      <c r="CL14" s="26">
        <f t="shared" si="270"/>
        <v>0.91</v>
      </c>
      <c r="CM14" s="24">
        <v>36.67</v>
      </c>
      <c r="CN14" s="27">
        <v>47.87</v>
      </c>
      <c r="CO14" s="24">
        <v>47.08</v>
      </c>
      <c r="CP14" s="28">
        <f t="shared" si="159"/>
        <v>47.08</v>
      </c>
      <c r="CQ14" s="28">
        <f t="shared" si="160"/>
        <v>46.17</v>
      </c>
      <c r="CR14" s="28">
        <f t="shared" si="161"/>
        <v>0.91</v>
      </c>
      <c r="CS14" s="28">
        <f t="shared" si="162"/>
        <v>46.269999999999996</v>
      </c>
      <c r="CT14" s="28">
        <f t="shared" si="2"/>
        <v>46.47</v>
      </c>
      <c r="CU14" s="29">
        <v>46.47</v>
      </c>
      <c r="CV14" s="28">
        <f t="shared" si="163"/>
        <v>0.98</v>
      </c>
      <c r="CW14" s="28">
        <f t="shared" si="3"/>
        <v>46.97</v>
      </c>
      <c r="CX14" s="28">
        <f t="shared" si="4"/>
        <v>47.17</v>
      </c>
      <c r="CY14" s="28">
        <f t="shared" si="5"/>
        <v>47.65</v>
      </c>
      <c r="CZ14" s="28">
        <f t="shared" si="164"/>
        <v>47.75</v>
      </c>
      <c r="DA14" s="30">
        <v>47.87</v>
      </c>
      <c r="DB14" s="26">
        <f t="shared" si="165"/>
        <v>1.7</v>
      </c>
      <c r="DC14" s="26">
        <f t="shared" si="166"/>
        <v>0.79</v>
      </c>
      <c r="DD14" s="26">
        <f t="shared" si="167"/>
        <v>0.90999999999999992</v>
      </c>
      <c r="DE14" s="26">
        <f t="shared" si="6"/>
        <v>0.1</v>
      </c>
      <c r="DF14" s="26">
        <f t="shared" si="168"/>
        <v>0.2</v>
      </c>
      <c r="DG14" s="26">
        <f t="shared" si="7"/>
        <v>0.61</v>
      </c>
      <c r="DH14" s="26">
        <f t="shared" si="8"/>
        <v>0</v>
      </c>
      <c r="DI14" s="26">
        <f t="shared" si="9"/>
        <v>0</v>
      </c>
      <c r="DJ14" s="26">
        <f t="shared" si="10"/>
        <v>0</v>
      </c>
      <c r="DK14" s="26">
        <f t="shared" si="169"/>
        <v>0.91</v>
      </c>
      <c r="DL14" s="26">
        <f t="shared" si="170"/>
        <v>0</v>
      </c>
      <c r="DM14" s="26">
        <f t="shared" si="171"/>
        <v>0</v>
      </c>
      <c r="DN14" s="26">
        <f t="shared" si="172"/>
        <v>0</v>
      </c>
      <c r="DO14" s="24">
        <v>3</v>
      </c>
      <c r="DP14" s="24">
        <v>0.5</v>
      </c>
      <c r="DQ14" s="24">
        <v>1</v>
      </c>
      <c r="DR14" s="24">
        <v>1</v>
      </c>
      <c r="DS14" s="31">
        <f t="shared" si="173"/>
        <v>3.91</v>
      </c>
      <c r="DT14" s="31">
        <f t="shared" si="174"/>
        <v>0</v>
      </c>
      <c r="DU14" s="31">
        <f t="shared" si="175"/>
        <v>3.14</v>
      </c>
      <c r="DV14" s="31">
        <f t="shared" si="176"/>
        <v>0</v>
      </c>
      <c r="DW14" s="31">
        <f t="shared" si="177"/>
        <v>3.14</v>
      </c>
      <c r="DX14" s="31">
        <f t="shared" si="178"/>
        <v>6.28</v>
      </c>
      <c r="DY14" s="31">
        <f t="shared" si="179"/>
        <v>0</v>
      </c>
      <c r="DZ14" s="31">
        <f t="shared" si="180"/>
        <v>6.28</v>
      </c>
      <c r="EA14" s="31">
        <f t="shared" si="181"/>
        <v>3.8</v>
      </c>
      <c r="EB14" s="31">
        <f t="shared" si="182"/>
        <v>0</v>
      </c>
      <c r="EC14" s="31">
        <f t="shared" si="183"/>
        <v>3.8</v>
      </c>
      <c r="ED14" s="31">
        <f t="shared" si="184"/>
        <v>2.48</v>
      </c>
      <c r="EE14" s="31">
        <f t="shared" si="184"/>
        <v>0</v>
      </c>
      <c r="EF14" s="31">
        <f t="shared" si="185"/>
        <v>2.48</v>
      </c>
      <c r="EG14" s="31">
        <f t="shared" si="186"/>
        <v>3.8</v>
      </c>
      <c r="EH14" s="31">
        <f t="shared" si="186"/>
        <v>0</v>
      </c>
      <c r="EI14" s="31">
        <f t="shared" si="187"/>
        <v>3.8</v>
      </c>
      <c r="EJ14" s="24"/>
      <c r="EK14" s="24"/>
      <c r="EL14" s="24">
        <v>250.79</v>
      </c>
      <c r="EM14" s="24">
        <v>261.31</v>
      </c>
      <c r="EN14" s="24" t="s">
        <v>451</v>
      </c>
      <c r="EO14" s="24" t="s">
        <v>455</v>
      </c>
      <c r="EP14" s="14" t="s">
        <v>452</v>
      </c>
      <c r="EQ14" s="14" t="s">
        <v>453</v>
      </c>
      <c r="ER14" s="14" t="e">
        <f>IF(OR(EP14="Cống tròn",EP14="Cống hộp",EP14="Ống nhựa"),INDEX(#REF!,MATCH(E14,#REF!,0)),IF(OR(EP14="Rãnh xây",EP14="Rãnh bê tông"),INDEX(#REF!,MATCH(E14,#REF!,0)),EP14&amp;" "&amp;" ,"&amp;EQ14))</f>
        <v>#REF!</v>
      </c>
      <c r="ES14" s="25">
        <v>1</v>
      </c>
      <c r="ET14" s="25">
        <v>1.4999999999999999E-2</v>
      </c>
      <c r="EU14" s="25">
        <v>1</v>
      </c>
      <c r="EV14" s="24">
        <v>17.240000000000002</v>
      </c>
      <c r="EW14" s="31">
        <f t="shared" si="188"/>
        <v>17</v>
      </c>
      <c r="EX14" s="31">
        <f t="shared" si="189"/>
        <v>16</v>
      </c>
      <c r="EY14" s="31">
        <f t="shared" si="11"/>
        <v>0.22499999999999998</v>
      </c>
      <c r="EZ14" s="31">
        <f t="shared" si="190"/>
        <v>16.225000000000001</v>
      </c>
      <c r="FA14" s="31">
        <f t="shared" si="191"/>
        <v>-1.0150000000000006</v>
      </c>
      <c r="FB14" s="32" t="str">
        <f t="shared" si="192"/>
        <v>Thêm 01</v>
      </c>
      <c r="FC14" s="31">
        <f t="shared" si="193"/>
        <v>-3.5527136788005009E-15</v>
      </c>
      <c r="FD14" s="33" t="e" cm="1">
        <f t="array" ref="FD14">IF(EP14="Cống tròn",INDEX(#REF!,MATCH(E14,#REF!,0)),IF(EP14="Cống hộp",INDEX(#REF!,MATCH(E14,#REF!,0)),IF(EP14="Rãnh thang",INDEX(#REF!,MATCH(EL14&amp;EM14,#REF!&amp;#REF!,0)),FE14&amp;" "&amp;FF14)))</f>
        <v>#REF!</v>
      </c>
      <c r="FE14" s="14" t="s">
        <v>439</v>
      </c>
      <c r="FF14" s="14" t="s">
        <v>434</v>
      </c>
      <c r="FG14" s="14" t="e">
        <f>INDEX(#REF!,MATCH(E14,#REF!,0))</f>
        <v>#REF!</v>
      </c>
      <c r="FH14" s="14"/>
      <c r="FI14" s="24">
        <v>0</v>
      </c>
      <c r="FJ14" s="24">
        <v>0</v>
      </c>
      <c r="FK14" s="24">
        <v>0</v>
      </c>
      <c r="FL14" s="25">
        <v>0</v>
      </c>
      <c r="FM14" s="25">
        <v>0</v>
      </c>
      <c r="FN14" s="31">
        <f t="shared" si="194"/>
        <v>0</v>
      </c>
      <c r="FO14" s="31">
        <f t="shared" si="195"/>
        <v>0</v>
      </c>
      <c r="FP14" s="25">
        <v>0</v>
      </c>
      <c r="FQ14" s="25">
        <v>0</v>
      </c>
      <c r="FR14" s="25">
        <v>0</v>
      </c>
      <c r="FS14" s="31">
        <f t="shared" si="196"/>
        <v>0</v>
      </c>
      <c r="FT14" s="25">
        <v>0</v>
      </c>
      <c r="FU14" s="25">
        <v>0</v>
      </c>
      <c r="FV14" s="25">
        <v>0</v>
      </c>
      <c r="FW14" s="25">
        <v>0</v>
      </c>
      <c r="FX14" s="25">
        <v>0</v>
      </c>
      <c r="FY14" s="31">
        <f t="shared" si="197"/>
        <v>0</v>
      </c>
      <c r="FZ14" s="33" t="s">
        <v>435</v>
      </c>
      <c r="GA14" s="33" t="s">
        <v>442</v>
      </c>
      <c r="GB14" s="33" t="s">
        <v>446</v>
      </c>
      <c r="GC14" s="33" t="s">
        <v>446</v>
      </c>
      <c r="GD14" s="25">
        <v>0.1</v>
      </c>
      <c r="GE14" s="25">
        <v>1.6</v>
      </c>
      <c r="GF14" s="25">
        <v>0.2</v>
      </c>
      <c r="GG14" s="25">
        <v>1.5</v>
      </c>
      <c r="GH14" s="25">
        <v>0.2</v>
      </c>
      <c r="GI14" s="25">
        <v>1.4</v>
      </c>
      <c r="GJ14" s="25">
        <v>0.2</v>
      </c>
      <c r="GK14" s="25">
        <v>2</v>
      </c>
      <c r="GL14" s="25">
        <v>1</v>
      </c>
      <c r="GM14" s="25">
        <v>0.88</v>
      </c>
      <c r="GN14" s="31">
        <f t="shared" si="198"/>
        <v>0</v>
      </c>
      <c r="GO14" s="31">
        <f t="shared" si="199"/>
        <v>0.88</v>
      </c>
      <c r="GP14" s="25">
        <v>0</v>
      </c>
      <c r="GQ14" s="25">
        <v>0</v>
      </c>
      <c r="GR14" s="25">
        <v>0.12</v>
      </c>
      <c r="GS14" s="25">
        <v>0.1</v>
      </c>
      <c r="GT14" s="33" t="e">
        <f>INDEX(#REF!,MATCH(E14,#REF!,0))</f>
        <v>#REF!</v>
      </c>
      <c r="GU14" s="33"/>
      <c r="GV14" s="25">
        <v>0</v>
      </c>
      <c r="GW14" s="25">
        <v>0</v>
      </c>
      <c r="GX14" s="25">
        <v>0</v>
      </c>
      <c r="GY14" s="25">
        <v>0</v>
      </c>
      <c r="GZ14" s="31">
        <f t="shared" si="12"/>
        <v>0</v>
      </c>
      <c r="HA14" s="31">
        <f t="shared" si="13"/>
        <v>0</v>
      </c>
      <c r="HB14" s="31">
        <f t="shared" si="200"/>
        <v>1.5</v>
      </c>
      <c r="HC14" s="25">
        <v>0</v>
      </c>
      <c r="HD14" s="25">
        <v>0</v>
      </c>
      <c r="HE14" s="25">
        <v>0</v>
      </c>
      <c r="HF14" s="31">
        <f t="shared" si="201"/>
        <v>0</v>
      </c>
      <c r="HG14" s="25">
        <v>0</v>
      </c>
      <c r="HH14" s="25">
        <v>0</v>
      </c>
      <c r="HI14" s="33"/>
      <c r="HJ14" s="33"/>
      <c r="HK14" s="33"/>
      <c r="HL14" s="33"/>
      <c r="HM14" s="33" t="e" cm="1">
        <f t="array" ref="HM14">INDEX(#REF!,MATCH(EL14&amp;EM14,#REF!&amp;#REF!,0))</f>
        <v>#REF!</v>
      </c>
      <c r="HN14" s="25">
        <v>0</v>
      </c>
      <c r="HO14" s="25">
        <v>0</v>
      </c>
      <c r="HP14" s="25">
        <v>0</v>
      </c>
      <c r="HQ14" s="25">
        <v>0</v>
      </c>
      <c r="HR14" s="25">
        <v>0</v>
      </c>
      <c r="HS14" s="25">
        <v>0</v>
      </c>
      <c r="HT14" s="25">
        <v>0</v>
      </c>
      <c r="HU14" s="25">
        <v>0</v>
      </c>
      <c r="HV14" s="25">
        <v>0</v>
      </c>
      <c r="HW14" s="25">
        <v>0</v>
      </c>
      <c r="HX14" s="33" t="e" cm="1">
        <f t="array" ref="HX14">INDEX(#REF!,MATCH(EL14&amp;EM14,#REF!&amp;#REF!,0))</f>
        <v>#REF!</v>
      </c>
      <c r="HY14" s="25">
        <v>0</v>
      </c>
      <c r="HZ14" s="25">
        <v>0</v>
      </c>
      <c r="IA14" s="25">
        <v>0</v>
      </c>
      <c r="IB14" s="33" t="e" cm="1">
        <f t="array" ref="IB14">INDEX(#REF!,MATCH(EL14&amp;EM14,#REF!&amp;#REF!,0))</f>
        <v>#REF!</v>
      </c>
      <c r="IC14" s="25">
        <v>0</v>
      </c>
      <c r="ID14" s="25">
        <v>0</v>
      </c>
      <c r="IE14" s="25">
        <v>0</v>
      </c>
      <c r="IF14" s="25">
        <v>0</v>
      </c>
      <c r="IG14" s="25">
        <v>0</v>
      </c>
      <c r="IH14" s="25">
        <v>0</v>
      </c>
      <c r="II14" s="33" t="e" cm="1">
        <f t="array" ref="II14">INDEX(#REF!,MATCH(EL14&amp;EM14,#REF!&amp;#REF!,0))</f>
        <v>#REF!</v>
      </c>
      <c r="IJ14" s="25">
        <v>0</v>
      </c>
      <c r="IK14" s="25">
        <v>0</v>
      </c>
      <c r="IL14" s="25">
        <v>0</v>
      </c>
      <c r="IM14" s="33" t="e" cm="1">
        <f t="array" ref="IM14">INDEX(#REF!,MATCH(EL14&amp;EM14,#REF!&amp;#REF!,0))</f>
        <v>#REF!</v>
      </c>
      <c r="IN14" s="33" t="s">
        <v>437</v>
      </c>
      <c r="IO14" s="31">
        <f t="shared" si="14"/>
        <v>17</v>
      </c>
      <c r="IP14" s="25">
        <v>1</v>
      </c>
      <c r="IQ14" s="25">
        <v>1.24</v>
      </c>
      <c r="IR14" s="25">
        <v>0.12</v>
      </c>
      <c r="IS14" s="33" t="e" cm="1">
        <f t="array" ref="IS14">INDEX(#REF!,MATCH(EL14&amp;EM14,#REF!&amp;#REF!,0))</f>
        <v>#REF!</v>
      </c>
      <c r="IT14" s="33" t="s">
        <v>437</v>
      </c>
      <c r="IU14" s="31">
        <f t="shared" si="263"/>
        <v>1</v>
      </c>
      <c r="IV14" s="31">
        <f t="shared" si="202"/>
        <v>0.24</v>
      </c>
      <c r="IW14" s="25">
        <v>1.24</v>
      </c>
      <c r="IX14" s="25">
        <v>0.12</v>
      </c>
      <c r="IY14" s="25">
        <v>0</v>
      </c>
      <c r="IZ14" s="25">
        <v>0</v>
      </c>
      <c r="JA14" s="31">
        <f t="shared" si="264"/>
        <v>17</v>
      </c>
      <c r="JB14" s="31">
        <f t="shared" si="265"/>
        <v>0</v>
      </c>
      <c r="JC14" s="31">
        <f t="shared" si="266"/>
        <v>17</v>
      </c>
      <c r="JD14" s="31">
        <f t="shared" si="267"/>
        <v>-0.24000000000000199</v>
      </c>
      <c r="JE14" s="31" t="str">
        <f t="shared" si="268"/>
        <v>Thêm 01</v>
      </c>
      <c r="JF14" s="27">
        <v>40.660000000000025</v>
      </c>
      <c r="JG14" s="26">
        <f t="shared" si="203"/>
        <v>39.659999999999997</v>
      </c>
      <c r="JH14" s="26">
        <f t="shared" si="204"/>
        <v>1.0000000000000284</v>
      </c>
      <c r="JI14" s="26">
        <f t="shared" si="15"/>
        <v>0</v>
      </c>
      <c r="JJ14" s="26">
        <f t="shared" si="16"/>
        <v>39.660000000000018</v>
      </c>
      <c r="JK14" s="26">
        <f t="shared" si="17"/>
        <v>0</v>
      </c>
      <c r="JL14" s="26">
        <f t="shared" si="18"/>
        <v>0</v>
      </c>
      <c r="JM14" s="26">
        <f t="shared" si="19"/>
        <v>0</v>
      </c>
      <c r="JN14" s="26">
        <f t="shared" si="20"/>
        <v>0</v>
      </c>
      <c r="JO14" s="26">
        <f t="shared" si="21"/>
        <v>0</v>
      </c>
      <c r="JP14" s="26">
        <f t="shared" si="22"/>
        <v>39.760000000000019</v>
      </c>
      <c r="JQ14" s="26">
        <f t="shared" si="23"/>
        <v>0</v>
      </c>
      <c r="JR14" s="26">
        <f t="shared" si="24"/>
        <v>0</v>
      </c>
      <c r="JS14" s="26">
        <f t="shared" si="25"/>
        <v>0</v>
      </c>
      <c r="JT14" s="26">
        <f t="shared" si="26"/>
        <v>0</v>
      </c>
      <c r="JU14" s="26">
        <f t="shared" si="27"/>
        <v>0</v>
      </c>
      <c r="JV14" s="26">
        <f t="shared" si="28"/>
        <v>39.760000000000019</v>
      </c>
      <c r="JW14" s="26">
        <f t="shared" si="29"/>
        <v>0</v>
      </c>
      <c r="JX14" s="26">
        <f t="shared" si="30"/>
        <v>39.960000000000022</v>
      </c>
      <c r="JY14" s="26">
        <f t="shared" si="31"/>
        <v>0</v>
      </c>
      <c r="JZ14" s="26">
        <f t="shared" si="32"/>
        <v>0</v>
      </c>
      <c r="KA14" s="26">
        <f t="shared" si="33"/>
        <v>0</v>
      </c>
      <c r="KB14" s="26">
        <f t="shared" si="34"/>
        <v>39.960000000000022</v>
      </c>
      <c r="KC14" s="26">
        <f t="shared" si="35"/>
        <v>0</v>
      </c>
      <c r="KD14" s="106">
        <f t="shared" si="205"/>
        <v>0</v>
      </c>
      <c r="KE14" s="24">
        <v>40.160000000000025</v>
      </c>
      <c r="KF14" s="31">
        <f t="shared" si="206"/>
        <v>1</v>
      </c>
      <c r="KG14" s="31">
        <f t="shared" si="36"/>
        <v>41.16</v>
      </c>
      <c r="KH14" s="31">
        <f t="shared" si="37"/>
        <v>41.16</v>
      </c>
      <c r="KI14" s="31">
        <f t="shared" si="38"/>
        <v>0</v>
      </c>
      <c r="KJ14" s="31">
        <f t="shared" si="39"/>
        <v>41.28</v>
      </c>
      <c r="KK14" s="25">
        <v>41.160000000000025</v>
      </c>
      <c r="KL14" s="31">
        <f t="shared" si="40"/>
        <v>0</v>
      </c>
      <c r="KM14" s="31">
        <f t="shared" si="41"/>
        <v>41.28</v>
      </c>
      <c r="KN14" s="31">
        <f t="shared" si="42"/>
        <v>0</v>
      </c>
      <c r="KO14" s="31">
        <f t="shared" si="43"/>
        <v>0</v>
      </c>
      <c r="KP14" s="31">
        <f t="shared" si="44"/>
        <v>0</v>
      </c>
      <c r="KQ14" s="25">
        <v>0</v>
      </c>
      <c r="KR14" s="31">
        <f t="shared" si="45"/>
        <v>0</v>
      </c>
      <c r="KS14" s="27">
        <v>40.160000000000025</v>
      </c>
      <c r="KT14" s="26">
        <f>ROUND(IF(EP14="Cống tròn",IF(EP14="Cống tròn",IF(FE14="Không có móng",LR14-FP14,IF(FE14="Đế",LQ14-FX14,IF(OR(FE14="Móng bê tông",FE14="Móng bê tông kết hợp đế"),LH14-FT14,0))),0),IF(EP14="Cống hộp",IF(AND(EP14="Cống hộp",FE14="Không có móng"),LR14-GH14,IF(AND(EP14="Cống hộp",FE14="Móng bê tông"),LI14-GD14,0)),IF(OR(EP14="Rãnh xây",EP14="Rãnh bê tông"),IF(OR(EP14="Rãnh xây",EP14="Rãnh bê tông"),LJ14-GD14,0),IF(EP14="Ống nhựa",IF(AND(EP14="Ống nhựa",FE14="Không đắp cát"),LR14-HC14,IF(AND(EP14="Ống nhựa",FE14="Đắp cát"),LG14-HG14,0)),IF(EP14="Rãnh thang",IF(EP14="Rãnh thang",IF(FE14="Móng bê tông",LD14-HT14,LR14),0),0))))),2)</f>
        <v>39.159999999999997</v>
      </c>
      <c r="KU14" s="106">
        <f>IF(KT14&gt;0,KS14-KT14,0)</f>
        <v>1.0000000000000284</v>
      </c>
      <c r="KV14" s="26">
        <f t="shared" si="47"/>
        <v>0</v>
      </c>
      <c r="KW14" s="26">
        <f t="shared" si="48"/>
        <v>39.160000000000018</v>
      </c>
      <c r="KX14" s="26">
        <f t="shared" si="49"/>
        <v>0</v>
      </c>
      <c r="KY14" s="26">
        <f t="shared" si="50"/>
        <v>0</v>
      </c>
      <c r="KZ14" s="26">
        <f t="shared" si="51"/>
        <v>0</v>
      </c>
      <c r="LA14" s="26">
        <f t="shared" si="52"/>
        <v>0</v>
      </c>
      <c r="LB14" s="26">
        <f t="shared" si="53"/>
        <v>0</v>
      </c>
      <c r="LC14" s="26">
        <f t="shared" si="54"/>
        <v>39.260000000000019</v>
      </c>
      <c r="LD14" s="26">
        <f t="shared" si="55"/>
        <v>0</v>
      </c>
      <c r="LE14" s="26">
        <f t="shared" si="56"/>
        <v>0</v>
      </c>
      <c r="LF14" s="26">
        <f t="shared" si="57"/>
        <v>0</v>
      </c>
      <c r="LG14" s="26">
        <f t="shared" si="58"/>
        <v>0</v>
      </c>
      <c r="LH14" s="26">
        <f t="shared" si="59"/>
        <v>0</v>
      </c>
      <c r="LI14" s="26">
        <f t="shared" si="60"/>
        <v>39.260000000000019</v>
      </c>
      <c r="LJ14" s="26">
        <f t="shared" si="61"/>
        <v>0</v>
      </c>
      <c r="LK14" s="26">
        <f t="shared" si="62"/>
        <v>39.460000000000022</v>
      </c>
      <c r="LL14" s="26">
        <f t="shared" si="63"/>
        <v>0</v>
      </c>
      <c r="LM14" s="26">
        <f t="shared" si="64"/>
        <v>0</v>
      </c>
      <c r="LN14" s="26">
        <f t="shared" si="65"/>
        <v>0</v>
      </c>
      <c r="LO14" s="26">
        <f t="shared" si="66"/>
        <v>39.460000000000022</v>
      </c>
      <c r="LP14" s="26">
        <f t="shared" si="67"/>
        <v>0</v>
      </c>
      <c r="LQ14" s="26">
        <f t="shared" si="68"/>
        <v>0</v>
      </c>
      <c r="LR14" s="24">
        <v>39.660000000000025</v>
      </c>
      <c r="LS14" s="31">
        <f t="shared" si="69"/>
        <v>1</v>
      </c>
      <c r="LT14" s="31">
        <f t="shared" si="70"/>
        <v>40.659999999999997</v>
      </c>
      <c r="LU14" s="31">
        <f t="shared" si="71"/>
        <v>40.659999999999997</v>
      </c>
      <c r="LV14" s="31">
        <f t="shared" si="72"/>
        <v>0</v>
      </c>
      <c r="LW14" s="31">
        <f t="shared" si="73"/>
        <v>40.78</v>
      </c>
      <c r="LX14" s="25">
        <v>40.660000000000025</v>
      </c>
      <c r="LY14" s="31">
        <f t="shared" si="74"/>
        <v>0</v>
      </c>
      <c r="LZ14" s="31">
        <f t="shared" si="75"/>
        <v>40.78</v>
      </c>
      <c r="MA14" s="31">
        <f t="shared" si="76"/>
        <v>0</v>
      </c>
      <c r="MB14" s="31">
        <f t="shared" si="77"/>
        <v>0</v>
      </c>
      <c r="MC14" s="31">
        <f t="shared" si="78"/>
        <v>0</v>
      </c>
      <c r="MD14" s="25">
        <v>0</v>
      </c>
      <c r="ME14" s="31">
        <f t="shared" si="79"/>
        <v>0</v>
      </c>
      <c r="MF14" s="33" t="s">
        <v>429</v>
      </c>
      <c r="MG14" s="25">
        <v>0.32</v>
      </c>
      <c r="MH14" s="31">
        <f t="shared" si="208"/>
        <v>0.68000000000002836</v>
      </c>
      <c r="MI14" s="31">
        <f t="shared" si="209"/>
        <v>1.0000000000000284</v>
      </c>
      <c r="MJ14" s="25">
        <v>0.32</v>
      </c>
      <c r="MK14" s="31">
        <f t="shared" si="210"/>
        <v>0.68000000000002836</v>
      </c>
      <c r="ML14" s="31">
        <f t="shared" si="211"/>
        <v>1.0000000000000284</v>
      </c>
      <c r="MM14" s="31">
        <f t="shared" si="80"/>
        <v>0</v>
      </c>
      <c r="MN14" s="31">
        <f t="shared" si="81"/>
        <v>0</v>
      </c>
      <c r="MO14" s="31">
        <f t="shared" si="212"/>
        <v>0</v>
      </c>
      <c r="MP14" s="31">
        <f t="shared" si="82"/>
        <v>0</v>
      </c>
      <c r="MQ14" s="31">
        <f t="shared" si="83"/>
        <v>0</v>
      </c>
      <c r="MR14" s="31">
        <f t="shared" si="213"/>
        <v>0</v>
      </c>
      <c r="MS14" s="31">
        <f t="shared" si="84"/>
        <v>0</v>
      </c>
      <c r="MT14" s="31">
        <f t="shared" si="85"/>
        <v>0</v>
      </c>
      <c r="MU14" s="31">
        <f t="shared" si="214"/>
        <v>0</v>
      </c>
      <c r="MV14" s="31">
        <f t="shared" si="86"/>
        <v>0</v>
      </c>
      <c r="MW14" s="31">
        <f t="shared" si="87"/>
        <v>0</v>
      </c>
      <c r="MX14" s="31">
        <f t="shared" si="215"/>
        <v>0</v>
      </c>
      <c r="MY14" s="108">
        <f t="shared" si="88"/>
        <v>0</v>
      </c>
      <c r="MZ14" s="31">
        <f t="shared" si="89"/>
        <v>0</v>
      </c>
      <c r="NA14" s="31">
        <f t="shared" si="216"/>
        <v>0</v>
      </c>
      <c r="NB14" s="31">
        <f t="shared" si="90"/>
        <v>0</v>
      </c>
      <c r="NC14" s="31">
        <f t="shared" si="91"/>
        <v>0</v>
      </c>
      <c r="ND14" s="31">
        <f t="shared" si="217"/>
        <v>0</v>
      </c>
      <c r="NE14" s="31">
        <f t="shared" si="92"/>
        <v>0</v>
      </c>
      <c r="NF14" s="31">
        <f t="shared" si="93"/>
        <v>0</v>
      </c>
      <c r="NG14" s="31">
        <f t="shared" si="218"/>
        <v>0</v>
      </c>
      <c r="NH14" s="31">
        <f t="shared" si="94"/>
        <v>0</v>
      </c>
      <c r="NI14" s="31">
        <f t="shared" si="95"/>
        <v>0</v>
      </c>
      <c r="NJ14" s="31">
        <f t="shared" si="219"/>
        <v>0</v>
      </c>
      <c r="NK14" s="31">
        <f t="shared" si="96"/>
        <v>0.1</v>
      </c>
      <c r="NL14" s="31">
        <f>IF(OR(MF14="Đào đất",MF14="Đào đất + Đào đá"),IF(MK14&gt;=GD14,GD14,MK14),0)</f>
        <v>0.1</v>
      </c>
      <c r="NM14" s="31">
        <f t="shared" si="220"/>
        <v>0.1</v>
      </c>
      <c r="NN14" s="108">
        <f t="shared" si="98"/>
        <v>0</v>
      </c>
      <c r="NO14" s="31">
        <f t="shared" si="99"/>
        <v>0</v>
      </c>
      <c r="NP14" s="31">
        <f t="shared" si="221"/>
        <v>0</v>
      </c>
      <c r="NQ14" s="31">
        <f t="shared" si="100"/>
        <v>0.2</v>
      </c>
      <c r="NR14" s="31">
        <f t="shared" si="101"/>
        <v>0.2</v>
      </c>
      <c r="NS14" s="31">
        <f t="shared" si="222"/>
        <v>0.2</v>
      </c>
      <c r="NT14" s="31">
        <f t="shared" si="102"/>
        <v>0</v>
      </c>
      <c r="NU14" s="31">
        <f t="shared" si="103"/>
        <v>0</v>
      </c>
      <c r="NV14" s="31">
        <f t="shared" si="223"/>
        <v>0</v>
      </c>
      <c r="NW14" s="31">
        <f t="shared" si="104"/>
        <v>0.38000000000002832</v>
      </c>
      <c r="NX14" s="31">
        <f t="shared" si="105"/>
        <v>0.38000000000002832</v>
      </c>
      <c r="NY14" s="31">
        <f t="shared" si="224"/>
        <v>0.38000000000002832</v>
      </c>
      <c r="NZ14" s="31">
        <f t="shared" si="106"/>
        <v>0.32</v>
      </c>
      <c r="OA14" s="31">
        <f t="shared" si="107"/>
        <v>0.32</v>
      </c>
      <c r="OB14" s="31">
        <f t="shared" si="225"/>
        <v>0.32</v>
      </c>
      <c r="OC14" s="31">
        <f t="shared" si="108"/>
        <v>0</v>
      </c>
      <c r="OD14" s="31">
        <f t="shared" si="109"/>
        <v>0</v>
      </c>
      <c r="OE14" s="31">
        <f t="shared" si="226"/>
        <v>0</v>
      </c>
      <c r="OF14" s="31">
        <f t="shared" si="110"/>
        <v>0</v>
      </c>
      <c r="OG14" s="31">
        <f t="shared" si="111"/>
        <v>0</v>
      </c>
      <c r="OH14" s="31">
        <f t="shared" si="227"/>
        <v>0</v>
      </c>
      <c r="OI14" s="31">
        <f t="shared" si="112"/>
        <v>0</v>
      </c>
      <c r="OJ14" s="31">
        <f t="shared" si="113"/>
        <v>0</v>
      </c>
      <c r="OK14" s="31">
        <f t="shared" si="228"/>
        <v>0</v>
      </c>
      <c r="OL14" s="31">
        <f t="shared" si="114"/>
        <v>0</v>
      </c>
      <c r="OM14" s="31">
        <f t="shared" si="115"/>
        <v>0</v>
      </c>
      <c r="ON14" s="31">
        <f t="shared" si="229"/>
        <v>0</v>
      </c>
      <c r="OO14" s="31">
        <f t="shared" si="116"/>
        <v>0</v>
      </c>
      <c r="OP14" s="31">
        <f t="shared" si="117"/>
        <v>0</v>
      </c>
      <c r="OQ14" s="31">
        <f t="shared" si="230"/>
        <v>0</v>
      </c>
      <c r="OR14" s="31">
        <f t="shared" si="118"/>
        <v>0</v>
      </c>
      <c r="OS14" s="31">
        <f t="shared" si="119"/>
        <v>0</v>
      </c>
      <c r="OT14" s="31">
        <f t="shared" si="231"/>
        <v>0</v>
      </c>
      <c r="OU14" s="31">
        <f t="shared" si="120"/>
        <v>0</v>
      </c>
      <c r="OV14" s="31">
        <f t="shared" si="121"/>
        <v>0</v>
      </c>
      <c r="OW14" s="31">
        <f t="shared" si="232"/>
        <v>0</v>
      </c>
      <c r="OX14" s="31">
        <f t="shared" si="122"/>
        <v>0</v>
      </c>
      <c r="OY14" s="31">
        <f t="shared" si="123"/>
        <v>0</v>
      </c>
      <c r="OZ14" s="31">
        <f t="shared" si="233"/>
        <v>0</v>
      </c>
      <c r="PA14" s="31">
        <f t="shared" si="124"/>
        <v>0</v>
      </c>
      <c r="PB14" s="31">
        <f t="shared" si="125"/>
        <v>0</v>
      </c>
      <c r="PC14" s="31">
        <f t="shared" si="234"/>
        <v>0</v>
      </c>
      <c r="PD14" s="31">
        <f t="shared" si="126"/>
        <v>0</v>
      </c>
      <c r="PE14" s="31">
        <f t="shared" si="127"/>
        <v>0</v>
      </c>
      <c r="PF14" s="31">
        <f t="shared" si="235"/>
        <v>0</v>
      </c>
      <c r="PG14" s="27">
        <v>2.6</v>
      </c>
      <c r="PH14" s="27">
        <v>0.5</v>
      </c>
      <c r="PI14" s="27">
        <v>1</v>
      </c>
      <c r="PJ14" s="27">
        <v>1</v>
      </c>
      <c r="PK14" s="27">
        <v>0</v>
      </c>
      <c r="PL14" s="27">
        <v>0</v>
      </c>
      <c r="PM14" s="27">
        <v>0</v>
      </c>
      <c r="PN14" s="27">
        <v>0</v>
      </c>
      <c r="PO14" s="31">
        <f t="shared" si="269"/>
        <v>3.28</v>
      </c>
      <c r="PP14" s="31">
        <f t="shared" si="236"/>
        <v>2</v>
      </c>
      <c r="PQ14" s="31">
        <f t="shared" si="237"/>
        <v>3.6</v>
      </c>
      <c r="PR14" s="31">
        <f t="shared" si="238"/>
        <v>1.1000000000000001</v>
      </c>
      <c r="PS14" s="31">
        <f t="shared" si="239"/>
        <v>3.28</v>
      </c>
      <c r="PT14" s="31">
        <f t="shared" si="240"/>
        <v>2</v>
      </c>
      <c r="PU14" s="31">
        <f t="shared" si="241"/>
        <v>3.6</v>
      </c>
      <c r="PV14" s="31">
        <f t="shared" si="242"/>
        <v>1.1000000000000001</v>
      </c>
      <c r="PW14" s="31">
        <f t="shared" si="128"/>
        <v>0</v>
      </c>
      <c r="PX14" s="31">
        <f t="shared" si="243"/>
        <v>0</v>
      </c>
      <c r="PY14" s="31">
        <f t="shared" si="129"/>
        <v>0</v>
      </c>
      <c r="PZ14" s="31">
        <f t="shared" si="130"/>
        <v>0</v>
      </c>
      <c r="QA14" s="31">
        <f t="shared" si="131"/>
        <v>34.479999999999997</v>
      </c>
      <c r="QB14" s="31">
        <f t="shared" si="132"/>
        <v>18.96</v>
      </c>
      <c r="QC14" s="31">
        <f t="shared" si="133"/>
        <v>53.44</v>
      </c>
      <c r="QD14" s="31">
        <f t="shared" si="134"/>
        <v>0</v>
      </c>
      <c r="QE14" s="31">
        <f t="shared" si="135"/>
        <v>0</v>
      </c>
      <c r="QF14" s="31">
        <f t="shared" si="244"/>
        <v>0</v>
      </c>
      <c r="QG14" s="31">
        <f t="shared" si="245"/>
        <v>34.479999999999997</v>
      </c>
      <c r="QH14" s="31">
        <f t="shared" si="246"/>
        <v>18.96</v>
      </c>
      <c r="QI14" s="31">
        <f t="shared" si="247"/>
        <v>53.44</v>
      </c>
      <c r="QJ14" s="31">
        <f t="shared" si="136"/>
        <v>0</v>
      </c>
      <c r="QK14" s="31">
        <f t="shared" si="137"/>
        <v>0</v>
      </c>
      <c r="QL14" s="31">
        <f t="shared" si="248"/>
        <v>0</v>
      </c>
      <c r="QM14" s="31">
        <f t="shared" si="138"/>
        <v>17.100000000000001</v>
      </c>
      <c r="QN14" s="31">
        <f t="shared" si="139"/>
        <v>7.72</v>
      </c>
      <c r="QO14" s="31">
        <f t="shared" si="249"/>
        <v>24.82</v>
      </c>
      <c r="QP14" s="31">
        <f t="shared" si="140"/>
        <v>0</v>
      </c>
      <c r="QQ14" s="31">
        <f t="shared" si="141"/>
        <v>0</v>
      </c>
      <c r="QR14" s="31">
        <f t="shared" si="250"/>
        <v>0</v>
      </c>
      <c r="QS14" s="31">
        <f t="shared" si="142"/>
        <v>0</v>
      </c>
      <c r="QT14" s="31">
        <f t="shared" si="143"/>
        <v>0</v>
      </c>
      <c r="QU14" s="31">
        <f t="shared" si="251"/>
        <v>0</v>
      </c>
      <c r="QV14" s="31">
        <f t="shared" si="144"/>
        <v>0</v>
      </c>
      <c r="QW14" s="31">
        <f t="shared" si="145"/>
        <v>0</v>
      </c>
      <c r="QX14" s="31">
        <f t="shared" si="252"/>
        <v>0</v>
      </c>
      <c r="QY14" s="31">
        <f t="shared" si="146"/>
        <v>0</v>
      </c>
      <c r="QZ14" s="31">
        <f t="shared" si="147"/>
        <v>0</v>
      </c>
      <c r="RA14" s="31">
        <f t="shared" si="253"/>
        <v>0</v>
      </c>
      <c r="RB14" s="31">
        <f t="shared" si="254"/>
        <v>0</v>
      </c>
      <c r="RC14" s="31">
        <f t="shared" si="255"/>
        <v>0</v>
      </c>
      <c r="RD14" s="31">
        <f t="shared" si="256"/>
        <v>17.100000000000001</v>
      </c>
      <c r="RE14" s="31">
        <f t="shared" si="256"/>
        <v>7.72</v>
      </c>
      <c r="RF14" s="31">
        <f t="shared" si="257"/>
        <v>24.82</v>
      </c>
      <c r="RG14" s="31">
        <f t="shared" si="258"/>
        <v>17.38</v>
      </c>
      <c r="RH14" s="31">
        <f t="shared" si="258"/>
        <v>11.24</v>
      </c>
      <c r="RI14" s="31">
        <f t="shared" si="259"/>
        <v>28.62</v>
      </c>
      <c r="RJ14" s="31">
        <f t="shared" si="260"/>
        <v>17.100000000000001</v>
      </c>
      <c r="RK14" s="31">
        <f t="shared" si="260"/>
        <v>7.72</v>
      </c>
      <c r="RL14" s="31">
        <f t="shared" si="260"/>
        <v>24.82</v>
      </c>
      <c r="RM14" s="31">
        <f t="shared" si="148"/>
        <v>0</v>
      </c>
      <c r="RN14" s="31">
        <f t="shared" si="149"/>
        <v>0</v>
      </c>
      <c r="RO14" s="31">
        <f t="shared" si="150"/>
        <v>0</v>
      </c>
      <c r="RP14" s="31">
        <f t="shared" si="151"/>
        <v>0</v>
      </c>
      <c r="RQ14" s="31">
        <f t="shared" si="152"/>
        <v>0</v>
      </c>
      <c r="RR14" s="31">
        <f t="shared" si="153"/>
        <v>0</v>
      </c>
      <c r="RS14" s="31">
        <f t="shared" si="154"/>
        <v>0</v>
      </c>
      <c r="RT14" s="31">
        <f t="shared" si="155"/>
        <v>0</v>
      </c>
      <c r="RU14" s="31">
        <f t="shared" si="261"/>
        <v>0</v>
      </c>
      <c r="RV14" s="24"/>
      <c r="RW14" s="24"/>
      <c r="RX14" s="24"/>
      <c r="RY14" s="24"/>
    </row>
    <row r="15" spans="1:493" ht="42.75" x14ac:dyDescent="0.25">
      <c r="A15" s="24">
        <v>9</v>
      </c>
      <c r="B15" s="24" t="s">
        <v>420</v>
      </c>
      <c r="C15" s="24">
        <v>262.01</v>
      </c>
      <c r="D15" s="14" t="e">
        <f>INDEX(#REF!,MATCH(E15,#REF!,0))</f>
        <v>#REF!</v>
      </c>
      <c r="E15" s="24" t="s">
        <v>455</v>
      </c>
      <c r="F15" s="14" t="s">
        <v>422</v>
      </c>
      <c r="G15" s="14" t="s">
        <v>444</v>
      </c>
      <c r="H15" s="14" t="s">
        <v>438</v>
      </c>
      <c r="I15" s="14" t="s">
        <v>425</v>
      </c>
      <c r="J15" s="14" t="s">
        <v>439</v>
      </c>
      <c r="K15" s="14" t="s">
        <v>427</v>
      </c>
      <c r="L15" s="14" t="s">
        <v>427</v>
      </c>
      <c r="M15" s="24">
        <v>2</v>
      </c>
      <c r="N15" s="24">
        <v>2</v>
      </c>
      <c r="O15" s="25">
        <v>2</v>
      </c>
      <c r="P15" s="25">
        <v>2.4</v>
      </c>
      <c r="Q15" s="25">
        <v>0.1</v>
      </c>
      <c r="R15" s="25">
        <v>2</v>
      </c>
      <c r="S15" s="25">
        <v>2.2000000000000002</v>
      </c>
      <c r="T15" s="24">
        <v>0.2</v>
      </c>
      <c r="U15" s="24">
        <v>0</v>
      </c>
      <c r="V15" s="24">
        <v>0</v>
      </c>
      <c r="W15" s="24">
        <v>0</v>
      </c>
      <c r="X15" s="24">
        <v>2</v>
      </c>
      <c r="Y15" s="24">
        <v>1.54</v>
      </c>
      <c r="Z15" s="26">
        <f t="shared" si="271"/>
        <v>0.98</v>
      </c>
      <c r="AA15" s="24">
        <v>0.22</v>
      </c>
      <c r="AB15" s="24">
        <v>2</v>
      </c>
      <c r="AC15" s="24">
        <v>1.56</v>
      </c>
      <c r="AD15" s="24">
        <v>0.2</v>
      </c>
      <c r="AE15" s="24">
        <v>0.22</v>
      </c>
      <c r="AF15" s="24">
        <v>0.5</v>
      </c>
      <c r="AG15" s="25">
        <v>1.56</v>
      </c>
      <c r="AH15" s="25">
        <v>1.56</v>
      </c>
      <c r="AI15" s="26">
        <f t="shared" si="0"/>
        <v>1.28</v>
      </c>
      <c r="AJ15" s="25">
        <v>2</v>
      </c>
      <c r="AK15" s="25">
        <v>2</v>
      </c>
      <c r="AL15" s="26">
        <f t="shared" si="1"/>
        <v>1.2</v>
      </c>
      <c r="AM15" s="24">
        <v>2</v>
      </c>
      <c r="AN15" s="24">
        <v>1.56</v>
      </c>
      <c r="AO15" s="24">
        <v>0.1</v>
      </c>
      <c r="AP15" s="24">
        <v>0.22</v>
      </c>
      <c r="AQ15" s="24">
        <v>2</v>
      </c>
      <c r="AR15" s="24">
        <v>1.8</v>
      </c>
      <c r="AS15" s="24">
        <v>0.12</v>
      </c>
      <c r="AT15" s="24">
        <v>0.1</v>
      </c>
      <c r="AU15" s="24">
        <v>0</v>
      </c>
      <c r="AV15" s="24">
        <v>0</v>
      </c>
      <c r="AW15" s="24">
        <v>0</v>
      </c>
      <c r="AX15" s="24">
        <v>0</v>
      </c>
      <c r="AY15" s="24">
        <v>0</v>
      </c>
      <c r="AZ15" s="24">
        <v>0</v>
      </c>
      <c r="BA15" s="24">
        <v>0</v>
      </c>
      <c r="BB15" s="24">
        <v>0</v>
      </c>
      <c r="BC15" s="24">
        <v>0</v>
      </c>
      <c r="BD15" s="24">
        <v>0</v>
      </c>
      <c r="BE15" s="24">
        <v>0</v>
      </c>
      <c r="BF15" s="24">
        <v>0</v>
      </c>
      <c r="BG15" s="24">
        <v>0</v>
      </c>
      <c r="BH15" s="24">
        <v>0</v>
      </c>
      <c r="BI15" s="24">
        <v>0</v>
      </c>
      <c r="BJ15" s="24">
        <v>0</v>
      </c>
      <c r="BK15" s="24">
        <v>0</v>
      </c>
      <c r="BL15" s="24">
        <v>0</v>
      </c>
      <c r="BM15" s="24">
        <v>0</v>
      </c>
      <c r="BN15" s="24">
        <v>0</v>
      </c>
      <c r="BO15" s="24">
        <v>0</v>
      </c>
      <c r="BP15" s="24">
        <v>0</v>
      </c>
      <c r="BQ15" s="24">
        <v>0</v>
      </c>
      <c r="BR15" s="24">
        <v>0</v>
      </c>
      <c r="BS15" s="24">
        <v>0</v>
      </c>
      <c r="BT15" s="24">
        <v>0</v>
      </c>
      <c r="BU15" s="24">
        <v>0</v>
      </c>
      <c r="BV15" s="24">
        <v>0</v>
      </c>
      <c r="BW15" s="24"/>
      <c r="BX15" s="24"/>
      <c r="BY15" s="24">
        <v>0</v>
      </c>
      <c r="BZ15" s="24">
        <v>0</v>
      </c>
      <c r="CA15" s="14" t="e">
        <f>INDEX(#REF!,MATCH(E15,#REF!,0))</f>
        <v>#REF!</v>
      </c>
      <c r="CB15" s="14" t="s">
        <v>440</v>
      </c>
      <c r="CC15" s="24">
        <v>0</v>
      </c>
      <c r="CD15" s="24">
        <v>0</v>
      </c>
      <c r="CE15" s="24">
        <v>1.8</v>
      </c>
      <c r="CF15" s="24">
        <v>1.6</v>
      </c>
      <c r="CG15" s="24">
        <v>0.12</v>
      </c>
      <c r="CH15" s="24">
        <v>2</v>
      </c>
      <c r="CI15" s="24" t="s">
        <v>114</v>
      </c>
      <c r="CJ15" s="24">
        <f t="shared" si="262"/>
        <v>0</v>
      </c>
      <c r="CK15" s="26">
        <f t="shared" si="157"/>
        <v>0.91</v>
      </c>
      <c r="CL15" s="26">
        <f t="shared" si="270"/>
        <v>0.91</v>
      </c>
      <c r="CM15" s="24">
        <v>36.67</v>
      </c>
      <c r="CN15" s="27">
        <v>48.87</v>
      </c>
      <c r="CO15" s="24">
        <v>48.08</v>
      </c>
      <c r="CP15" s="28">
        <f t="shared" si="159"/>
        <v>48.08</v>
      </c>
      <c r="CQ15" s="28">
        <f t="shared" si="160"/>
        <v>47.17</v>
      </c>
      <c r="CR15" s="28">
        <f t="shared" si="161"/>
        <v>0.91</v>
      </c>
      <c r="CS15" s="28">
        <f t="shared" si="162"/>
        <v>47.269999999999996</v>
      </c>
      <c r="CT15" s="28">
        <f t="shared" si="2"/>
        <v>47.47</v>
      </c>
      <c r="CU15" s="29">
        <v>47.47</v>
      </c>
      <c r="CV15" s="28">
        <f t="shared" si="163"/>
        <v>0.98</v>
      </c>
      <c r="CW15" s="28">
        <f t="shared" si="3"/>
        <v>47.97</v>
      </c>
      <c r="CX15" s="28">
        <f t="shared" si="4"/>
        <v>48.17</v>
      </c>
      <c r="CY15" s="28">
        <f t="shared" si="5"/>
        <v>48.65</v>
      </c>
      <c r="CZ15" s="28">
        <f t="shared" si="164"/>
        <v>48.75</v>
      </c>
      <c r="DA15" s="30">
        <v>48.87</v>
      </c>
      <c r="DB15" s="26">
        <f t="shared" si="165"/>
        <v>1.7</v>
      </c>
      <c r="DC15" s="26">
        <f t="shared" si="166"/>
        <v>0.79</v>
      </c>
      <c r="DD15" s="26">
        <f t="shared" si="167"/>
        <v>0.90999999999999992</v>
      </c>
      <c r="DE15" s="26">
        <f t="shared" si="6"/>
        <v>0.1</v>
      </c>
      <c r="DF15" s="26">
        <f t="shared" si="168"/>
        <v>0.2</v>
      </c>
      <c r="DG15" s="26">
        <f t="shared" si="7"/>
        <v>0.61</v>
      </c>
      <c r="DH15" s="26">
        <f t="shared" si="8"/>
        <v>0</v>
      </c>
      <c r="DI15" s="26">
        <f t="shared" si="9"/>
        <v>0</v>
      </c>
      <c r="DJ15" s="26">
        <f t="shared" si="10"/>
        <v>0</v>
      </c>
      <c r="DK15" s="26">
        <f t="shared" si="169"/>
        <v>0.91</v>
      </c>
      <c r="DL15" s="26">
        <f t="shared" si="170"/>
        <v>0</v>
      </c>
      <c r="DM15" s="26">
        <f t="shared" si="171"/>
        <v>0</v>
      </c>
      <c r="DN15" s="26">
        <f t="shared" si="172"/>
        <v>0</v>
      </c>
      <c r="DO15" s="24">
        <v>3</v>
      </c>
      <c r="DP15" s="24">
        <v>0.5</v>
      </c>
      <c r="DQ15" s="24">
        <v>1</v>
      </c>
      <c r="DR15" s="24">
        <v>1</v>
      </c>
      <c r="DS15" s="31">
        <f t="shared" si="173"/>
        <v>3.91</v>
      </c>
      <c r="DT15" s="31">
        <f t="shared" si="174"/>
        <v>0</v>
      </c>
      <c r="DU15" s="31">
        <f t="shared" si="175"/>
        <v>3.14</v>
      </c>
      <c r="DV15" s="31">
        <f t="shared" si="176"/>
        <v>0</v>
      </c>
      <c r="DW15" s="31">
        <f t="shared" si="177"/>
        <v>3.14</v>
      </c>
      <c r="DX15" s="31">
        <f t="shared" si="178"/>
        <v>6.28</v>
      </c>
      <c r="DY15" s="31">
        <f t="shared" si="179"/>
        <v>0</v>
      </c>
      <c r="DZ15" s="31">
        <f t="shared" si="180"/>
        <v>6.28</v>
      </c>
      <c r="EA15" s="31">
        <f t="shared" si="181"/>
        <v>3.8</v>
      </c>
      <c r="EB15" s="31">
        <f t="shared" si="182"/>
        <v>0</v>
      </c>
      <c r="EC15" s="31">
        <f t="shared" si="183"/>
        <v>3.8</v>
      </c>
      <c r="ED15" s="31">
        <f t="shared" si="184"/>
        <v>2.48</v>
      </c>
      <c r="EE15" s="31">
        <f t="shared" si="184"/>
        <v>0</v>
      </c>
      <c r="EF15" s="31">
        <f t="shared" si="185"/>
        <v>2.48</v>
      </c>
      <c r="EG15" s="31">
        <f t="shared" si="186"/>
        <v>3.8</v>
      </c>
      <c r="EH15" s="31">
        <f t="shared" si="186"/>
        <v>0</v>
      </c>
      <c r="EI15" s="31">
        <f t="shared" si="187"/>
        <v>3.8</v>
      </c>
      <c r="EJ15" s="24"/>
      <c r="EK15" s="24"/>
      <c r="EL15" s="24">
        <v>262.01</v>
      </c>
      <c r="EM15" s="24">
        <v>46.790000000000006</v>
      </c>
      <c r="EN15" s="24" t="s">
        <v>455</v>
      </c>
      <c r="EO15" s="24" t="s">
        <v>456</v>
      </c>
      <c r="EP15" s="14" t="s">
        <v>452</v>
      </c>
      <c r="EQ15" s="14" t="s">
        <v>453</v>
      </c>
      <c r="ER15" s="14" t="e">
        <f>IF(OR(EP15="Cống tròn",EP15="Cống hộp",EP15="Ống nhựa"),INDEX(#REF!,MATCH(E15,#REF!,0)),IF(OR(EP15="Rãnh xây",EP15="Rãnh bê tông"),INDEX(#REF!,MATCH(E15,#REF!,0)),EP15&amp;" "&amp;" ,"&amp;EQ15))</f>
        <v>#REF!</v>
      </c>
      <c r="ES15" s="25">
        <v>1</v>
      </c>
      <c r="ET15" s="25">
        <v>1.4999999999999999E-2</v>
      </c>
      <c r="EU15" s="25">
        <v>1</v>
      </c>
      <c r="EV15" s="24">
        <v>17.240000000000002</v>
      </c>
      <c r="EW15" s="31">
        <f t="shared" si="188"/>
        <v>17</v>
      </c>
      <c r="EX15" s="31">
        <f t="shared" si="189"/>
        <v>16</v>
      </c>
      <c r="EY15" s="31">
        <f t="shared" si="11"/>
        <v>0.22499999999999998</v>
      </c>
      <c r="EZ15" s="31">
        <f t="shared" si="190"/>
        <v>16.225000000000001</v>
      </c>
      <c r="FA15" s="31">
        <f t="shared" si="191"/>
        <v>-1.0150000000000006</v>
      </c>
      <c r="FB15" s="32" t="str">
        <f t="shared" si="192"/>
        <v>Thêm 01</v>
      </c>
      <c r="FC15" s="31">
        <f t="shared" si="193"/>
        <v>-3.5527136788005009E-15</v>
      </c>
      <c r="FD15" s="33" t="e" cm="1">
        <f t="array" ref="FD15">IF(EP15="Cống tròn",INDEX(#REF!,MATCH(E15,#REF!,0)),IF(EP15="Cống hộp",INDEX(#REF!,MATCH(E15,#REF!,0)),IF(EP15="Rãnh thang",INDEX(#REF!,MATCH(EL15&amp;EM15,#REF!&amp;#REF!,0)),FE15&amp;" "&amp;FF15)))</f>
        <v>#REF!</v>
      </c>
      <c r="FE15" s="14" t="s">
        <v>439</v>
      </c>
      <c r="FF15" s="14" t="s">
        <v>437</v>
      </c>
      <c r="FG15" s="14" t="e">
        <f>INDEX(#REF!,MATCH(E15,#REF!,0))</f>
        <v>#REF!</v>
      </c>
      <c r="FH15" s="14"/>
      <c r="FI15" s="24">
        <v>0</v>
      </c>
      <c r="FJ15" s="24">
        <v>0</v>
      </c>
      <c r="FK15" s="24">
        <v>0</v>
      </c>
      <c r="FL15" s="25">
        <v>0</v>
      </c>
      <c r="FM15" s="25">
        <v>0</v>
      </c>
      <c r="FN15" s="31">
        <f t="shared" si="194"/>
        <v>0</v>
      </c>
      <c r="FO15" s="31">
        <f t="shared" si="195"/>
        <v>0</v>
      </c>
      <c r="FP15" s="25">
        <v>0</v>
      </c>
      <c r="FQ15" s="25">
        <v>0</v>
      </c>
      <c r="FR15" s="25">
        <v>0</v>
      </c>
      <c r="FS15" s="31">
        <f t="shared" si="196"/>
        <v>0</v>
      </c>
      <c r="FT15" s="25">
        <v>0</v>
      </c>
      <c r="FU15" s="25">
        <v>0</v>
      </c>
      <c r="FV15" s="25">
        <v>0</v>
      </c>
      <c r="FW15" s="25">
        <v>0</v>
      </c>
      <c r="FX15" s="25">
        <v>0</v>
      </c>
      <c r="FY15" s="31">
        <f t="shared" si="197"/>
        <v>0</v>
      </c>
      <c r="FZ15" s="33" t="s">
        <v>435</v>
      </c>
      <c r="GA15" s="33" t="s">
        <v>444</v>
      </c>
      <c r="GB15" s="33" t="s">
        <v>446</v>
      </c>
      <c r="GC15" s="33" t="s">
        <v>446</v>
      </c>
      <c r="GD15" s="25">
        <v>0.1</v>
      </c>
      <c r="GE15" s="25">
        <v>1.6</v>
      </c>
      <c r="GF15" s="25">
        <v>0.2</v>
      </c>
      <c r="GG15" s="25">
        <v>1.5</v>
      </c>
      <c r="GH15" s="25">
        <v>0.2</v>
      </c>
      <c r="GI15" s="25">
        <v>1.4</v>
      </c>
      <c r="GJ15" s="25">
        <v>0.2</v>
      </c>
      <c r="GK15" s="25">
        <v>2</v>
      </c>
      <c r="GL15" s="25">
        <v>1</v>
      </c>
      <c r="GM15" s="25">
        <v>0.88</v>
      </c>
      <c r="GN15" s="31">
        <f t="shared" si="198"/>
        <v>0</v>
      </c>
      <c r="GO15" s="31">
        <f t="shared" si="199"/>
        <v>0.88</v>
      </c>
      <c r="GP15" s="25">
        <v>0</v>
      </c>
      <c r="GQ15" s="25">
        <v>0</v>
      </c>
      <c r="GR15" s="25">
        <v>0.12</v>
      </c>
      <c r="GS15" s="25">
        <v>0.1</v>
      </c>
      <c r="GT15" s="33" t="e">
        <f>INDEX(#REF!,MATCH(E15,#REF!,0))</f>
        <v>#REF!</v>
      </c>
      <c r="GU15" s="33"/>
      <c r="GV15" s="25">
        <v>0</v>
      </c>
      <c r="GW15" s="25">
        <v>0</v>
      </c>
      <c r="GX15" s="25">
        <v>0</v>
      </c>
      <c r="GY15" s="25">
        <v>0</v>
      </c>
      <c r="GZ15" s="31">
        <f t="shared" si="12"/>
        <v>0</v>
      </c>
      <c r="HA15" s="31">
        <f t="shared" si="13"/>
        <v>0</v>
      </c>
      <c r="HB15" s="31">
        <f t="shared" si="200"/>
        <v>1.5</v>
      </c>
      <c r="HC15" s="25">
        <v>0</v>
      </c>
      <c r="HD15" s="25">
        <v>0</v>
      </c>
      <c r="HE15" s="25">
        <v>0</v>
      </c>
      <c r="HF15" s="31">
        <f t="shared" si="201"/>
        <v>0</v>
      </c>
      <c r="HG15" s="25">
        <v>0</v>
      </c>
      <c r="HH15" s="25">
        <v>0</v>
      </c>
      <c r="HI15" s="33"/>
      <c r="HJ15" s="33"/>
      <c r="HK15" s="33"/>
      <c r="HL15" s="33"/>
      <c r="HM15" s="33" t="e" cm="1">
        <f t="array" ref="HM15">INDEX(#REF!,MATCH(EL15&amp;EM15,#REF!&amp;#REF!,0))</f>
        <v>#REF!</v>
      </c>
      <c r="HN15" s="25">
        <v>0</v>
      </c>
      <c r="HO15" s="25">
        <v>0</v>
      </c>
      <c r="HP15" s="25">
        <v>0</v>
      </c>
      <c r="HQ15" s="25">
        <v>0</v>
      </c>
      <c r="HR15" s="25">
        <v>0</v>
      </c>
      <c r="HS15" s="25">
        <v>0</v>
      </c>
      <c r="HT15" s="25">
        <v>0</v>
      </c>
      <c r="HU15" s="25">
        <v>0</v>
      </c>
      <c r="HV15" s="25">
        <v>0</v>
      </c>
      <c r="HW15" s="25">
        <v>0</v>
      </c>
      <c r="HX15" s="33" t="e" cm="1">
        <f t="array" ref="HX15">INDEX(#REF!,MATCH(EL15&amp;EM15,#REF!&amp;#REF!,0))</f>
        <v>#REF!</v>
      </c>
      <c r="HY15" s="25">
        <v>0</v>
      </c>
      <c r="HZ15" s="25">
        <v>0</v>
      </c>
      <c r="IA15" s="25">
        <v>0</v>
      </c>
      <c r="IB15" s="33" t="e" cm="1">
        <f t="array" ref="IB15">INDEX(#REF!,MATCH(EL15&amp;EM15,#REF!&amp;#REF!,0))</f>
        <v>#REF!</v>
      </c>
      <c r="IC15" s="25">
        <v>0</v>
      </c>
      <c r="ID15" s="25">
        <v>0</v>
      </c>
      <c r="IE15" s="25">
        <v>0</v>
      </c>
      <c r="IF15" s="25">
        <v>0</v>
      </c>
      <c r="IG15" s="25">
        <v>0</v>
      </c>
      <c r="IH15" s="25">
        <v>0</v>
      </c>
      <c r="II15" s="33" t="e" cm="1">
        <f t="array" ref="II15">INDEX(#REF!,MATCH(EL15&amp;EM15,#REF!&amp;#REF!,0))</f>
        <v>#REF!</v>
      </c>
      <c r="IJ15" s="25">
        <v>0</v>
      </c>
      <c r="IK15" s="25">
        <v>0</v>
      </c>
      <c r="IL15" s="25">
        <v>0</v>
      </c>
      <c r="IM15" s="33" t="e" cm="1">
        <f t="array" ref="IM15">INDEX(#REF!,MATCH(EL15&amp;EM15,#REF!&amp;#REF!,0))</f>
        <v>#REF!</v>
      </c>
      <c r="IN15" s="33" t="s">
        <v>437</v>
      </c>
      <c r="IO15" s="31">
        <f t="shared" si="14"/>
        <v>17</v>
      </c>
      <c r="IP15" s="25">
        <v>1</v>
      </c>
      <c r="IQ15" s="25">
        <v>1.24</v>
      </c>
      <c r="IR15" s="25">
        <v>0.12</v>
      </c>
      <c r="IS15" s="33" t="e" cm="1">
        <f t="array" ref="IS15">INDEX(#REF!,MATCH(EL15&amp;EM15,#REF!&amp;#REF!,0))</f>
        <v>#REF!</v>
      </c>
      <c r="IT15" s="33" t="s">
        <v>437</v>
      </c>
      <c r="IU15" s="31">
        <f t="shared" si="263"/>
        <v>1</v>
      </c>
      <c r="IV15" s="31">
        <f t="shared" si="202"/>
        <v>0.24</v>
      </c>
      <c r="IW15" s="25">
        <v>1.24</v>
      </c>
      <c r="IX15" s="25">
        <v>0.12</v>
      </c>
      <c r="IY15" s="25">
        <v>0</v>
      </c>
      <c r="IZ15" s="25">
        <v>0</v>
      </c>
      <c r="JA15" s="31">
        <f t="shared" si="264"/>
        <v>17</v>
      </c>
      <c r="JB15" s="31">
        <f t="shared" si="265"/>
        <v>0</v>
      </c>
      <c r="JC15" s="31">
        <f t="shared" si="266"/>
        <v>17</v>
      </c>
      <c r="JD15" s="31">
        <f t="shared" si="267"/>
        <v>-0.24000000000000199</v>
      </c>
      <c r="JE15" s="31" t="str">
        <f t="shared" si="268"/>
        <v>Thêm 01</v>
      </c>
      <c r="JF15" s="27">
        <v>40.680000000000028</v>
      </c>
      <c r="JG15" s="26">
        <f t="shared" si="203"/>
        <v>39.68</v>
      </c>
      <c r="JH15" s="26">
        <f t="shared" si="204"/>
        <v>1.0000000000000284</v>
      </c>
      <c r="JI15" s="26">
        <f t="shared" si="15"/>
        <v>0</v>
      </c>
      <c r="JJ15" s="26">
        <f t="shared" si="16"/>
        <v>39.680000000000021</v>
      </c>
      <c r="JK15" s="26">
        <f t="shared" si="17"/>
        <v>0</v>
      </c>
      <c r="JL15" s="26">
        <f t="shared" si="18"/>
        <v>0</v>
      </c>
      <c r="JM15" s="26">
        <f t="shared" si="19"/>
        <v>0</v>
      </c>
      <c r="JN15" s="26">
        <f t="shared" si="20"/>
        <v>0</v>
      </c>
      <c r="JO15" s="26">
        <f t="shared" si="21"/>
        <v>0</v>
      </c>
      <c r="JP15" s="26">
        <f t="shared" si="22"/>
        <v>39.780000000000022</v>
      </c>
      <c r="JQ15" s="26">
        <f t="shared" si="23"/>
        <v>0</v>
      </c>
      <c r="JR15" s="26">
        <f t="shared" si="24"/>
        <v>0</v>
      </c>
      <c r="JS15" s="26">
        <f t="shared" si="25"/>
        <v>0</v>
      </c>
      <c r="JT15" s="26">
        <f t="shared" si="26"/>
        <v>0</v>
      </c>
      <c r="JU15" s="26">
        <f t="shared" si="27"/>
        <v>0</v>
      </c>
      <c r="JV15" s="26">
        <f t="shared" si="28"/>
        <v>39.780000000000022</v>
      </c>
      <c r="JW15" s="26">
        <f t="shared" si="29"/>
        <v>0</v>
      </c>
      <c r="JX15" s="26">
        <f t="shared" si="30"/>
        <v>39.980000000000025</v>
      </c>
      <c r="JY15" s="26">
        <f t="shared" si="31"/>
        <v>0</v>
      </c>
      <c r="JZ15" s="26">
        <f t="shared" si="32"/>
        <v>0</v>
      </c>
      <c r="KA15" s="26">
        <f t="shared" si="33"/>
        <v>0</v>
      </c>
      <c r="KB15" s="26">
        <f t="shared" si="34"/>
        <v>39.980000000000025</v>
      </c>
      <c r="KC15" s="26">
        <f t="shared" si="35"/>
        <v>0</v>
      </c>
      <c r="KD15" s="106">
        <f t="shared" si="205"/>
        <v>0</v>
      </c>
      <c r="KE15" s="24">
        <v>40.180000000000028</v>
      </c>
      <c r="KF15" s="31">
        <f t="shared" si="206"/>
        <v>1</v>
      </c>
      <c r="KG15" s="31">
        <f t="shared" si="36"/>
        <v>41.18</v>
      </c>
      <c r="KH15" s="31">
        <f t="shared" si="37"/>
        <v>41.18</v>
      </c>
      <c r="KI15" s="31">
        <f t="shared" si="38"/>
        <v>0</v>
      </c>
      <c r="KJ15" s="31">
        <f t="shared" si="39"/>
        <v>41.3</v>
      </c>
      <c r="KK15" s="25">
        <v>41.180000000000028</v>
      </c>
      <c r="KL15" s="31">
        <f t="shared" si="40"/>
        <v>0</v>
      </c>
      <c r="KM15" s="31">
        <f t="shared" si="41"/>
        <v>41.3</v>
      </c>
      <c r="KN15" s="31">
        <f t="shared" si="42"/>
        <v>0</v>
      </c>
      <c r="KO15" s="31">
        <f t="shared" si="43"/>
        <v>0</v>
      </c>
      <c r="KP15" s="31">
        <f t="shared" si="44"/>
        <v>0</v>
      </c>
      <c r="KQ15" s="25">
        <v>0</v>
      </c>
      <c r="KR15" s="31">
        <f t="shared" si="45"/>
        <v>0</v>
      </c>
      <c r="KS15" s="27">
        <v>40.180000000000028</v>
      </c>
      <c r="KT15" s="26">
        <f t="shared" si="46"/>
        <v>39.18</v>
      </c>
      <c r="KU15" s="106">
        <f t="shared" si="207"/>
        <v>1.0000000000000284</v>
      </c>
      <c r="KV15" s="26">
        <f t="shared" si="47"/>
        <v>0</v>
      </c>
      <c r="KW15" s="26">
        <f t="shared" si="48"/>
        <v>39.180000000000021</v>
      </c>
      <c r="KX15" s="26">
        <f t="shared" si="49"/>
        <v>0</v>
      </c>
      <c r="KY15" s="26">
        <f t="shared" si="50"/>
        <v>0</v>
      </c>
      <c r="KZ15" s="26">
        <f t="shared" si="51"/>
        <v>0</v>
      </c>
      <c r="LA15" s="26">
        <f t="shared" si="52"/>
        <v>0</v>
      </c>
      <c r="LB15" s="26">
        <f t="shared" si="53"/>
        <v>0</v>
      </c>
      <c r="LC15" s="26">
        <f t="shared" si="54"/>
        <v>39.280000000000022</v>
      </c>
      <c r="LD15" s="26">
        <f t="shared" si="55"/>
        <v>0</v>
      </c>
      <c r="LE15" s="26">
        <f t="shared" si="56"/>
        <v>0</v>
      </c>
      <c r="LF15" s="26">
        <f t="shared" si="57"/>
        <v>0</v>
      </c>
      <c r="LG15" s="26">
        <f t="shared" si="58"/>
        <v>0</v>
      </c>
      <c r="LH15" s="26">
        <f t="shared" si="59"/>
        <v>0</v>
      </c>
      <c r="LI15" s="26">
        <f t="shared" si="60"/>
        <v>39.280000000000022</v>
      </c>
      <c r="LJ15" s="26">
        <f t="shared" si="61"/>
        <v>0</v>
      </c>
      <c r="LK15" s="26">
        <f t="shared" si="62"/>
        <v>39.480000000000025</v>
      </c>
      <c r="LL15" s="26">
        <f t="shared" si="63"/>
        <v>0</v>
      </c>
      <c r="LM15" s="26">
        <f t="shared" si="64"/>
        <v>0</v>
      </c>
      <c r="LN15" s="26">
        <f t="shared" si="65"/>
        <v>0</v>
      </c>
      <c r="LO15" s="26">
        <f t="shared" si="66"/>
        <v>39.480000000000025</v>
      </c>
      <c r="LP15" s="26">
        <f t="shared" si="67"/>
        <v>0</v>
      </c>
      <c r="LQ15" s="26">
        <f t="shared" si="68"/>
        <v>0</v>
      </c>
      <c r="LR15" s="24">
        <v>39.680000000000028</v>
      </c>
      <c r="LS15" s="31">
        <f t="shared" si="69"/>
        <v>1</v>
      </c>
      <c r="LT15" s="31">
        <f t="shared" si="70"/>
        <v>40.68</v>
      </c>
      <c r="LU15" s="31">
        <f t="shared" si="71"/>
        <v>40.68</v>
      </c>
      <c r="LV15" s="31">
        <f t="shared" si="72"/>
        <v>0</v>
      </c>
      <c r="LW15" s="31">
        <f t="shared" si="73"/>
        <v>40.799999999999997</v>
      </c>
      <c r="LX15" s="25">
        <v>40.680000000000028</v>
      </c>
      <c r="LY15" s="31">
        <f t="shared" si="74"/>
        <v>0</v>
      </c>
      <c r="LZ15" s="31">
        <f t="shared" si="75"/>
        <v>40.799999999999997</v>
      </c>
      <c r="MA15" s="31">
        <f t="shared" si="76"/>
        <v>0</v>
      </c>
      <c r="MB15" s="31">
        <f t="shared" si="77"/>
        <v>0</v>
      </c>
      <c r="MC15" s="31">
        <f t="shared" si="78"/>
        <v>0</v>
      </c>
      <c r="MD15" s="25">
        <v>0</v>
      </c>
      <c r="ME15" s="31">
        <f t="shared" si="79"/>
        <v>0</v>
      </c>
      <c r="MF15" s="33" t="s">
        <v>114</v>
      </c>
      <c r="MG15" s="25">
        <v>0</v>
      </c>
      <c r="MH15" s="31">
        <f t="shared" si="208"/>
        <v>1.0000000000000284</v>
      </c>
      <c r="MI15" s="31">
        <f t="shared" si="209"/>
        <v>1.0000000000000284</v>
      </c>
      <c r="MJ15" s="25">
        <v>0</v>
      </c>
      <c r="MK15" s="31">
        <f t="shared" si="210"/>
        <v>1.0000000000000284</v>
      </c>
      <c r="ML15" s="31">
        <f t="shared" si="211"/>
        <v>1.0000000000000284</v>
      </c>
      <c r="MM15" s="31">
        <f t="shared" si="80"/>
        <v>0</v>
      </c>
      <c r="MN15" s="31">
        <f t="shared" si="81"/>
        <v>0</v>
      </c>
      <c r="MO15" s="31">
        <f t="shared" si="212"/>
        <v>0</v>
      </c>
      <c r="MP15" s="31">
        <f t="shared" si="82"/>
        <v>0</v>
      </c>
      <c r="MQ15" s="31">
        <f t="shared" si="83"/>
        <v>0</v>
      </c>
      <c r="MR15" s="31">
        <f t="shared" si="213"/>
        <v>0</v>
      </c>
      <c r="MS15" s="31">
        <f t="shared" si="84"/>
        <v>0</v>
      </c>
      <c r="MT15" s="31">
        <f t="shared" si="85"/>
        <v>0</v>
      </c>
      <c r="MU15" s="31">
        <f t="shared" si="214"/>
        <v>0</v>
      </c>
      <c r="MV15" s="31">
        <f t="shared" si="86"/>
        <v>0</v>
      </c>
      <c r="MW15" s="31">
        <f t="shared" si="87"/>
        <v>0</v>
      </c>
      <c r="MX15" s="31">
        <f t="shared" si="215"/>
        <v>0</v>
      </c>
      <c r="MY15" s="108">
        <f t="shared" si="88"/>
        <v>0</v>
      </c>
      <c r="MZ15" s="31">
        <f t="shared" si="89"/>
        <v>0</v>
      </c>
      <c r="NA15" s="31">
        <f t="shared" si="216"/>
        <v>0</v>
      </c>
      <c r="NB15" s="31">
        <f t="shared" si="90"/>
        <v>0</v>
      </c>
      <c r="NC15" s="31">
        <f t="shared" si="91"/>
        <v>0</v>
      </c>
      <c r="ND15" s="31">
        <f t="shared" si="217"/>
        <v>0</v>
      </c>
      <c r="NE15" s="31">
        <f t="shared" si="92"/>
        <v>0</v>
      </c>
      <c r="NF15" s="31">
        <f t="shared" si="93"/>
        <v>0</v>
      </c>
      <c r="NG15" s="31">
        <f t="shared" si="218"/>
        <v>0</v>
      </c>
      <c r="NH15" s="31">
        <f t="shared" si="94"/>
        <v>0</v>
      </c>
      <c r="NI15" s="31">
        <f t="shared" si="95"/>
        <v>0</v>
      </c>
      <c r="NJ15" s="31">
        <f t="shared" si="219"/>
        <v>0</v>
      </c>
      <c r="NK15" s="31">
        <f t="shared" si="96"/>
        <v>0.1</v>
      </c>
      <c r="NL15" s="31">
        <f t="shared" si="97"/>
        <v>0.1</v>
      </c>
      <c r="NM15" s="31">
        <f t="shared" si="220"/>
        <v>0.1</v>
      </c>
      <c r="NN15" s="108">
        <f t="shared" si="98"/>
        <v>0</v>
      </c>
      <c r="NO15" s="31">
        <f t="shared" si="99"/>
        <v>0</v>
      </c>
      <c r="NP15" s="31">
        <f t="shared" si="221"/>
        <v>0</v>
      </c>
      <c r="NQ15" s="31">
        <f t="shared" si="100"/>
        <v>0.2</v>
      </c>
      <c r="NR15" s="31">
        <f t="shared" si="101"/>
        <v>0.2</v>
      </c>
      <c r="NS15" s="31">
        <f t="shared" si="222"/>
        <v>0.2</v>
      </c>
      <c r="NT15" s="31">
        <f t="shared" si="102"/>
        <v>0</v>
      </c>
      <c r="NU15" s="31">
        <f t="shared" si="103"/>
        <v>0</v>
      </c>
      <c r="NV15" s="31">
        <f t="shared" si="223"/>
        <v>0</v>
      </c>
      <c r="NW15" s="31">
        <f t="shared" si="104"/>
        <v>0.70000000000002838</v>
      </c>
      <c r="NX15" s="31">
        <f t="shared" si="105"/>
        <v>0.70000000000002838</v>
      </c>
      <c r="NY15" s="31">
        <f t="shared" si="224"/>
        <v>0.70000000000002838</v>
      </c>
      <c r="NZ15" s="31">
        <f t="shared" si="106"/>
        <v>0</v>
      </c>
      <c r="OA15" s="31">
        <f t="shared" si="107"/>
        <v>0</v>
      </c>
      <c r="OB15" s="31">
        <f t="shared" si="225"/>
        <v>0</v>
      </c>
      <c r="OC15" s="31">
        <f t="shared" si="108"/>
        <v>0</v>
      </c>
      <c r="OD15" s="31">
        <f t="shared" si="109"/>
        <v>0</v>
      </c>
      <c r="OE15" s="31">
        <f t="shared" si="226"/>
        <v>0</v>
      </c>
      <c r="OF15" s="31">
        <f t="shared" si="110"/>
        <v>0</v>
      </c>
      <c r="OG15" s="31">
        <f t="shared" si="111"/>
        <v>0</v>
      </c>
      <c r="OH15" s="31">
        <f t="shared" si="227"/>
        <v>0</v>
      </c>
      <c r="OI15" s="31">
        <f t="shared" si="112"/>
        <v>0</v>
      </c>
      <c r="OJ15" s="31">
        <f t="shared" si="113"/>
        <v>0</v>
      </c>
      <c r="OK15" s="31">
        <f t="shared" si="228"/>
        <v>0</v>
      </c>
      <c r="OL15" s="31">
        <f t="shared" si="114"/>
        <v>0</v>
      </c>
      <c r="OM15" s="31">
        <f t="shared" si="115"/>
        <v>0</v>
      </c>
      <c r="ON15" s="31">
        <f t="shared" si="229"/>
        <v>0</v>
      </c>
      <c r="OO15" s="31">
        <f t="shared" si="116"/>
        <v>0</v>
      </c>
      <c r="OP15" s="31">
        <f t="shared" si="117"/>
        <v>0</v>
      </c>
      <c r="OQ15" s="31">
        <f t="shared" si="230"/>
        <v>0</v>
      </c>
      <c r="OR15" s="31">
        <f t="shared" si="118"/>
        <v>0</v>
      </c>
      <c r="OS15" s="31">
        <f t="shared" si="119"/>
        <v>0</v>
      </c>
      <c r="OT15" s="31">
        <f t="shared" si="231"/>
        <v>0</v>
      </c>
      <c r="OU15" s="31">
        <f t="shared" si="120"/>
        <v>0</v>
      </c>
      <c r="OV15" s="31">
        <f t="shared" si="121"/>
        <v>0</v>
      </c>
      <c r="OW15" s="31">
        <f t="shared" si="232"/>
        <v>0</v>
      </c>
      <c r="OX15" s="31">
        <f t="shared" si="122"/>
        <v>0</v>
      </c>
      <c r="OY15" s="31">
        <f t="shared" si="123"/>
        <v>0</v>
      </c>
      <c r="OZ15" s="31">
        <f t="shared" si="233"/>
        <v>0</v>
      </c>
      <c r="PA15" s="31">
        <f t="shared" si="124"/>
        <v>0</v>
      </c>
      <c r="PB15" s="31">
        <f t="shared" si="125"/>
        <v>0</v>
      </c>
      <c r="PC15" s="31">
        <f t="shared" si="234"/>
        <v>0</v>
      </c>
      <c r="PD15" s="31">
        <f t="shared" si="126"/>
        <v>0</v>
      </c>
      <c r="PE15" s="31">
        <f t="shared" si="127"/>
        <v>0</v>
      </c>
      <c r="PF15" s="31">
        <f t="shared" si="235"/>
        <v>0</v>
      </c>
      <c r="PG15" s="27">
        <v>2.6</v>
      </c>
      <c r="PH15" s="27">
        <v>0.5</v>
      </c>
      <c r="PI15" s="27">
        <v>1</v>
      </c>
      <c r="PJ15" s="27">
        <v>1</v>
      </c>
      <c r="PK15" s="27">
        <v>0</v>
      </c>
      <c r="PL15" s="27">
        <v>0</v>
      </c>
      <c r="PM15" s="27">
        <v>0</v>
      </c>
      <c r="PN15" s="27">
        <v>0</v>
      </c>
      <c r="PO15" s="31">
        <f t="shared" si="269"/>
        <v>3.6</v>
      </c>
      <c r="PP15" s="31">
        <f t="shared" si="236"/>
        <v>3.1</v>
      </c>
      <c r="PQ15" s="31">
        <f t="shared" si="237"/>
        <v>0</v>
      </c>
      <c r="PR15" s="31">
        <f t="shared" si="238"/>
        <v>0</v>
      </c>
      <c r="PS15" s="31">
        <f t="shared" si="239"/>
        <v>3.6</v>
      </c>
      <c r="PT15" s="31">
        <f t="shared" si="240"/>
        <v>3.1</v>
      </c>
      <c r="PU15" s="31">
        <f t="shared" si="241"/>
        <v>0</v>
      </c>
      <c r="PV15" s="31">
        <f t="shared" si="242"/>
        <v>0</v>
      </c>
      <c r="PW15" s="31">
        <f t="shared" si="128"/>
        <v>0</v>
      </c>
      <c r="PX15" s="31">
        <f t="shared" si="243"/>
        <v>0</v>
      </c>
      <c r="PY15" s="31">
        <f t="shared" si="129"/>
        <v>0</v>
      </c>
      <c r="PZ15" s="31">
        <f t="shared" si="130"/>
        <v>0</v>
      </c>
      <c r="QA15" s="31">
        <f t="shared" si="131"/>
        <v>53.44</v>
      </c>
      <c r="QB15" s="31">
        <f t="shared" si="132"/>
        <v>0</v>
      </c>
      <c r="QC15" s="31">
        <f t="shared" si="133"/>
        <v>53.44</v>
      </c>
      <c r="QD15" s="31">
        <f t="shared" si="134"/>
        <v>0</v>
      </c>
      <c r="QE15" s="31">
        <f t="shared" si="135"/>
        <v>0</v>
      </c>
      <c r="QF15" s="31">
        <f t="shared" si="244"/>
        <v>0</v>
      </c>
      <c r="QG15" s="31">
        <f t="shared" si="245"/>
        <v>53.44</v>
      </c>
      <c r="QH15" s="31">
        <f t="shared" si="246"/>
        <v>0</v>
      </c>
      <c r="QI15" s="31">
        <f t="shared" si="247"/>
        <v>53.44</v>
      </c>
      <c r="QJ15" s="31">
        <f t="shared" si="136"/>
        <v>0</v>
      </c>
      <c r="QK15" s="31">
        <f t="shared" si="137"/>
        <v>0</v>
      </c>
      <c r="QL15" s="31">
        <f t="shared" si="248"/>
        <v>0</v>
      </c>
      <c r="QM15" s="31">
        <f t="shared" si="138"/>
        <v>24.83</v>
      </c>
      <c r="QN15" s="31">
        <f t="shared" si="139"/>
        <v>0</v>
      </c>
      <c r="QO15" s="31">
        <f t="shared" si="249"/>
        <v>24.83</v>
      </c>
      <c r="QP15" s="31">
        <f t="shared" si="140"/>
        <v>0</v>
      </c>
      <c r="QQ15" s="31">
        <f t="shared" si="141"/>
        <v>0</v>
      </c>
      <c r="QR15" s="31">
        <f t="shared" si="250"/>
        <v>0</v>
      </c>
      <c r="QS15" s="31">
        <f t="shared" si="142"/>
        <v>0</v>
      </c>
      <c r="QT15" s="31">
        <f t="shared" si="143"/>
        <v>0</v>
      </c>
      <c r="QU15" s="31">
        <f t="shared" si="251"/>
        <v>0</v>
      </c>
      <c r="QV15" s="31">
        <f t="shared" si="144"/>
        <v>0</v>
      </c>
      <c r="QW15" s="31">
        <f t="shared" si="145"/>
        <v>0</v>
      </c>
      <c r="QX15" s="31">
        <f t="shared" si="252"/>
        <v>0</v>
      </c>
      <c r="QY15" s="31">
        <f t="shared" si="146"/>
        <v>0</v>
      </c>
      <c r="QZ15" s="31">
        <f t="shared" si="147"/>
        <v>0</v>
      </c>
      <c r="RA15" s="31">
        <f t="shared" si="253"/>
        <v>0</v>
      </c>
      <c r="RB15" s="31">
        <f t="shared" si="254"/>
        <v>0</v>
      </c>
      <c r="RC15" s="31">
        <f t="shared" si="255"/>
        <v>0</v>
      </c>
      <c r="RD15" s="31">
        <f t="shared" si="256"/>
        <v>24.83</v>
      </c>
      <c r="RE15" s="31">
        <f t="shared" si="256"/>
        <v>0</v>
      </c>
      <c r="RF15" s="31">
        <f t="shared" si="257"/>
        <v>24.83</v>
      </c>
      <c r="RG15" s="31">
        <f t="shared" si="258"/>
        <v>28.61</v>
      </c>
      <c r="RH15" s="31">
        <f t="shared" si="258"/>
        <v>0</v>
      </c>
      <c r="RI15" s="31">
        <f t="shared" si="259"/>
        <v>28.61</v>
      </c>
      <c r="RJ15" s="31">
        <f t="shared" si="260"/>
        <v>24.83</v>
      </c>
      <c r="RK15" s="31">
        <f t="shared" si="260"/>
        <v>0</v>
      </c>
      <c r="RL15" s="31">
        <f t="shared" si="260"/>
        <v>24.83</v>
      </c>
      <c r="RM15" s="31">
        <f t="shared" si="148"/>
        <v>0</v>
      </c>
      <c r="RN15" s="31">
        <f t="shared" si="149"/>
        <v>0</v>
      </c>
      <c r="RO15" s="31">
        <f t="shared" si="150"/>
        <v>0</v>
      </c>
      <c r="RP15" s="31">
        <f t="shared" si="151"/>
        <v>0</v>
      </c>
      <c r="RQ15" s="31">
        <f t="shared" si="152"/>
        <v>0</v>
      </c>
      <c r="RR15" s="31">
        <f t="shared" si="153"/>
        <v>0</v>
      </c>
      <c r="RS15" s="31">
        <f t="shared" si="154"/>
        <v>0</v>
      </c>
      <c r="RT15" s="31">
        <f t="shared" si="155"/>
        <v>0</v>
      </c>
      <c r="RU15" s="31">
        <f t="shared" si="261"/>
        <v>0</v>
      </c>
      <c r="RV15" s="24"/>
      <c r="RW15" s="24"/>
      <c r="RX15" s="24"/>
      <c r="RY15" s="24"/>
    </row>
    <row r="16" spans="1:493" ht="42.75" x14ac:dyDescent="0.25">
      <c r="A16" s="24">
        <v>10</v>
      </c>
      <c r="B16" s="24" t="s">
        <v>457</v>
      </c>
      <c r="C16" s="24">
        <v>46.09</v>
      </c>
      <c r="D16" s="14" t="e">
        <f>INDEX(#REF!,MATCH(E16,#REF!,0))</f>
        <v>#REF!</v>
      </c>
      <c r="E16" s="24" t="s">
        <v>456</v>
      </c>
      <c r="F16" s="14" t="s">
        <v>422</v>
      </c>
      <c r="G16" s="14" t="s">
        <v>436</v>
      </c>
      <c r="H16" s="14" t="s">
        <v>435</v>
      </c>
      <c r="I16" s="14" t="s">
        <v>425</v>
      </c>
      <c r="J16" s="14" t="s">
        <v>439</v>
      </c>
      <c r="K16" s="14" t="s">
        <v>446</v>
      </c>
      <c r="L16" s="14" t="s">
        <v>446</v>
      </c>
      <c r="M16" s="24">
        <v>2</v>
      </c>
      <c r="N16" s="24">
        <v>2</v>
      </c>
      <c r="O16" s="25">
        <v>2</v>
      </c>
      <c r="P16" s="25">
        <v>2.4</v>
      </c>
      <c r="Q16" s="25">
        <v>0.1</v>
      </c>
      <c r="R16" s="25">
        <v>2</v>
      </c>
      <c r="S16" s="25">
        <v>2.2000000000000002</v>
      </c>
      <c r="T16" s="24">
        <v>0.2</v>
      </c>
      <c r="U16" s="24">
        <v>0</v>
      </c>
      <c r="V16" s="24">
        <v>0</v>
      </c>
      <c r="W16" s="24">
        <v>0</v>
      </c>
      <c r="X16" s="24">
        <v>2</v>
      </c>
      <c r="Y16" s="24">
        <v>1.54</v>
      </c>
      <c r="Z16" s="26">
        <f t="shared" si="271"/>
        <v>1.28</v>
      </c>
      <c r="AA16" s="24">
        <v>0.2</v>
      </c>
      <c r="AB16" s="24">
        <v>0</v>
      </c>
      <c r="AC16" s="24">
        <v>0</v>
      </c>
      <c r="AD16" s="24">
        <v>0</v>
      </c>
      <c r="AE16" s="24">
        <v>0</v>
      </c>
      <c r="AF16" s="24">
        <v>0</v>
      </c>
      <c r="AG16" s="25">
        <v>1.54</v>
      </c>
      <c r="AH16" s="25">
        <v>1.54</v>
      </c>
      <c r="AI16" s="26">
        <f t="shared" si="0"/>
        <v>0.12</v>
      </c>
      <c r="AJ16" s="25">
        <v>2</v>
      </c>
      <c r="AK16" s="25">
        <v>2</v>
      </c>
      <c r="AL16" s="26">
        <f t="shared" si="1"/>
        <v>0.22</v>
      </c>
      <c r="AM16" s="24">
        <v>0</v>
      </c>
      <c r="AN16" s="24">
        <v>0</v>
      </c>
      <c r="AO16" s="24">
        <v>0</v>
      </c>
      <c r="AP16" s="24">
        <v>0</v>
      </c>
      <c r="AQ16" s="24">
        <v>2</v>
      </c>
      <c r="AR16" s="24">
        <v>1.8</v>
      </c>
      <c r="AS16" s="24">
        <v>0.12</v>
      </c>
      <c r="AT16" s="24">
        <v>0.1</v>
      </c>
      <c r="AU16" s="24">
        <v>0</v>
      </c>
      <c r="AV16" s="24">
        <v>0</v>
      </c>
      <c r="AW16" s="24">
        <v>0</v>
      </c>
      <c r="AX16" s="24">
        <v>0</v>
      </c>
      <c r="AY16" s="24">
        <v>0</v>
      </c>
      <c r="AZ16" s="24">
        <v>0</v>
      </c>
      <c r="BA16" s="24">
        <v>0</v>
      </c>
      <c r="BB16" s="24">
        <v>0</v>
      </c>
      <c r="BC16" s="24">
        <v>0</v>
      </c>
      <c r="BD16" s="24">
        <v>0</v>
      </c>
      <c r="BE16" s="24">
        <v>0</v>
      </c>
      <c r="BF16" s="24">
        <v>0</v>
      </c>
      <c r="BG16" s="24">
        <v>0</v>
      </c>
      <c r="BH16" s="24">
        <v>0</v>
      </c>
      <c r="BI16" s="24">
        <v>0</v>
      </c>
      <c r="BJ16" s="24">
        <v>0</v>
      </c>
      <c r="BK16" s="24">
        <v>0</v>
      </c>
      <c r="BL16" s="24">
        <v>0</v>
      </c>
      <c r="BM16" s="24">
        <v>0</v>
      </c>
      <c r="BN16" s="24">
        <v>0</v>
      </c>
      <c r="BO16" s="24">
        <v>0</v>
      </c>
      <c r="BP16" s="24">
        <v>0</v>
      </c>
      <c r="BQ16" s="24">
        <v>0</v>
      </c>
      <c r="BR16" s="24">
        <v>0</v>
      </c>
      <c r="BS16" s="24">
        <v>0</v>
      </c>
      <c r="BT16" s="24">
        <v>0</v>
      </c>
      <c r="BU16" s="24">
        <v>0</v>
      </c>
      <c r="BV16" s="24">
        <v>0</v>
      </c>
      <c r="BW16" s="24"/>
      <c r="BX16" s="24"/>
      <c r="BY16" s="24">
        <v>0</v>
      </c>
      <c r="BZ16" s="24">
        <v>0</v>
      </c>
      <c r="CA16" s="14" t="e">
        <f>INDEX(#REF!,MATCH(E16,#REF!,0))</f>
        <v>#REF!</v>
      </c>
      <c r="CB16" s="14" t="s">
        <v>458</v>
      </c>
      <c r="CC16" s="24">
        <v>2.2999999999999998</v>
      </c>
      <c r="CD16" s="24">
        <v>0.1</v>
      </c>
      <c r="CE16" s="24">
        <v>0</v>
      </c>
      <c r="CF16" s="24">
        <v>0</v>
      </c>
      <c r="CG16" s="24">
        <v>0</v>
      </c>
      <c r="CH16" s="24">
        <v>1</v>
      </c>
      <c r="CI16" s="24" t="s">
        <v>114</v>
      </c>
      <c r="CJ16" s="24">
        <f t="shared" si="262"/>
        <v>0</v>
      </c>
      <c r="CK16" s="26">
        <f t="shared" si="157"/>
        <v>0.91</v>
      </c>
      <c r="CL16" s="26">
        <f t="shared" si="270"/>
        <v>0.91</v>
      </c>
      <c r="CM16" s="24">
        <v>36.67</v>
      </c>
      <c r="CN16" s="27">
        <v>49.87</v>
      </c>
      <c r="CO16" s="24">
        <v>49.08</v>
      </c>
      <c r="CP16" s="28">
        <f t="shared" si="159"/>
        <v>49.08</v>
      </c>
      <c r="CQ16" s="28">
        <f t="shared" si="160"/>
        <v>48.17</v>
      </c>
      <c r="CR16" s="28">
        <f t="shared" si="161"/>
        <v>0.91</v>
      </c>
      <c r="CS16" s="28">
        <f t="shared" si="162"/>
        <v>48.269999999999996</v>
      </c>
      <c r="CT16" s="28">
        <f t="shared" si="2"/>
        <v>48.47</v>
      </c>
      <c r="CU16" s="29">
        <v>48.47</v>
      </c>
      <c r="CV16" s="28">
        <f t="shared" si="163"/>
        <v>1.28</v>
      </c>
      <c r="CW16" s="28">
        <f t="shared" si="3"/>
        <v>0</v>
      </c>
      <c r="CX16" s="28">
        <f t="shared" si="4"/>
        <v>0</v>
      </c>
      <c r="CY16" s="28">
        <f t="shared" si="5"/>
        <v>49.75</v>
      </c>
      <c r="CZ16" s="28">
        <f t="shared" si="164"/>
        <v>49.75</v>
      </c>
      <c r="DA16" s="30">
        <v>49.87</v>
      </c>
      <c r="DB16" s="26">
        <f t="shared" si="165"/>
        <v>1.7</v>
      </c>
      <c r="DC16" s="26">
        <f t="shared" si="166"/>
        <v>0.79</v>
      </c>
      <c r="DD16" s="26">
        <f t="shared" si="167"/>
        <v>0.90999999999999992</v>
      </c>
      <c r="DE16" s="26">
        <f t="shared" si="6"/>
        <v>0.1</v>
      </c>
      <c r="DF16" s="26">
        <f t="shared" si="168"/>
        <v>0.2</v>
      </c>
      <c r="DG16" s="26">
        <f t="shared" si="7"/>
        <v>0.61</v>
      </c>
      <c r="DH16" s="26">
        <f t="shared" si="8"/>
        <v>0</v>
      </c>
      <c r="DI16" s="26">
        <f t="shared" si="9"/>
        <v>0</v>
      </c>
      <c r="DJ16" s="26">
        <f t="shared" si="10"/>
        <v>0</v>
      </c>
      <c r="DK16" s="26">
        <f t="shared" si="169"/>
        <v>0.91</v>
      </c>
      <c r="DL16" s="26">
        <f t="shared" si="170"/>
        <v>0</v>
      </c>
      <c r="DM16" s="26">
        <f t="shared" si="171"/>
        <v>0</v>
      </c>
      <c r="DN16" s="26">
        <f t="shared" si="172"/>
        <v>0</v>
      </c>
      <c r="DO16" s="24">
        <v>3</v>
      </c>
      <c r="DP16" s="24">
        <v>0.5</v>
      </c>
      <c r="DQ16" s="24">
        <v>1</v>
      </c>
      <c r="DR16" s="24">
        <v>1</v>
      </c>
      <c r="DS16" s="31">
        <f t="shared" si="173"/>
        <v>3.91</v>
      </c>
      <c r="DT16" s="31">
        <f t="shared" si="174"/>
        <v>0</v>
      </c>
      <c r="DU16" s="31">
        <f t="shared" si="175"/>
        <v>3.14</v>
      </c>
      <c r="DV16" s="31">
        <f t="shared" si="176"/>
        <v>0</v>
      </c>
      <c r="DW16" s="31">
        <f t="shared" si="177"/>
        <v>3.14</v>
      </c>
      <c r="DX16" s="31">
        <f t="shared" si="178"/>
        <v>6.28</v>
      </c>
      <c r="DY16" s="31">
        <f t="shared" si="179"/>
        <v>0</v>
      </c>
      <c r="DZ16" s="31">
        <f t="shared" si="180"/>
        <v>6.28</v>
      </c>
      <c r="EA16" s="31">
        <f t="shared" si="181"/>
        <v>3.8</v>
      </c>
      <c r="EB16" s="31">
        <f t="shared" si="182"/>
        <v>0</v>
      </c>
      <c r="EC16" s="31">
        <f t="shared" si="183"/>
        <v>3.8</v>
      </c>
      <c r="ED16" s="31">
        <f t="shared" si="184"/>
        <v>2.48</v>
      </c>
      <c r="EE16" s="31">
        <f t="shared" si="184"/>
        <v>0</v>
      </c>
      <c r="EF16" s="31">
        <f t="shared" si="185"/>
        <v>2.48</v>
      </c>
      <c r="EG16" s="31">
        <f t="shared" si="186"/>
        <v>3.8</v>
      </c>
      <c r="EH16" s="31">
        <f t="shared" si="186"/>
        <v>0</v>
      </c>
      <c r="EI16" s="31">
        <f t="shared" si="187"/>
        <v>3.8</v>
      </c>
      <c r="EJ16" s="24"/>
      <c r="EK16" s="24"/>
      <c r="EL16" s="24">
        <v>46.790000000000006</v>
      </c>
      <c r="EM16" s="24">
        <v>81.259999999999991</v>
      </c>
      <c r="EN16" s="24" t="s">
        <v>456</v>
      </c>
      <c r="EO16" s="24" t="s">
        <v>459</v>
      </c>
      <c r="EP16" s="14" t="s">
        <v>452</v>
      </c>
      <c r="EQ16" s="14" t="s">
        <v>453</v>
      </c>
      <c r="ER16" s="14" t="e">
        <f>IF(OR(EP16="Cống tròn",EP16="Cống hộp",EP16="Ống nhựa"),INDEX(#REF!,MATCH(E16,#REF!,0)),IF(OR(EP16="Rãnh xây",EP16="Rãnh bê tông"),INDEX(#REF!,MATCH(E16,#REF!,0)),EP16&amp;" "&amp;" ,"&amp;EQ16))</f>
        <v>#REF!</v>
      </c>
      <c r="ES16" s="25">
        <v>2.5</v>
      </c>
      <c r="ET16" s="25">
        <v>1.4999999999999999E-2</v>
      </c>
      <c r="EU16" s="25">
        <v>1</v>
      </c>
      <c r="EV16" s="24">
        <v>34.469999999999985</v>
      </c>
      <c r="EW16" s="31">
        <f t="shared" si="188"/>
        <v>14</v>
      </c>
      <c r="EX16" s="31">
        <f t="shared" si="189"/>
        <v>13</v>
      </c>
      <c r="EY16" s="31">
        <f t="shared" si="11"/>
        <v>0.18</v>
      </c>
      <c r="EZ16" s="31">
        <f t="shared" si="190"/>
        <v>32.68</v>
      </c>
      <c r="FA16" s="31">
        <f t="shared" si="191"/>
        <v>-1.7899999999999849</v>
      </c>
      <c r="FB16" s="32" t="str">
        <f t="shared" si="192"/>
        <v>Thêm 01</v>
      </c>
      <c r="FC16" s="31">
        <f t="shared" si="193"/>
        <v>0.72500000000001563</v>
      </c>
      <c r="FD16" s="33" t="e" cm="1">
        <f t="array" ref="FD16">IF(EP16="Cống tròn",INDEX(#REF!,MATCH(E16,#REF!,0)),IF(EP16="Cống hộp",INDEX(#REF!,MATCH(E16,#REF!,0)),IF(EP16="Rãnh thang",INDEX(#REF!,MATCH(EL16&amp;EM16,#REF!&amp;#REF!,0)),FE16&amp;" "&amp;FF16)))</f>
        <v>#REF!</v>
      </c>
      <c r="FE16" s="14" t="s">
        <v>439</v>
      </c>
      <c r="FF16" s="14" t="s">
        <v>437</v>
      </c>
      <c r="FG16" s="14" t="e">
        <f>INDEX(#REF!,MATCH(E16,#REF!,0))</f>
        <v>#REF!</v>
      </c>
      <c r="FH16" s="14"/>
      <c r="FI16" s="24">
        <v>0</v>
      </c>
      <c r="FJ16" s="24">
        <v>0</v>
      </c>
      <c r="FK16" s="24">
        <v>0</v>
      </c>
      <c r="FL16" s="25">
        <v>0</v>
      </c>
      <c r="FM16" s="25">
        <v>0</v>
      </c>
      <c r="FN16" s="31">
        <f t="shared" si="194"/>
        <v>0</v>
      </c>
      <c r="FO16" s="31">
        <f t="shared" si="195"/>
        <v>0</v>
      </c>
      <c r="FP16" s="25">
        <v>0</v>
      </c>
      <c r="FQ16" s="25">
        <v>0</v>
      </c>
      <c r="FR16" s="25">
        <v>0</v>
      </c>
      <c r="FS16" s="31">
        <f t="shared" si="196"/>
        <v>0</v>
      </c>
      <c r="FT16" s="25">
        <v>0</v>
      </c>
      <c r="FU16" s="25">
        <v>0</v>
      </c>
      <c r="FV16" s="25">
        <v>0</v>
      </c>
      <c r="FW16" s="25">
        <v>0</v>
      </c>
      <c r="FX16" s="25">
        <v>0</v>
      </c>
      <c r="FY16" s="31">
        <f t="shared" si="197"/>
        <v>0</v>
      </c>
      <c r="FZ16" s="33" t="s">
        <v>424</v>
      </c>
      <c r="GA16" s="33" t="s">
        <v>454</v>
      </c>
      <c r="GB16" s="33" t="s">
        <v>446</v>
      </c>
      <c r="GC16" s="33" t="s">
        <v>446</v>
      </c>
      <c r="GD16" s="25">
        <v>0.1</v>
      </c>
      <c r="GE16" s="25">
        <v>1.6</v>
      </c>
      <c r="GF16" s="25">
        <v>0.2</v>
      </c>
      <c r="GG16" s="25">
        <v>1.5</v>
      </c>
      <c r="GH16" s="25">
        <v>0.2</v>
      </c>
      <c r="GI16" s="25">
        <v>1.4</v>
      </c>
      <c r="GJ16" s="25">
        <v>0.2</v>
      </c>
      <c r="GK16" s="25">
        <v>2</v>
      </c>
      <c r="GL16" s="25">
        <v>1</v>
      </c>
      <c r="GM16" s="25">
        <v>0.88</v>
      </c>
      <c r="GN16" s="31">
        <f t="shared" si="198"/>
        <v>0</v>
      </c>
      <c r="GO16" s="31">
        <f t="shared" si="199"/>
        <v>0.88</v>
      </c>
      <c r="GP16" s="25">
        <v>0</v>
      </c>
      <c r="GQ16" s="25">
        <v>0</v>
      </c>
      <c r="GR16" s="25">
        <v>0</v>
      </c>
      <c r="GS16" s="25">
        <v>0</v>
      </c>
      <c r="GT16" s="33" t="e">
        <f>INDEX(#REF!,MATCH(E16,#REF!,0))</f>
        <v>#REF!</v>
      </c>
      <c r="GU16" s="33"/>
      <c r="GV16" s="25">
        <v>0</v>
      </c>
      <c r="GW16" s="25">
        <v>0</v>
      </c>
      <c r="GX16" s="25">
        <v>0</v>
      </c>
      <c r="GY16" s="25">
        <v>0</v>
      </c>
      <c r="GZ16" s="31">
        <f t="shared" si="12"/>
        <v>0</v>
      </c>
      <c r="HA16" s="31">
        <f t="shared" si="13"/>
        <v>0</v>
      </c>
      <c r="HB16" s="31">
        <f t="shared" si="200"/>
        <v>1.38</v>
      </c>
      <c r="HC16" s="25">
        <v>0</v>
      </c>
      <c r="HD16" s="25">
        <v>0</v>
      </c>
      <c r="HE16" s="25">
        <v>0</v>
      </c>
      <c r="HF16" s="31">
        <f t="shared" si="201"/>
        <v>0</v>
      </c>
      <c r="HG16" s="25">
        <v>0</v>
      </c>
      <c r="HH16" s="25">
        <v>0</v>
      </c>
      <c r="HI16" s="33"/>
      <c r="HJ16" s="33"/>
      <c r="HK16" s="33"/>
      <c r="HL16" s="33"/>
      <c r="HM16" s="33" t="e" cm="1">
        <f t="array" ref="HM16">INDEX(#REF!,MATCH(EL16&amp;EM16,#REF!&amp;#REF!,0))</f>
        <v>#REF!</v>
      </c>
      <c r="HN16" s="25">
        <v>0</v>
      </c>
      <c r="HO16" s="25">
        <v>0</v>
      </c>
      <c r="HP16" s="25">
        <v>0</v>
      </c>
      <c r="HQ16" s="25">
        <v>0</v>
      </c>
      <c r="HR16" s="25">
        <v>0</v>
      </c>
      <c r="HS16" s="25">
        <v>0</v>
      </c>
      <c r="HT16" s="25">
        <v>0</v>
      </c>
      <c r="HU16" s="25">
        <v>0</v>
      </c>
      <c r="HV16" s="25">
        <v>0</v>
      </c>
      <c r="HW16" s="25">
        <v>0</v>
      </c>
      <c r="HX16" s="33" t="e" cm="1">
        <f t="array" ref="HX16">INDEX(#REF!,MATCH(EL16&amp;EM16,#REF!&amp;#REF!,0))</f>
        <v>#REF!</v>
      </c>
      <c r="HY16" s="25">
        <v>0</v>
      </c>
      <c r="HZ16" s="25">
        <v>0</v>
      </c>
      <c r="IA16" s="25">
        <v>0</v>
      </c>
      <c r="IB16" s="33" t="e" cm="1">
        <f t="array" ref="IB16">INDEX(#REF!,MATCH(EL16&amp;EM16,#REF!&amp;#REF!,0))</f>
        <v>#REF!</v>
      </c>
      <c r="IC16" s="25">
        <v>0</v>
      </c>
      <c r="ID16" s="25">
        <v>0</v>
      </c>
      <c r="IE16" s="25">
        <v>0</v>
      </c>
      <c r="IF16" s="25">
        <v>0</v>
      </c>
      <c r="IG16" s="25">
        <v>0</v>
      </c>
      <c r="IH16" s="25">
        <v>0</v>
      </c>
      <c r="II16" s="33" t="e" cm="1">
        <f t="array" ref="II16">INDEX(#REF!,MATCH(EL16&amp;EM16,#REF!&amp;#REF!,0))</f>
        <v>#REF!</v>
      </c>
      <c r="IJ16" s="25">
        <v>0</v>
      </c>
      <c r="IK16" s="25">
        <v>0</v>
      </c>
      <c r="IL16" s="25">
        <v>0</v>
      </c>
      <c r="IM16" s="33" t="e" cm="1">
        <f t="array" ref="IM16">INDEX(#REF!,MATCH(EL16&amp;EM16,#REF!&amp;#REF!,0))</f>
        <v>#REF!</v>
      </c>
      <c r="IN16" s="33" t="s">
        <v>437</v>
      </c>
      <c r="IO16" s="31">
        <f t="shared" si="14"/>
        <v>34</v>
      </c>
      <c r="IP16" s="25">
        <v>1</v>
      </c>
      <c r="IQ16" s="25">
        <v>1.24</v>
      </c>
      <c r="IR16" s="25">
        <v>0.12</v>
      </c>
      <c r="IS16" s="33" t="e" cm="1">
        <f t="array" ref="IS16">INDEX(#REF!,MATCH(EL16&amp;EM16,#REF!&amp;#REF!,0))</f>
        <v>#REF!</v>
      </c>
      <c r="IT16" s="33" t="s">
        <v>437</v>
      </c>
      <c r="IU16" s="31">
        <f t="shared" si="263"/>
        <v>1</v>
      </c>
      <c r="IV16" s="31">
        <f t="shared" si="202"/>
        <v>0.24</v>
      </c>
      <c r="IW16" s="25">
        <v>1.24</v>
      </c>
      <c r="IX16" s="25">
        <v>0.12</v>
      </c>
      <c r="IY16" s="25">
        <v>1.0999999999999999E-2</v>
      </c>
      <c r="IZ16" s="25">
        <v>1</v>
      </c>
      <c r="JA16" s="31">
        <f t="shared" si="264"/>
        <v>34</v>
      </c>
      <c r="JB16" s="31">
        <f t="shared" si="265"/>
        <v>0.374</v>
      </c>
      <c r="JC16" s="31">
        <f t="shared" si="266"/>
        <v>34.374000000000002</v>
      </c>
      <c r="JD16" s="31">
        <f t="shared" si="267"/>
        <v>-9.5999999999982322E-2</v>
      </c>
      <c r="JE16" s="31" t="str">
        <f t="shared" si="268"/>
        <v>Thêm 01</v>
      </c>
      <c r="JF16" s="27">
        <v>40.700000000000031</v>
      </c>
      <c r="JG16" s="26">
        <f t="shared" si="203"/>
        <v>39.700000000000003</v>
      </c>
      <c r="JH16" s="26">
        <f t="shared" si="204"/>
        <v>1.0000000000000284</v>
      </c>
      <c r="JI16" s="26">
        <f t="shared" si="15"/>
        <v>0</v>
      </c>
      <c r="JJ16" s="26">
        <f t="shared" si="16"/>
        <v>39.700000000000024</v>
      </c>
      <c r="JK16" s="26">
        <f t="shared" si="17"/>
        <v>0</v>
      </c>
      <c r="JL16" s="26">
        <f t="shared" si="18"/>
        <v>0</v>
      </c>
      <c r="JM16" s="26">
        <f t="shared" si="19"/>
        <v>0</v>
      </c>
      <c r="JN16" s="26">
        <f t="shared" si="20"/>
        <v>0</v>
      </c>
      <c r="JO16" s="26">
        <f t="shared" si="21"/>
        <v>0</v>
      </c>
      <c r="JP16" s="26">
        <f t="shared" si="22"/>
        <v>39.800000000000026</v>
      </c>
      <c r="JQ16" s="26">
        <f t="shared" si="23"/>
        <v>0</v>
      </c>
      <c r="JR16" s="26">
        <f t="shared" si="24"/>
        <v>0</v>
      </c>
      <c r="JS16" s="26">
        <f t="shared" si="25"/>
        <v>0</v>
      </c>
      <c r="JT16" s="26">
        <f t="shared" si="26"/>
        <v>0</v>
      </c>
      <c r="JU16" s="26">
        <f t="shared" si="27"/>
        <v>0</v>
      </c>
      <c r="JV16" s="26">
        <f t="shared" si="28"/>
        <v>39.800000000000026</v>
      </c>
      <c r="JW16" s="26">
        <f t="shared" si="29"/>
        <v>0</v>
      </c>
      <c r="JX16" s="26">
        <f t="shared" si="30"/>
        <v>40.000000000000028</v>
      </c>
      <c r="JY16" s="26">
        <f t="shared" si="31"/>
        <v>0</v>
      </c>
      <c r="JZ16" s="26">
        <f t="shared" si="32"/>
        <v>0</v>
      </c>
      <c r="KA16" s="26">
        <f t="shared" si="33"/>
        <v>0</v>
      </c>
      <c r="KB16" s="26">
        <f t="shared" si="34"/>
        <v>40.000000000000028</v>
      </c>
      <c r="KC16" s="26">
        <f t="shared" si="35"/>
        <v>0</v>
      </c>
      <c r="KD16" s="106">
        <f t="shared" si="205"/>
        <v>0</v>
      </c>
      <c r="KE16" s="24">
        <v>40.200000000000031</v>
      </c>
      <c r="KF16" s="31">
        <f t="shared" si="206"/>
        <v>1</v>
      </c>
      <c r="KG16" s="31">
        <f t="shared" si="36"/>
        <v>41.2</v>
      </c>
      <c r="KH16" s="31">
        <f t="shared" si="37"/>
        <v>41.2</v>
      </c>
      <c r="KI16" s="31">
        <f t="shared" si="38"/>
        <v>0</v>
      </c>
      <c r="KJ16" s="31">
        <f t="shared" si="39"/>
        <v>41.2</v>
      </c>
      <c r="KK16" s="25">
        <v>41.200000000000031</v>
      </c>
      <c r="KL16" s="31">
        <f t="shared" si="40"/>
        <v>0</v>
      </c>
      <c r="KM16" s="31">
        <f t="shared" si="41"/>
        <v>41.2</v>
      </c>
      <c r="KN16" s="31">
        <f t="shared" si="42"/>
        <v>0</v>
      </c>
      <c r="KO16" s="31">
        <f t="shared" si="43"/>
        <v>0</v>
      </c>
      <c r="KP16" s="31">
        <f t="shared" si="44"/>
        <v>0</v>
      </c>
      <c r="KQ16" s="25">
        <v>0</v>
      </c>
      <c r="KR16" s="31">
        <f t="shared" si="45"/>
        <v>0</v>
      </c>
      <c r="KS16" s="27">
        <v>40.200000000000031</v>
      </c>
      <c r="KT16" s="26">
        <f t="shared" si="46"/>
        <v>39.200000000000003</v>
      </c>
      <c r="KU16" s="106">
        <f t="shared" si="207"/>
        <v>1.0000000000000284</v>
      </c>
      <c r="KV16" s="26">
        <f t="shared" si="47"/>
        <v>0</v>
      </c>
      <c r="KW16" s="26">
        <f t="shared" si="48"/>
        <v>39.200000000000024</v>
      </c>
      <c r="KX16" s="26">
        <f t="shared" si="49"/>
        <v>0</v>
      </c>
      <c r="KY16" s="26">
        <f t="shared" si="50"/>
        <v>0</v>
      </c>
      <c r="KZ16" s="26">
        <f t="shared" si="51"/>
        <v>0</v>
      </c>
      <c r="LA16" s="26">
        <f t="shared" si="52"/>
        <v>0</v>
      </c>
      <c r="LB16" s="26">
        <f t="shared" si="53"/>
        <v>0</v>
      </c>
      <c r="LC16" s="26">
        <f t="shared" si="54"/>
        <v>39.300000000000026</v>
      </c>
      <c r="LD16" s="26">
        <f t="shared" si="55"/>
        <v>0</v>
      </c>
      <c r="LE16" s="26">
        <f t="shared" si="56"/>
        <v>0</v>
      </c>
      <c r="LF16" s="26">
        <f t="shared" si="57"/>
        <v>0</v>
      </c>
      <c r="LG16" s="26">
        <f t="shared" si="58"/>
        <v>0</v>
      </c>
      <c r="LH16" s="26">
        <f t="shared" si="59"/>
        <v>0</v>
      </c>
      <c r="LI16" s="26">
        <f t="shared" si="60"/>
        <v>39.300000000000026</v>
      </c>
      <c r="LJ16" s="26">
        <f t="shared" si="61"/>
        <v>0</v>
      </c>
      <c r="LK16" s="26">
        <f t="shared" si="62"/>
        <v>39.500000000000028</v>
      </c>
      <c r="LL16" s="26">
        <f t="shared" si="63"/>
        <v>0</v>
      </c>
      <c r="LM16" s="26">
        <f t="shared" si="64"/>
        <v>0</v>
      </c>
      <c r="LN16" s="26">
        <f t="shared" si="65"/>
        <v>0</v>
      </c>
      <c r="LO16" s="26">
        <f t="shared" si="66"/>
        <v>39.500000000000028</v>
      </c>
      <c r="LP16" s="26">
        <f t="shared" si="67"/>
        <v>0</v>
      </c>
      <c r="LQ16" s="26">
        <f t="shared" si="68"/>
        <v>0</v>
      </c>
      <c r="LR16" s="24">
        <v>39.700000000000031</v>
      </c>
      <c r="LS16" s="31">
        <f t="shared" si="69"/>
        <v>1</v>
      </c>
      <c r="LT16" s="31">
        <f t="shared" si="70"/>
        <v>40.700000000000003</v>
      </c>
      <c r="LU16" s="31">
        <f t="shared" si="71"/>
        <v>40.700000000000003</v>
      </c>
      <c r="LV16" s="31">
        <f t="shared" si="72"/>
        <v>0</v>
      </c>
      <c r="LW16" s="31">
        <f t="shared" si="73"/>
        <v>40.700000000000003</v>
      </c>
      <c r="LX16" s="25">
        <v>40.700000000000031</v>
      </c>
      <c r="LY16" s="31">
        <f t="shared" si="74"/>
        <v>0</v>
      </c>
      <c r="LZ16" s="31">
        <f t="shared" si="75"/>
        <v>40.700000000000003</v>
      </c>
      <c r="MA16" s="31">
        <f t="shared" si="76"/>
        <v>0</v>
      </c>
      <c r="MB16" s="31">
        <f t="shared" si="77"/>
        <v>0</v>
      </c>
      <c r="MC16" s="31">
        <f t="shared" si="78"/>
        <v>0</v>
      </c>
      <c r="MD16" s="25">
        <v>0</v>
      </c>
      <c r="ME16" s="31">
        <f t="shared" si="79"/>
        <v>0</v>
      </c>
      <c r="MF16" s="33" t="s">
        <v>114</v>
      </c>
      <c r="MG16" s="25">
        <v>0</v>
      </c>
      <c r="MH16" s="31">
        <f t="shared" si="208"/>
        <v>1.0000000000000284</v>
      </c>
      <c r="MI16" s="31">
        <f t="shared" si="209"/>
        <v>1.0000000000000284</v>
      </c>
      <c r="MJ16" s="25">
        <v>0</v>
      </c>
      <c r="MK16" s="31">
        <f t="shared" si="210"/>
        <v>1.0000000000000284</v>
      </c>
      <c r="ML16" s="31">
        <f t="shared" si="211"/>
        <v>1.0000000000000284</v>
      </c>
      <c r="MM16" s="31">
        <f t="shared" si="80"/>
        <v>0</v>
      </c>
      <c r="MN16" s="31">
        <f t="shared" si="81"/>
        <v>0</v>
      </c>
      <c r="MO16" s="31">
        <f t="shared" si="212"/>
        <v>0</v>
      </c>
      <c r="MP16" s="31">
        <f t="shared" si="82"/>
        <v>0</v>
      </c>
      <c r="MQ16" s="31">
        <f t="shared" si="83"/>
        <v>0</v>
      </c>
      <c r="MR16" s="31">
        <f t="shared" si="213"/>
        <v>0</v>
      </c>
      <c r="MS16" s="31">
        <f t="shared" si="84"/>
        <v>0</v>
      </c>
      <c r="MT16" s="31">
        <f t="shared" si="85"/>
        <v>0</v>
      </c>
      <c r="MU16" s="31">
        <f t="shared" si="214"/>
        <v>0</v>
      </c>
      <c r="MV16" s="31">
        <f t="shared" si="86"/>
        <v>0</v>
      </c>
      <c r="MW16" s="31">
        <f t="shared" si="87"/>
        <v>0</v>
      </c>
      <c r="MX16" s="31">
        <f t="shared" si="215"/>
        <v>0</v>
      </c>
      <c r="MY16" s="108">
        <f t="shared" si="88"/>
        <v>0</v>
      </c>
      <c r="MZ16" s="31">
        <f t="shared" si="89"/>
        <v>0</v>
      </c>
      <c r="NA16" s="31">
        <f t="shared" si="216"/>
        <v>0</v>
      </c>
      <c r="NB16" s="31">
        <f t="shared" si="90"/>
        <v>0</v>
      </c>
      <c r="NC16" s="31">
        <f t="shared" si="91"/>
        <v>0</v>
      </c>
      <c r="ND16" s="31">
        <f t="shared" si="217"/>
        <v>0</v>
      </c>
      <c r="NE16" s="31">
        <f t="shared" si="92"/>
        <v>0</v>
      </c>
      <c r="NF16" s="31">
        <f t="shared" si="93"/>
        <v>0</v>
      </c>
      <c r="NG16" s="31">
        <f t="shared" si="218"/>
        <v>0</v>
      </c>
      <c r="NH16" s="31">
        <f t="shared" si="94"/>
        <v>0</v>
      </c>
      <c r="NI16" s="31">
        <f t="shared" si="95"/>
        <v>0</v>
      </c>
      <c r="NJ16" s="31">
        <f t="shared" si="219"/>
        <v>0</v>
      </c>
      <c r="NK16" s="31">
        <f t="shared" si="96"/>
        <v>0.1</v>
      </c>
      <c r="NL16" s="31">
        <f t="shared" si="97"/>
        <v>0.1</v>
      </c>
      <c r="NM16" s="31">
        <f t="shared" si="220"/>
        <v>0.1</v>
      </c>
      <c r="NN16" s="108">
        <f t="shared" si="98"/>
        <v>0</v>
      </c>
      <c r="NO16" s="31">
        <f t="shared" si="99"/>
        <v>0</v>
      </c>
      <c r="NP16" s="31">
        <f t="shared" si="221"/>
        <v>0</v>
      </c>
      <c r="NQ16" s="31">
        <f t="shared" si="100"/>
        <v>0.2</v>
      </c>
      <c r="NR16" s="31">
        <f t="shared" si="101"/>
        <v>0.2</v>
      </c>
      <c r="NS16" s="31">
        <f t="shared" si="222"/>
        <v>0.2</v>
      </c>
      <c r="NT16" s="31">
        <f t="shared" si="102"/>
        <v>0</v>
      </c>
      <c r="NU16" s="31">
        <f t="shared" si="103"/>
        <v>0</v>
      </c>
      <c r="NV16" s="31">
        <f t="shared" si="223"/>
        <v>0</v>
      </c>
      <c r="NW16" s="31">
        <f t="shared" si="104"/>
        <v>0.70000000000002838</v>
      </c>
      <c r="NX16" s="31">
        <f t="shared" si="105"/>
        <v>0.70000000000002838</v>
      </c>
      <c r="NY16" s="31">
        <f t="shared" si="224"/>
        <v>0.70000000000002838</v>
      </c>
      <c r="NZ16" s="31">
        <f t="shared" si="106"/>
        <v>0</v>
      </c>
      <c r="OA16" s="31">
        <f t="shared" si="107"/>
        <v>0</v>
      </c>
      <c r="OB16" s="31">
        <f t="shared" si="225"/>
        <v>0</v>
      </c>
      <c r="OC16" s="31">
        <f t="shared" si="108"/>
        <v>0</v>
      </c>
      <c r="OD16" s="31">
        <f t="shared" si="109"/>
        <v>0</v>
      </c>
      <c r="OE16" s="31">
        <f t="shared" si="226"/>
        <v>0</v>
      </c>
      <c r="OF16" s="31">
        <f t="shared" si="110"/>
        <v>0</v>
      </c>
      <c r="OG16" s="31">
        <f t="shared" si="111"/>
        <v>0</v>
      </c>
      <c r="OH16" s="31">
        <f t="shared" si="227"/>
        <v>0</v>
      </c>
      <c r="OI16" s="31">
        <f t="shared" si="112"/>
        <v>0</v>
      </c>
      <c r="OJ16" s="31">
        <f t="shared" si="113"/>
        <v>0</v>
      </c>
      <c r="OK16" s="31">
        <f t="shared" si="228"/>
        <v>0</v>
      </c>
      <c r="OL16" s="31">
        <f t="shared" si="114"/>
        <v>0</v>
      </c>
      <c r="OM16" s="31">
        <f t="shared" si="115"/>
        <v>0</v>
      </c>
      <c r="ON16" s="31">
        <f t="shared" si="229"/>
        <v>0</v>
      </c>
      <c r="OO16" s="31">
        <f t="shared" si="116"/>
        <v>0</v>
      </c>
      <c r="OP16" s="31">
        <f t="shared" si="117"/>
        <v>0</v>
      </c>
      <c r="OQ16" s="31">
        <f t="shared" si="230"/>
        <v>0</v>
      </c>
      <c r="OR16" s="31">
        <f t="shared" si="118"/>
        <v>0</v>
      </c>
      <c r="OS16" s="31">
        <f t="shared" si="119"/>
        <v>0</v>
      </c>
      <c r="OT16" s="31">
        <f t="shared" si="231"/>
        <v>0</v>
      </c>
      <c r="OU16" s="31">
        <f t="shared" si="120"/>
        <v>0</v>
      </c>
      <c r="OV16" s="31">
        <f t="shared" si="121"/>
        <v>0</v>
      </c>
      <c r="OW16" s="31">
        <f t="shared" si="232"/>
        <v>0</v>
      </c>
      <c r="OX16" s="31">
        <f t="shared" si="122"/>
        <v>0</v>
      </c>
      <c r="OY16" s="31">
        <f t="shared" si="123"/>
        <v>0</v>
      </c>
      <c r="OZ16" s="31">
        <f t="shared" si="233"/>
        <v>0</v>
      </c>
      <c r="PA16" s="31">
        <f t="shared" si="124"/>
        <v>0</v>
      </c>
      <c r="PB16" s="31">
        <f t="shared" si="125"/>
        <v>0</v>
      </c>
      <c r="PC16" s="31">
        <f t="shared" si="234"/>
        <v>0</v>
      </c>
      <c r="PD16" s="31">
        <f t="shared" si="126"/>
        <v>0</v>
      </c>
      <c r="PE16" s="31">
        <f t="shared" si="127"/>
        <v>0</v>
      </c>
      <c r="PF16" s="31">
        <f t="shared" si="235"/>
        <v>0</v>
      </c>
      <c r="PG16" s="27">
        <v>2.6</v>
      </c>
      <c r="PH16" s="27">
        <v>0.5</v>
      </c>
      <c r="PI16" s="27">
        <v>1</v>
      </c>
      <c r="PJ16" s="27">
        <v>1</v>
      </c>
      <c r="PK16" s="27">
        <v>0</v>
      </c>
      <c r="PL16" s="27">
        <v>0</v>
      </c>
      <c r="PM16" s="27">
        <v>0</v>
      </c>
      <c r="PN16" s="27">
        <v>0</v>
      </c>
      <c r="PO16" s="31">
        <f t="shared" si="269"/>
        <v>3.6</v>
      </c>
      <c r="PP16" s="31">
        <f t="shared" si="236"/>
        <v>3.1</v>
      </c>
      <c r="PQ16" s="31">
        <f t="shared" si="237"/>
        <v>0</v>
      </c>
      <c r="PR16" s="31">
        <f t="shared" si="238"/>
        <v>0</v>
      </c>
      <c r="PS16" s="31">
        <f t="shared" si="239"/>
        <v>3.6</v>
      </c>
      <c r="PT16" s="31">
        <f t="shared" si="240"/>
        <v>3.1</v>
      </c>
      <c r="PU16" s="31">
        <f t="shared" si="241"/>
        <v>0</v>
      </c>
      <c r="PV16" s="31">
        <f t="shared" si="242"/>
        <v>0</v>
      </c>
      <c r="PW16" s="31">
        <f t="shared" si="128"/>
        <v>0</v>
      </c>
      <c r="PX16" s="31">
        <f t="shared" si="243"/>
        <v>0</v>
      </c>
      <c r="PY16" s="31">
        <f t="shared" si="129"/>
        <v>0</v>
      </c>
      <c r="PZ16" s="31">
        <f t="shared" si="130"/>
        <v>0</v>
      </c>
      <c r="QA16" s="31">
        <f t="shared" si="131"/>
        <v>106.86</v>
      </c>
      <c r="QB16" s="31">
        <f t="shared" si="132"/>
        <v>0</v>
      </c>
      <c r="QC16" s="31">
        <f t="shared" si="133"/>
        <v>106.86</v>
      </c>
      <c r="QD16" s="31">
        <f t="shared" si="134"/>
        <v>0</v>
      </c>
      <c r="QE16" s="31">
        <f t="shared" si="135"/>
        <v>0</v>
      </c>
      <c r="QF16" s="31">
        <f t="shared" si="244"/>
        <v>0</v>
      </c>
      <c r="QG16" s="31">
        <f t="shared" si="245"/>
        <v>106.86</v>
      </c>
      <c r="QH16" s="31">
        <f t="shared" si="246"/>
        <v>0</v>
      </c>
      <c r="QI16" s="31">
        <f t="shared" si="247"/>
        <v>106.86</v>
      </c>
      <c r="QJ16" s="31">
        <f t="shared" si="136"/>
        <v>0</v>
      </c>
      <c r="QK16" s="31">
        <f t="shared" si="137"/>
        <v>0</v>
      </c>
      <c r="QL16" s="31">
        <f t="shared" si="248"/>
        <v>0</v>
      </c>
      <c r="QM16" s="31">
        <f t="shared" si="138"/>
        <v>49.64</v>
      </c>
      <c r="QN16" s="31">
        <f t="shared" si="139"/>
        <v>0</v>
      </c>
      <c r="QO16" s="31">
        <f t="shared" si="249"/>
        <v>49.64</v>
      </c>
      <c r="QP16" s="31">
        <f t="shared" si="140"/>
        <v>0</v>
      </c>
      <c r="QQ16" s="31">
        <f t="shared" si="141"/>
        <v>0</v>
      </c>
      <c r="QR16" s="31">
        <f t="shared" si="250"/>
        <v>0</v>
      </c>
      <c r="QS16" s="31">
        <f t="shared" si="142"/>
        <v>0</v>
      </c>
      <c r="QT16" s="31">
        <f t="shared" si="143"/>
        <v>0</v>
      </c>
      <c r="QU16" s="31">
        <f t="shared" si="251"/>
        <v>0</v>
      </c>
      <c r="QV16" s="31">
        <f t="shared" si="144"/>
        <v>0</v>
      </c>
      <c r="QW16" s="31">
        <f t="shared" si="145"/>
        <v>0</v>
      </c>
      <c r="QX16" s="31">
        <f t="shared" si="252"/>
        <v>0</v>
      </c>
      <c r="QY16" s="31">
        <f t="shared" si="146"/>
        <v>0</v>
      </c>
      <c r="QZ16" s="31">
        <f t="shared" si="147"/>
        <v>0</v>
      </c>
      <c r="RA16" s="31">
        <f t="shared" si="253"/>
        <v>0</v>
      </c>
      <c r="RB16" s="31">
        <f t="shared" si="254"/>
        <v>0</v>
      </c>
      <c r="RC16" s="31">
        <f t="shared" si="255"/>
        <v>0</v>
      </c>
      <c r="RD16" s="31">
        <f t="shared" si="256"/>
        <v>49.64</v>
      </c>
      <c r="RE16" s="31">
        <f t="shared" si="256"/>
        <v>0</v>
      </c>
      <c r="RF16" s="31">
        <f t="shared" si="257"/>
        <v>49.64</v>
      </c>
      <c r="RG16" s="31">
        <f t="shared" si="258"/>
        <v>57.22</v>
      </c>
      <c r="RH16" s="31">
        <f t="shared" si="258"/>
        <v>0</v>
      </c>
      <c r="RI16" s="31">
        <f t="shared" si="259"/>
        <v>57.22</v>
      </c>
      <c r="RJ16" s="31">
        <f t="shared" si="260"/>
        <v>49.64</v>
      </c>
      <c r="RK16" s="31">
        <f t="shared" si="260"/>
        <v>0</v>
      </c>
      <c r="RL16" s="31">
        <f t="shared" si="260"/>
        <v>49.64</v>
      </c>
      <c r="RM16" s="31">
        <f t="shared" si="148"/>
        <v>0</v>
      </c>
      <c r="RN16" s="31">
        <f t="shared" si="149"/>
        <v>0</v>
      </c>
      <c r="RO16" s="31">
        <f t="shared" si="150"/>
        <v>0</v>
      </c>
      <c r="RP16" s="31">
        <f t="shared" si="151"/>
        <v>0</v>
      </c>
      <c r="RQ16" s="31">
        <f t="shared" si="152"/>
        <v>0</v>
      </c>
      <c r="RR16" s="31">
        <f t="shared" si="153"/>
        <v>0</v>
      </c>
      <c r="RS16" s="31">
        <f t="shared" si="154"/>
        <v>0</v>
      </c>
      <c r="RT16" s="31">
        <f t="shared" si="155"/>
        <v>0</v>
      </c>
      <c r="RU16" s="31">
        <f t="shared" si="261"/>
        <v>0</v>
      </c>
      <c r="RV16" s="24"/>
      <c r="RW16" s="24"/>
      <c r="RX16" s="24"/>
      <c r="RY16" s="24"/>
    </row>
    <row r="17" spans="1:493" ht="42.75" x14ac:dyDescent="0.25">
      <c r="A17" s="24">
        <v>11</v>
      </c>
      <c r="B17" s="24" t="s">
        <v>457</v>
      </c>
      <c r="C17" s="24">
        <v>81.96</v>
      </c>
      <c r="D17" s="14" t="e">
        <f>INDEX(#REF!,MATCH(E17,#REF!,0))</f>
        <v>#REF!</v>
      </c>
      <c r="E17" s="24" t="s">
        <v>459</v>
      </c>
      <c r="F17" s="14" t="s">
        <v>422</v>
      </c>
      <c r="G17" s="14" t="s">
        <v>442</v>
      </c>
      <c r="H17" s="14" t="s">
        <v>435</v>
      </c>
      <c r="I17" s="14" t="s">
        <v>425</v>
      </c>
      <c r="J17" s="14" t="s">
        <v>439</v>
      </c>
      <c r="K17" s="14" t="s">
        <v>446</v>
      </c>
      <c r="L17" s="14" t="s">
        <v>446</v>
      </c>
      <c r="M17" s="24">
        <v>2</v>
      </c>
      <c r="N17" s="24">
        <v>2</v>
      </c>
      <c r="O17" s="25">
        <v>2</v>
      </c>
      <c r="P17" s="25">
        <v>2.4</v>
      </c>
      <c r="Q17" s="25">
        <v>0.1</v>
      </c>
      <c r="R17" s="25">
        <v>2</v>
      </c>
      <c r="S17" s="25">
        <v>2.2000000000000002</v>
      </c>
      <c r="T17" s="24">
        <v>0.2</v>
      </c>
      <c r="U17" s="24">
        <v>0</v>
      </c>
      <c r="V17" s="24">
        <v>0</v>
      </c>
      <c r="W17" s="24">
        <v>0</v>
      </c>
      <c r="X17" s="24">
        <v>2</v>
      </c>
      <c r="Y17" s="24">
        <v>1.54</v>
      </c>
      <c r="Z17" s="26">
        <f t="shared" si="271"/>
        <v>1.28</v>
      </c>
      <c r="AA17" s="24">
        <v>0.2</v>
      </c>
      <c r="AB17" s="24">
        <v>0</v>
      </c>
      <c r="AC17" s="24">
        <v>0</v>
      </c>
      <c r="AD17" s="24">
        <v>0</v>
      </c>
      <c r="AE17" s="24">
        <v>0</v>
      </c>
      <c r="AF17" s="24">
        <v>0</v>
      </c>
      <c r="AG17" s="25">
        <v>0</v>
      </c>
      <c r="AH17" s="25">
        <v>0</v>
      </c>
      <c r="AI17" s="26">
        <f t="shared" si="0"/>
        <v>0</v>
      </c>
      <c r="AJ17" s="25">
        <v>0</v>
      </c>
      <c r="AK17" s="25">
        <v>0</v>
      </c>
      <c r="AL17" s="26">
        <f t="shared" si="1"/>
        <v>0</v>
      </c>
      <c r="AM17" s="24">
        <v>0</v>
      </c>
      <c r="AN17" s="24">
        <v>0</v>
      </c>
      <c r="AO17" s="24">
        <v>0</v>
      </c>
      <c r="AP17" s="24">
        <v>0</v>
      </c>
      <c r="AQ17" s="24">
        <v>2</v>
      </c>
      <c r="AR17" s="24">
        <v>1.8</v>
      </c>
      <c r="AS17" s="24">
        <v>0.12</v>
      </c>
      <c r="AT17" s="24">
        <v>0.1</v>
      </c>
      <c r="AU17" s="24">
        <v>0</v>
      </c>
      <c r="AV17" s="24">
        <v>0</v>
      </c>
      <c r="AW17" s="24">
        <v>0</v>
      </c>
      <c r="AX17" s="24">
        <v>0</v>
      </c>
      <c r="AY17" s="24">
        <v>0</v>
      </c>
      <c r="AZ17" s="24">
        <v>0</v>
      </c>
      <c r="BA17" s="24">
        <v>0</v>
      </c>
      <c r="BB17" s="24">
        <v>0</v>
      </c>
      <c r="BC17" s="24">
        <v>0</v>
      </c>
      <c r="BD17" s="24">
        <v>0</v>
      </c>
      <c r="BE17" s="24">
        <v>0</v>
      </c>
      <c r="BF17" s="24">
        <v>0</v>
      </c>
      <c r="BG17" s="24">
        <v>0</v>
      </c>
      <c r="BH17" s="24">
        <v>0</v>
      </c>
      <c r="BI17" s="24">
        <v>0</v>
      </c>
      <c r="BJ17" s="24">
        <v>0</v>
      </c>
      <c r="BK17" s="24">
        <v>0</v>
      </c>
      <c r="BL17" s="24">
        <v>0</v>
      </c>
      <c r="BM17" s="24">
        <v>0</v>
      </c>
      <c r="BN17" s="24">
        <v>0</v>
      </c>
      <c r="BO17" s="24">
        <v>0</v>
      </c>
      <c r="BP17" s="24">
        <v>0</v>
      </c>
      <c r="BQ17" s="24">
        <v>0</v>
      </c>
      <c r="BR17" s="24">
        <v>0</v>
      </c>
      <c r="BS17" s="24">
        <v>0</v>
      </c>
      <c r="BT17" s="24">
        <v>0</v>
      </c>
      <c r="BU17" s="24">
        <v>0</v>
      </c>
      <c r="BV17" s="24">
        <v>0</v>
      </c>
      <c r="BW17" s="24"/>
      <c r="BX17" s="24"/>
      <c r="BY17" s="24">
        <v>0</v>
      </c>
      <c r="BZ17" s="24">
        <v>0</v>
      </c>
      <c r="CA17" s="14" t="e">
        <f>INDEX(#REF!,MATCH(E17,#REF!,0))</f>
        <v>#REF!</v>
      </c>
      <c r="CB17" s="14" t="s">
        <v>458</v>
      </c>
      <c r="CC17" s="24">
        <v>2.2999999999999998</v>
      </c>
      <c r="CD17" s="24">
        <v>0.1</v>
      </c>
      <c r="CE17" s="24">
        <v>0</v>
      </c>
      <c r="CF17" s="24">
        <v>0</v>
      </c>
      <c r="CG17" s="24">
        <v>0</v>
      </c>
      <c r="CH17" s="24">
        <v>1</v>
      </c>
      <c r="CI17" s="24" t="s">
        <v>114</v>
      </c>
      <c r="CJ17" s="24">
        <f t="shared" si="262"/>
        <v>0</v>
      </c>
      <c r="CK17" s="26">
        <f t="shared" si="157"/>
        <v>0.91</v>
      </c>
      <c r="CL17" s="26">
        <f t="shared" si="270"/>
        <v>0.91</v>
      </c>
      <c r="CM17" s="24">
        <v>36.67</v>
      </c>
      <c r="CN17" s="27">
        <v>50.87</v>
      </c>
      <c r="CO17" s="24">
        <v>50.08</v>
      </c>
      <c r="CP17" s="28">
        <f t="shared" si="159"/>
        <v>50.08</v>
      </c>
      <c r="CQ17" s="28">
        <f t="shared" si="160"/>
        <v>49.17</v>
      </c>
      <c r="CR17" s="28">
        <f t="shared" si="161"/>
        <v>0.91</v>
      </c>
      <c r="CS17" s="28">
        <f t="shared" si="162"/>
        <v>49.269999999999996</v>
      </c>
      <c r="CT17" s="28">
        <f t="shared" si="2"/>
        <v>49.47</v>
      </c>
      <c r="CU17" s="29">
        <v>49.47</v>
      </c>
      <c r="CV17" s="28">
        <f t="shared" si="163"/>
        <v>1.28</v>
      </c>
      <c r="CW17" s="28">
        <f t="shared" si="3"/>
        <v>0</v>
      </c>
      <c r="CX17" s="28">
        <f t="shared" si="4"/>
        <v>0</v>
      </c>
      <c r="CY17" s="28">
        <f t="shared" si="5"/>
        <v>50.75</v>
      </c>
      <c r="CZ17" s="28">
        <f t="shared" si="164"/>
        <v>50.75</v>
      </c>
      <c r="DA17" s="30">
        <v>50.87</v>
      </c>
      <c r="DB17" s="26">
        <f t="shared" si="165"/>
        <v>1.7</v>
      </c>
      <c r="DC17" s="26">
        <f t="shared" si="166"/>
        <v>0.79</v>
      </c>
      <c r="DD17" s="26">
        <f t="shared" si="167"/>
        <v>0.90999999999999992</v>
      </c>
      <c r="DE17" s="26">
        <f t="shared" si="6"/>
        <v>0.1</v>
      </c>
      <c r="DF17" s="26">
        <f t="shared" si="168"/>
        <v>0.2</v>
      </c>
      <c r="DG17" s="26">
        <f t="shared" si="7"/>
        <v>0.61</v>
      </c>
      <c r="DH17" s="26">
        <f t="shared" si="8"/>
        <v>0</v>
      </c>
      <c r="DI17" s="26">
        <f t="shared" si="9"/>
        <v>0</v>
      </c>
      <c r="DJ17" s="26">
        <f t="shared" si="10"/>
        <v>0</v>
      </c>
      <c r="DK17" s="26">
        <f t="shared" si="169"/>
        <v>0.91</v>
      </c>
      <c r="DL17" s="26">
        <f t="shared" si="170"/>
        <v>0</v>
      </c>
      <c r="DM17" s="26">
        <f t="shared" si="171"/>
        <v>0</v>
      </c>
      <c r="DN17" s="26">
        <f t="shared" si="172"/>
        <v>0</v>
      </c>
      <c r="DO17" s="24">
        <v>3</v>
      </c>
      <c r="DP17" s="24">
        <v>0.5</v>
      </c>
      <c r="DQ17" s="24">
        <v>1</v>
      </c>
      <c r="DR17" s="24">
        <v>1</v>
      </c>
      <c r="DS17" s="31">
        <f t="shared" si="173"/>
        <v>3.91</v>
      </c>
      <c r="DT17" s="31">
        <f t="shared" si="174"/>
        <v>0</v>
      </c>
      <c r="DU17" s="31">
        <f t="shared" si="175"/>
        <v>3.14</v>
      </c>
      <c r="DV17" s="31">
        <f t="shared" si="176"/>
        <v>0</v>
      </c>
      <c r="DW17" s="31">
        <f t="shared" si="177"/>
        <v>3.14</v>
      </c>
      <c r="DX17" s="31">
        <f t="shared" si="178"/>
        <v>6.28</v>
      </c>
      <c r="DY17" s="31">
        <f t="shared" si="179"/>
        <v>0</v>
      </c>
      <c r="DZ17" s="31">
        <f t="shared" si="180"/>
        <v>6.28</v>
      </c>
      <c r="EA17" s="31">
        <f t="shared" si="181"/>
        <v>3.8</v>
      </c>
      <c r="EB17" s="31">
        <f t="shared" si="182"/>
        <v>0</v>
      </c>
      <c r="EC17" s="31">
        <f t="shared" si="183"/>
        <v>3.8</v>
      </c>
      <c r="ED17" s="31">
        <f t="shared" si="184"/>
        <v>2.48</v>
      </c>
      <c r="EE17" s="31">
        <f t="shared" si="184"/>
        <v>0</v>
      </c>
      <c r="EF17" s="31">
        <f t="shared" si="185"/>
        <v>2.48</v>
      </c>
      <c r="EG17" s="31">
        <f t="shared" si="186"/>
        <v>3.8</v>
      </c>
      <c r="EH17" s="31">
        <f t="shared" si="186"/>
        <v>0</v>
      </c>
      <c r="EI17" s="31">
        <f t="shared" si="187"/>
        <v>3.8</v>
      </c>
      <c r="EJ17" s="24"/>
      <c r="EK17" s="24"/>
      <c r="EL17" s="24">
        <v>82.66</v>
      </c>
      <c r="EM17" s="24">
        <v>117.19</v>
      </c>
      <c r="EN17" s="24" t="s">
        <v>459</v>
      </c>
      <c r="EO17" s="24" t="s">
        <v>460</v>
      </c>
      <c r="EP17" s="14" t="s">
        <v>452</v>
      </c>
      <c r="EQ17" s="14" t="s">
        <v>453</v>
      </c>
      <c r="ER17" s="14" t="e">
        <f>IF(OR(EP17="Cống tròn",EP17="Cống hộp",EP17="Ống nhựa"),INDEX(#REF!,MATCH(E17,#REF!,0)),IF(OR(EP17="Rãnh xây",EP17="Rãnh bê tông"),INDEX(#REF!,MATCH(E17,#REF!,0)),EP17&amp;" "&amp;" ,"&amp;EQ17))</f>
        <v>#REF!</v>
      </c>
      <c r="ES17" s="25">
        <v>2.5</v>
      </c>
      <c r="ET17" s="25">
        <v>1.4999999999999999E-2</v>
      </c>
      <c r="EU17" s="25">
        <v>1</v>
      </c>
      <c r="EV17" s="24">
        <v>34.53</v>
      </c>
      <c r="EW17" s="31">
        <f t="shared" si="188"/>
        <v>14</v>
      </c>
      <c r="EX17" s="31">
        <f t="shared" si="189"/>
        <v>13</v>
      </c>
      <c r="EY17" s="31">
        <f t="shared" si="11"/>
        <v>0.18</v>
      </c>
      <c r="EZ17" s="31">
        <f t="shared" si="190"/>
        <v>32.68</v>
      </c>
      <c r="FA17" s="31">
        <f t="shared" si="191"/>
        <v>-1.8500000000000014</v>
      </c>
      <c r="FB17" s="32" t="str">
        <f t="shared" si="192"/>
        <v>Thêm 01</v>
      </c>
      <c r="FC17" s="31">
        <f t="shared" si="193"/>
        <v>0.66499999999999915</v>
      </c>
      <c r="FD17" s="33" t="e" cm="1">
        <f t="array" ref="FD17">IF(EP17="Cống tròn",INDEX(#REF!,MATCH(E17,#REF!,0)),IF(EP17="Cống hộp",INDEX(#REF!,MATCH(E17,#REF!,0)),IF(EP17="Rãnh thang",INDEX(#REF!,MATCH(EL17&amp;EM17,#REF!&amp;#REF!,0)),FE17&amp;" "&amp;FF17)))</f>
        <v>#REF!</v>
      </c>
      <c r="FE17" s="14" t="s">
        <v>439</v>
      </c>
      <c r="FF17" s="14" t="s">
        <v>437</v>
      </c>
      <c r="FG17" s="14" t="e">
        <f>INDEX(#REF!,MATCH(E17,#REF!,0))</f>
        <v>#REF!</v>
      </c>
      <c r="FH17" s="14"/>
      <c r="FI17" s="24">
        <v>0</v>
      </c>
      <c r="FJ17" s="24">
        <v>0</v>
      </c>
      <c r="FK17" s="24">
        <v>0</v>
      </c>
      <c r="FL17" s="25">
        <v>0</v>
      </c>
      <c r="FM17" s="25">
        <v>0</v>
      </c>
      <c r="FN17" s="31">
        <f t="shared" si="194"/>
        <v>0</v>
      </c>
      <c r="FO17" s="31">
        <f t="shared" si="195"/>
        <v>0</v>
      </c>
      <c r="FP17" s="25">
        <v>0</v>
      </c>
      <c r="FQ17" s="25">
        <v>0</v>
      </c>
      <c r="FR17" s="25">
        <v>0</v>
      </c>
      <c r="FS17" s="31">
        <f t="shared" si="196"/>
        <v>0</v>
      </c>
      <c r="FT17" s="25">
        <v>0</v>
      </c>
      <c r="FU17" s="25">
        <v>0</v>
      </c>
      <c r="FV17" s="25">
        <v>0</v>
      </c>
      <c r="FW17" s="25">
        <v>0</v>
      </c>
      <c r="FX17" s="25">
        <v>0</v>
      </c>
      <c r="FY17" s="31">
        <f t="shared" si="197"/>
        <v>0</v>
      </c>
      <c r="FZ17" s="33" t="s">
        <v>424</v>
      </c>
      <c r="GA17" s="33" t="s">
        <v>442</v>
      </c>
      <c r="GB17" s="33" t="s">
        <v>446</v>
      </c>
      <c r="GC17" s="33" t="s">
        <v>446</v>
      </c>
      <c r="GD17" s="25">
        <v>0.1</v>
      </c>
      <c r="GE17" s="25">
        <v>1.6</v>
      </c>
      <c r="GF17" s="25">
        <v>0.2</v>
      </c>
      <c r="GG17" s="25">
        <v>1.5</v>
      </c>
      <c r="GH17" s="25">
        <v>0.2</v>
      </c>
      <c r="GI17" s="25">
        <v>1.4</v>
      </c>
      <c r="GJ17" s="25">
        <v>0.2</v>
      </c>
      <c r="GK17" s="25">
        <v>2</v>
      </c>
      <c r="GL17" s="25">
        <v>1</v>
      </c>
      <c r="GM17" s="25">
        <v>0.88</v>
      </c>
      <c r="GN17" s="31">
        <f t="shared" si="198"/>
        <v>0</v>
      </c>
      <c r="GO17" s="31">
        <f t="shared" si="199"/>
        <v>0.88</v>
      </c>
      <c r="GP17" s="25">
        <v>0</v>
      </c>
      <c r="GQ17" s="25">
        <v>0</v>
      </c>
      <c r="GR17" s="25">
        <v>0.12</v>
      </c>
      <c r="GS17" s="25">
        <v>0.1</v>
      </c>
      <c r="GT17" s="33" t="e">
        <f>INDEX(#REF!,MATCH(E17,#REF!,0))</f>
        <v>#REF!</v>
      </c>
      <c r="GU17" s="33"/>
      <c r="GV17" s="25">
        <v>0</v>
      </c>
      <c r="GW17" s="25">
        <v>0</v>
      </c>
      <c r="GX17" s="25">
        <v>0</v>
      </c>
      <c r="GY17" s="25">
        <v>0</v>
      </c>
      <c r="GZ17" s="31">
        <f t="shared" si="12"/>
        <v>0</v>
      </c>
      <c r="HA17" s="31">
        <f t="shared" si="13"/>
        <v>0</v>
      </c>
      <c r="HB17" s="31">
        <f t="shared" si="200"/>
        <v>1.5</v>
      </c>
      <c r="HC17" s="25">
        <v>0</v>
      </c>
      <c r="HD17" s="25">
        <v>0</v>
      </c>
      <c r="HE17" s="25">
        <v>0</v>
      </c>
      <c r="HF17" s="31">
        <f t="shared" si="201"/>
        <v>0</v>
      </c>
      <c r="HG17" s="25">
        <v>0</v>
      </c>
      <c r="HH17" s="25">
        <v>0</v>
      </c>
      <c r="HI17" s="33"/>
      <c r="HJ17" s="33"/>
      <c r="HK17" s="33"/>
      <c r="HL17" s="33"/>
      <c r="HM17" s="33" t="e" cm="1">
        <f t="array" ref="HM17">INDEX(#REF!,MATCH(EL17&amp;EM17,#REF!&amp;#REF!,0))</f>
        <v>#REF!</v>
      </c>
      <c r="HN17" s="25">
        <v>0</v>
      </c>
      <c r="HO17" s="25">
        <v>0</v>
      </c>
      <c r="HP17" s="25">
        <v>0</v>
      </c>
      <c r="HQ17" s="25">
        <v>0</v>
      </c>
      <c r="HR17" s="25">
        <v>0</v>
      </c>
      <c r="HS17" s="25">
        <v>0</v>
      </c>
      <c r="HT17" s="25">
        <v>0</v>
      </c>
      <c r="HU17" s="25">
        <v>0</v>
      </c>
      <c r="HV17" s="25">
        <v>0</v>
      </c>
      <c r="HW17" s="25">
        <v>0</v>
      </c>
      <c r="HX17" s="33" t="e" cm="1">
        <f t="array" ref="HX17">INDEX(#REF!,MATCH(EL17&amp;EM17,#REF!&amp;#REF!,0))</f>
        <v>#REF!</v>
      </c>
      <c r="HY17" s="25">
        <v>0</v>
      </c>
      <c r="HZ17" s="25">
        <v>0</v>
      </c>
      <c r="IA17" s="25">
        <v>0</v>
      </c>
      <c r="IB17" s="33" t="e" cm="1">
        <f t="array" ref="IB17">INDEX(#REF!,MATCH(EL17&amp;EM17,#REF!&amp;#REF!,0))</f>
        <v>#REF!</v>
      </c>
      <c r="IC17" s="25">
        <v>0</v>
      </c>
      <c r="ID17" s="25">
        <v>0</v>
      </c>
      <c r="IE17" s="25">
        <v>0</v>
      </c>
      <c r="IF17" s="25">
        <v>0</v>
      </c>
      <c r="IG17" s="25">
        <v>0</v>
      </c>
      <c r="IH17" s="25">
        <v>0</v>
      </c>
      <c r="II17" s="33" t="e" cm="1">
        <f t="array" ref="II17">INDEX(#REF!,MATCH(EL17&amp;EM17,#REF!&amp;#REF!,0))</f>
        <v>#REF!</v>
      </c>
      <c r="IJ17" s="25">
        <v>0</v>
      </c>
      <c r="IK17" s="25">
        <v>0</v>
      </c>
      <c r="IL17" s="25">
        <v>0</v>
      </c>
      <c r="IM17" s="33" t="e" cm="1">
        <f t="array" ref="IM17">INDEX(#REF!,MATCH(EL17&amp;EM17,#REF!&amp;#REF!,0))</f>
        <v>#REF!</v>
      </c>
      <c r="IN17" s="33" t="s">
        <v>437</v>
      </c>
      <c r="IO17" s="31">
        <f t="shared" si="14"/>
        <v>34</v>
      </c>
      <c r="IP17" s="25">
        <v>1</v>
      </c>
      <c r="IQ17" s="25">
        <v>1.24</v>
      </c>
      <c r="IR17" s="25">
        <v>0.12</v>
      </c>
      <c r="IS17" s="33" t="e" cm="1">
        <f t="array" ref="IS17">INDEX(#REF!,MATCH(EL17&amp;EM17,#REF!&amp;#REF!,0))</f>
        <v>#REF!</v>
      </c>
      <c r="IT17" s="33" t="s">
        <v>437</v>
      </c>
      <c r="IU17" s="31">
        <f t="shared" si="263"/>
        <v>1</v>
      </c>
      <c r="IV17" s="31">
        <f t="shared" si="202"/>
        <v>0.24</v>
      </c>
      <c r="IW17" s="25">
        <v>1.24</v>
      </c>
      <c r="IX17" s="25">
        <v>0.12</v>
      </c>
      <c r="IY17" s="25">
        <v>1.0999999999999999E-2</v>
      </c>
      <c r="IZ17" s="25">
        <v>1</v>
      </c>
      <c r="JA17" s="31">
        <f t="shared" si="264"/>
        <v>34</v>
      </c>
      <c r="JB17" s="31">
        <f t="shared" si="265"/>
        <v>0.374</v>
      </c>
      <c r="JC17" s="31">
        <f t="shared" si="266"/>
        <v>34.374000000000002</v>
      </c>
      <c r="JD17" s="31">
        <f t="shared" si="267"/>
        <v>-0.15599999999999881</v>
      </c>
      <c r="JE17" s="31" t="str">
        <f t="shared" si="268"/>
        <v>Thêm 01</v>
      </c>
      <c r="JF17" s="27">
        <v>40.720000000000034</v>
      </c>
      <c r="JG17" s="26">
        <f t="shared" si="203"/>
        <v>39.72</v>
      </c>
      <c r="JH17" s="26">
        <f t="shared" si="204"/>
        <v>1.0000000000000355</v>
      </c>
      <c r="JI17" s="26">
        <f t="shared" si="15"/>
        <v>0</v>
      </c>
      <c r="JJ17" s="26">
        <f t="shared" si="16"/>
        <v>39.720000000000027</v>
      </c>
      <c r="JK17" s="26">
        <f t="shared" si="17"/>
        <v>0</v>
      </c>
      <c r="JL17" s="26">
        <f t="shared" si="18"/>
        <v>0</v>
      </c>
      <c r="JM17" s="26">
        <f t="shared" si="19"/>
        <v>0</v>
      </c>
      <c r="JN17" s="26">
        <f t="shared" si="20"/>
        <v>0</v>
      </c>
      <c r="JO17" s="26">
        <f t="shared" si="21"/>
        <v>0</v>
      </c>
      <c r="JP17" s="26">
        <f t="shared" si="22"/>
        <v>39.820000000000029</v>
      </c>
      <c r="JQ17" s="26">
        <f t="shared" si="23"/>
        <v>0</v>
      </c>
      <c r="JR17" s="26">
        <f t="shared" si="24"/>
        <v>0</v>
      </c>
      <c r="JS17" s="26">
        <f t="shared" si="25"/>
        <v>0</v>
      </c>
      <c r="JT17" s="26">
        <f t="shared" si="26"/>
        <v>0</v>
      </c>
      <c r="JU17" s="26">
        <f t="shared" si="27"/>
        <v>0</v>
      </c>
      <c r="JV17" s="26">
        <f t="shared" si="28"/>
        <v>39.820000000000029</v>
      </c>
      <c r="JW17" s="26">
        <f t="shared" si="29"/>
        <v>0</v>
      </c>
      <c r="JX17" s="26">
        <f t="shared" si="30"/>
        <v>40.020000000000032</v>
      </c>
      <c r="JY17" s="26">
        <f t="shared" si="31"/>
        <v>0</v>
      </c>
      <c r="JZ17" s="26">
        <f t="shared" si="32"/>
        <v>0</v>
      </c>
      <c r="KA17" s="26">
        <f t="shared" si="33"/>
        <v>0</v>
      </c>
      <c r="KB17" s="26">
        <f t="shared" si="34"/>
        <v>40.020000000000032</v>
      </c>
      <c r="KC17" s="26">
        <f t="shared" si="35"/>
        <v>0</v>
      </c>
      <c r="KD17" s="106">
        <f t="shared" si="205"/>
        <v>0</v>
      </c>
      <c r="KE17" s="24">
        <v>40.220000000000034</v>
      </c>
      <c r="KF17" s="31">
        <f t="shared" si="206"/>
        <v>1</v>
      </c>
      <c r="KG17" s="31">
        <f t="shared" si="36"/>
        <v>41.22</v>
      </c>
      <c r="KH17" s="31">
        <f t="shared" si="37"/>
        <v>41.22</v>
      </c>
      <c r="KI17" s="31">
        <f t="shared" si="38"/>
        <v>0</v>
      </c>
      <c r="KJ17" s="31">
        <f t="shared" si="39"/>
        <v>41.34</v>
      </c>
      <c r="KK17" s="25">
        <v>41.220000000000034</v>
      </c>
      <c r="KL17" s="31">
        <f t="shared" si="40"/>
        <v>0</v>
      </c>
      <c r="KM17" s="31">
        <f t="shared" si="41"/>
        <v>41.34</v>
      </c>
      <c r="KN17" s="31">
        <f t="shared" si="42"/>
        <v>0</v>
      </c>
      <c r="KO17" s="31">
        <f t="shared" si="43"/>
        <v>0</v>
      </c>
      <c r="KP17" s="31">
        <f t="shared" si="44"/>
        <v>0</v>
      </c>
      <c r="KQ17" s="25">
        <v>0</v>
      </c>
      <c r="KR17" s="31">
        <f t="shared" si="45"/>
        <v>0</v>
      </c>
      <c r="KS17" s="27">
        <v>40.220000000000034</v>
      </c>
      <c r="KT17" s="26">
        <f t="shared" si="46"/>
        <v>39.22</v>
      </c>
      <c r="KU17" s="106">
        <f t="shared" si="207"/>
        <v>1.0000000000000355</v>
      </c>
      <c r="KV17" s="26">
        <f t="shared" si="47"/>
        <v>0</v>
      </c>
      <c r="KW17" s="26">
        <f t="shared" si="48"/>
        <v>39.220000000000027</v>
      </c>
      <c r="KX17" s="26">
        <f t="shared" si="49"/>
        <v>0</v>
      </c>
      <c r="KY17" s="26">
        <f t="shared" si="50"/>
        <v>0</v>
      </c>
      <c r="KZ17" s="26">
        <f t="shared" si="51"/>
        <v>0</v>
      </c>
      <c r="LA17" s="26">
        <f t="shared" si="52"/>
        <v>0</v>
      </c>
      <c r="LB17" s="26">
        <f t="shared" si="53"/>
        <v>0</v>
      </c>
      <c r="LC17" s="26">
        <f t="shared" si="54"/>
        <v>39.320000000000029</v>
      </c>
      <c r="LD17" s="26">
        <f t="shared" si="55"/>
        <v>0</v>
      </c>
      <c r="LE17" s="26">
        <f t="shared" si="56"/>
        <v>0</v>
      </c>
      <c r="LF17" s="26">
        <f t="shared" si="57"/>
        <v>0</v>
      </c>
      <c r="LG17" s="26">
        <f t="shared" si="58"/>
        <v>0</v>
      </c>
      <c r="LH17" s="26">
        <f t="shared" si="59"/>
        <v>0</v>
      </c>
      <c r="LI17" s="26">
        <f t="shared" si="60"/>
        <v>39.320000000000029</v>
      </c>
      <c r="LJ17" s="26">
        <f t="shared" si="61"/>
        <v>0</v>
      </c>
      <c r="LK17" s="26">
        <f t="shared" si="62"/>
        <v>39.520000000000032</v>
      </c>
      <c r="LL17" s="26">
        <f t="shared" si="63"/>
        <v>0</v>
      </c>
      <c r="LM17" s="26">
        <f t="shared" si="64"/>
        <v>0</v>
      </c>
      <c r="LN17" s="26">
        <f t="shared" si="65"/>
        <v>0</v>
      </c>
      <c r="LO17" s="26">
        <f t="shared" si="66"/>
        <v>39.520000000000032</v>
      </c>
      <c r="LP17" s="26">
        <f t="shared" si="67"/>
        <v>0</v>
      </c>
      <c r="LQ17" s="26">
        <f t="shared" si="68"/>
        <v>0</v>
      </c>
      <c r="LR17" s="24">
        <v>39.720000000000034</v>
      </c>
      <c r="LS17" s="31">
        <f t="shared" si="69"/>
        <v>1</v>
      </c>
      <c r="LT17" s="31">
        <f t="shared" si="70"/>
        <v>40.72</v>
      </c>
      <c r="LU17" s="31">
        <f t="shared" si="71"/>
        <v>40.72</v>
      </c>
      <c r="LV17" s="31">
        <f t="shared" si="72"/>
        <v>0</v>
      </c>
      <c r="LW17" s="31">
        <f t="shared" si="73"/>
        <v>40.840000000000003</v>
      </c>
      <c r="LX17" s="25">
        <v>40.720000000000034</v>
      </c>
      <c r="LY17" s="31">
        <f t="shared" si="74"/>
        <v>0</v>
      </c>
      <c r="LZ17" s="31">
        <f t="shared" si="75"/>
        <v>40.840000000000003</v>
      </c>
      <c r="MA17" s="31">
        <f t="shared" si="76"/>
        <v>0</v>
      </c>
      <c r="MB17" s="31">
        <f t="shared" si="77"/>
        <v>0</v>
      </c>
      <c r="MC17" s="31">
        <f t="shared" si="78"/>
        <v>0</v>
      </c>
      <c r="MD17" s="25">
        <v>0</v>
      </c>
      <c r="ME17" s="31">
        <f t="shared" si="79"/>
        <v>0</v>
      </c>
      <c r="MF17" s="33" t="s">
        <v>115</v>
      </c>
      <c r="MG17" s="34">
        <v>1.0000000000000355</v>
      </c>
      <c r="MH17" s="31">
        <f t="shared" si="208"/>
        <v>0</v>
      </c>
      <c r="MI17" s="31">
        <f t="shared" si="209"/>
        <v>1.0000000000000355</v>
      </c>
      <c r="MJ17" s="34">
        <v>1.0000000000000355</v>
      </c>
      <c r="MK17" s="31">
        <f t="shared" si="210"/>
        <v>0</v>
      </c>
      <c r="ML17" s="31">
        <f t="shared" si="211"/>
        <v>1.0000000000000355</v>
      </c>
      <c r="MM17" s="31">
        <f t="shared" si="80"/>
        <v>0</v>
      </c>
      <c r="MN17" s="31">
        <f t="shared" si="81"/>
        <v>0</v>
      </c>
      <c r="MO17" s="31">
        <f t="shared" si="212"/>
        <v>0</v>
      </c>
      <c r="MP17" s="31">
        <f t="shared" si="82"/>
        <v>0</v>
      </c>
      <c r="MQ17" s="31">
        <f t="shared" si="83"/>
        <v>0</v>
      </c>
      <c r="MR17" s="31">
        <f t="shared" si="213"/>
        <v>0</v>
      </c>
      <c r="MS17" s="31">
        <f t="shared" si="84"/>
        <v>0</v>
      </c>
      <c r="MT17" s="31">
        <f t="shared" si="85"/>
        <v>0</v>
      </c>
      <c r="MU17" s="31">
        <f t="shared" si="214"/>
        <v>0</v>
      </c>
      <c r="MV17" s="31">
        <f t="shared" si="86"/>
        <v>0</v>
      </c>
      <c r="MW17" s="31">
        <f t="shared" si="87"/>
        <v>0</v>
      </c>
      <c r="MX17" s="31">
        <f t="shared" si="215"/>
        <v>0</v>
      </c>
      <c r="MY17" s="108">
        <f t="shared" si="88"/>
        <v>0</v>
      </c>
      <c r="MZ17" s="31">
        <f t="shared" si="89"/>
        <v>0</v>
      </c>
      <c r="NA17" s="31">
        <f t="shared" si="216"/>
        <v>0</v>
      </c>
      <c r="NB17" s="31">
        <f t="shared" si="90"/>
        <v>0</v>
      </c>
      <c r="NC17" s="31">
        <f t="shared" si="91"/>
        <v>0</v>
      </c>
      <c r="ND17" s="31">
        <f t="shared" si="217"/>
        <v>0</v>
      </c>
      <c r="NE17" s="31">
        <f t="shared" si="92"/>
        <v>0</v>
      </c>
      <c r="NF17" s="31">
        <f t="shared" si="93"/>
        <v>0</v>
      </c>
      <c r="NG17" s="31">
        <f t="shared" si="218"/>
        <v>0</v>
      </c>
      <c r="NH17" s="31">
        <f t="shared" si="94"/>
        <v>0</v>
      </c>
      <c r="NI17" s="31">
        <f t="shared" si="95"/>
        <v>0</v>
      </c>
      <c r="NJ17" s="31">
        <f t="shared" si="219"/>
        <v>0</v>
      </c>
      <c r="NK17" s="31">
        <f t="shared" si="96"/>
        <v>0</v>
      </c>
      <c r="NL17" s="31">
        <f t="shared" si="97"/>
        <v>0</v>
      </c>
      <c r="NM17" s="31">
        <f t="shared" si="220"/>
        <v>0</v>
      </c>
      <c r="NN17" s="108">
        <f t="shared" si="98"/>
        <v>0.1</v>
      </c>
      <c r="NO17" s="31">
        <f t="shared" si="99"/>
        <v>0.1</v>
      </c>
      <c r="NP17" s="31">
        <f t="shared" si="221"/>
        <v>0.1</v>
      </c>
      <c r="NQ17" s="31">
        <f t="shared" si="100"/>
        <v>0</v>
      </c>
      <c r="NR17" s="31">
        <f t="shared" si="101"/>
        <v>0</v>
      </c>
      <c r="NS17" s="31">
        <f t="shared" si="222"/>
        <v>0</v>
      </c>
      <c r="NT17" s="31">
        <f t="shared" si="102"/>
        <v>0.2</v>
      </c>
      <c r="NU17" s="31">
        <f t="shared" si="103"/>
        <v>0.2</v>
      </c>
      <c r="NV17" s="31">
        <f t="shared" si="223"/>
        <v>0.2</v>
      </c>
      <c r="NW17" s="31">
        <f t="shared" si="104"/>
        <v>0</v>
      </c>
      <c r="NX17" s="31">
        <f t="shared" si="105"/>
        <v>0</v>
      </c>
      <c r="NY17" s="31">
        <f t="shared" si="224"/>
        <v>0</v>
      </c>
      <c r="NZ17" s="31">
        <f t="shared" si="106"/>
        <v>0.70000000000003548</v>
      </c>
      <c r="OA17" s="31">
        <f t="shared" si="107"/>
        <v>0.70000000000003548</v>
      </c>
      <c r="OB17" s="31">
        <f t="shared" si="225"/>
        <v>0.70000000000003548</v>
      </c>
      <c r="OC17" s="31">
        <f t="shared" si="108"/>
        <v>0</v>
      </c>
      <c r="OD17" s="31">
        <f t="shared" si="109"/>
        <v>0</v>
      </c>
      <c r="OE17" s="31">
        <f t="shared" si="226"/>
        <v>0</v>
      </c>
      <c r="OF17" s="31">
        <f t="shared" si="110"/>
        <v>0</v>
      </c>
      <c r="OG17" s="31">
        <f t="shared" si="111"/>
        <v>0</v>
      </c>
      <c r="OH17" s="31">
        <f t="shared" si="227"/>
        <v>0</v>
      </c>
      <c r="OI17" s="31">
        <f t="shared" si="112"/>
        <v>0</v>
      </c>
      <c r="OJ17" s="31">
        <f t="shared" si="113"/>
        <v>0</v>
      </c>
      <c r="OK17" s="31">
        <f t="shared" si="228"/>
        <v>0</v>
      </c>
      <c r="OL17" s="31">
        <f t="shared" si="114"/>
        <v>0</v>
      </c>
      <c r="OM17" s="31">
        <f t="shared" si="115"/>
        <v>0</v>
      </c>
      <c r="ON17" s="31">
        <f t="shared" si="229"/>
        <v>0</v>
      </c>
      <c r="OO17" s="31">
        <f t="shared" si="116"/>
        <v>0</v>
      </c>
      <c r="OP17" s="31">
        <f t="shared" si="117"/>
        <v>0</v>
      </c>
      <c r="OQ17" s="31">
        <f t="shared" si="230"/>
        <v>0</v>
      </c>
      <c r="OR17" s="31">
        <f t="shared" si="118"/>
        <v>0</v>
      </c>
      <c r="OS17" s="31">
        <f t="shared" si="119"/>
        <v>0</v>
      </c>
      <c r="OT17" s="31">
        <f t="shared" si="231"/>
        <v>0</v>
      </c>
      <c r="OU17" s="31">
        <f t="shared" si="120"/>
        <v>0</v>
      </c>
      <c r="OV17" s="31">
        <f t="shared" si="121"/>
        <v>0</v>
      </c>
      <c r="OW17" s="31">
        <f t="shared" si="232"/>
        <v>0</v>
      </c>
      <c r="OX17" s="31">
        <f t="shared" si="122"/>
        <v>0</v>
      </c>
      <c r="OY17" s="31">
        <f t="shared" si="123"/>
        <v>0</v>
      </c>
      <c r="OZ17" s="31">
        <f t="shared" si="233"/>
        <v>0</v>
      </c>
      <c r="PA17" s="31">
        <f t="shared" si="124"/>
        <v>0</v>
      </c>
      <c r="PB17" s="31">
        <f t="shared" si="125"/>
        <v>0</v>
      </c>
      <c r="PC17" s="31">
        <f t="shared" si="234"/>
        <v>0</v>
      </c>
      <c r="PD17" s="31">
        <f t="shared" si="126"/>
        <v>0</v>
      </c>
      <c r="PE17" s="31">
        <f t="shared" si="127"/>
        <v>0</v>
      </c>
      <c r="PF17" s="31">
        <f t="shared" si="235"/>
        <v>0</v>
      </c>
      <c r="PG17" s="27">
        <v>2.6</v>
      </c>
      <c r="PH17" s="27">
        <v>0.5</v>
      </c>
      <c r="PI17" s="27">
        <v>1</v>
      </c>
      <c r="PJ17" s="27">
        <v>1</v>
      </c>
      <c r="PK17" s="27">
        <v>0</v>
      </c>
      <c r="PL17" s="27">
        <v>0</v>
      </c>
      <c r="PM17" s="27">
        <v>0</v>
      </c>
      <c r="PN17" s="27">
        <v>0</v>
      </c>
      <c r="PO17" s="31">
        <f t="shared" si="269"/>
        <v>0</v>
      </c>
      <c r="PP17" s="31">
        <f t="shared" si="236"/>
        <v>0</v>
      </c>
      <c r="PQ17" s="31">
        <f t="shared" si="237"/>
        <v>3.6</v>
      </c>
      <c r="PR17" s="31">
        <f t="shared" si="238"/>
        <v>3.1</v>
      </c>
      <c r="PS17" s="31">
        <f t="shared" si="239"/>
        <v>0</v>
      </c>
      <c r="PT17" s="31">
        <f t="shared" si="240"/>
        <v>0</v>
      </c>
      <c r="PU17" s="31">
        <f t="shared" si="241"/>
        <v>3.6</v>
      </c>
      <c r="PV17" s="31">
        <f t="shared" si="242"/>
        <v>3.1</v>
      </c>
      <c r="PW17" s="31">
        <f t="shared" si="128"/>
        <v>0</v>
      </c>
      <c r="PX17" s="31">
        <f t="shared" si="243"/>
        <v>0</v>
      </c>
      <c r="PY17" s="31">
        <f t="shared" si="129"/>
        <v>0</v>
      </c>
      <c r="PZ17" s="31">
        <f t="shared" si="130"/>
        <v>0</v>
      </c>
      <c r="QA17" s="31">
        <f t="shared" si="131"/>
        <v>0</v>
      </c>
      <c r="QB17" s="31">
        <f t="shared" si="132"/>
        <v>107.04</v>
      </c>
      <c r="QC17" s="31">
        <f t="shared" si="133"/>
        <v>107.04</v>
      </c>
      <c r="QD17" s="31">
        <f t="shared" si="134"/>
        <v>0</v>
      </c>
      <c r="QE17" s="31">
        <f t="shared" si="135"/>
        <v>0</v>
      </c>
      <c r="QF17" s="31">
        <f t="shared" si="244"/>
        <v>0</v>
      </c>
      <c r="QG17" s="31">
        <f t="shared" si="245"/>
        <v>0</v>
      </c>
      <c r="QH17" s="31">
        <f t="shared" si="246"/>
        <v>107.04</v>
      </c>
      <c r="QI17" s="31">
        <f t="shared" si="247"/>
        <v>107.04</v>
      </c>
      <c r="QJ17" s="31">
        <f t="shared" si="136"/>
        <v>0</v>
      </c>
      <c r="QK17" s="31">
        <f t="shared" si="137"/>
        <v>0</v>
      </c>
      <c r="QL17" s="31">
        <f t="shared" si="248"/>
        <v>0</v>
      </c>
      <c r="QM17" s="31">
        <f t="shared" si="138"/>
        <v>0</v>
      </c>
      <c r="QN17" s="31">
        <f t="shared" si="139"/>
        <v>49.72</v>
      </c>
      <c r="QO17" s="31">
        <f t="shared" si="249"/>
        <v>49.72</v>
      </c>
      <c r="QP17" s="31">
        <f t="shared" si="140"/>
        <v>0</v>
      </c>
      <c r="QQ17" s="31">
        <f t="shared" si="141"/>
        <v>0</v>
      </c>
      <c r="QR17" s="31">
        <f t="shared" si="250"/>
        <v>0</v>
      </c>
      <c r="QS17" s="31">
        <f t="shared" si="142"/>
        <v>0</v>
      </c>
      <c r="QT17" s="31">
        <f t="shared" si="143"/>
        <v>0</v>
      </c>
      <c r="QU17" s="31">
        <f t="shared" si="251"/>
        <v>0</v>
      </c>
      <c r="QV17" s="31">
        <f t="shared" si="144"/>
        <v>0</v>
      </c>
      <c r="QW17" s="31">
        <f t="shared" si="145"/>
        <v>0</v>
      </c>
      <c r="QX17" s="31">
        <f t="shared" si="252"/>
        <v>0</v>
      </c>
      <c r="QY17" s="31">
        <f t="shared" si="146"/>
        <v>0</v>
      </c>
      <c r="QZ17" s="31">
        <f t="shared" si="147"/>
        <v>0</v>
      </c>
      <c r="RA17" s="31">
        <f t="shared" si="253"/>
        <v>0</v>
      </c>
      <c r="RB17" s="31">
        <f t="shared" si="254"/>
        <v>0</v>
      </c>
      <c r="RC17" s="31">
        <f t="shared" si="255"/>
        <v>0</v>
      </c>
      <c r="RD17" s="31">
        <f t="shared" si="256"/>
        <v>0</v>
      </c>
      <c r="RE17" s="31">
        <f t="shared" si="256"/>
        <v>49.72</v>
      </c>
      <c r="RF17" s="31">
        <f t="shared" si="257"/>
        <v>49.72</v>
      </c>
      <c r="RG17" s="31">
        <f t="shared" si="258"/>
        <v>0</v>
      </c>
      <c r="RH17" s="31">
        <f t="shared" si="258"/>
        <v>57.32</v>
      </c>
      <c r="RI17" s="31">
        <f t="shared" si="259"/>
        <v>57.32</v>
      </c>
      <c r="RJ17" s="31">
        <f t="shared" si="260"/>
        <v>0</v>
      </c>
      <c r="RK17" s="31">
        <f t="shared" si="260"/>
        <v>49.72</v>
      </c>
      <c r="RL17" s="31">
        <f t="shared" si="260"/>
        <v>49.72</v>
      </c>
      <c r="RM17" s="31">
        <f t="shared" si="148"/>
        <v>0</v>
      </c>
      <c r="RN17" s="31">
        <f t="shared" si="149"/>
        <v>0</v>
      </c>
      <c r="RO17" s="31">
        <f t="shared" si="150"/>
        <v>0</v>
      </c>
      <c r="RP17" s="31">
        <f t="shared" si="151"/>
        <v>0</v>
      </c>
      <c r="RQ17" s="31">
        <f t="shared" si="152"/>
        <v>0</v>
      </c>
      <c r="RR17" s="31">
        <f t="shared" si="153"/>
        <v>0</v>
      </c>
      <c r="RS17" s="31">
        <f t="shared" si="154"/>
        <v>0</v>
      </c>
      <c r="RT17" s="31">
        <f t="shared" si="155"/>
        <v>0</v>
      </c>
      <c r="RU17" s="31">
        <f t="shared" si="261"/>
        <v>0</v>
      </c>
      <c r="RV17" s="24"/>
      <c r="RW17" s="24"/>
      <c r="RX17" s="24"/>
      <c r="RY17" s="24"/>
    </row>
    <row r="18" spans="1:493" ht="42.75" x14ac:dyDescent="0.25">
      <c r="A18" s="24">
        <v>12</v>
      </c>
      <c r="B18" s="24" t="s">
        <v>457</v>
      </c>
      <c r="C18" s="24">
        <v>117.89</v>
      </c>
      <c r="D18" s="14" t="e">
        <f>INDEX(#REF!,MATCH(E18,#REF!,0))</f>
        <v>#REF!</v>
      </c>
      <c r="E18" s="24" t="s">
        <v>460</v>
      </c>
      <c r="F18" s="14" t="s">
        <v>422</v>
      </c>
      <c r="G18" s="14" t="s">
        <v>444</v>
      </c>
      <c r="H18" s="14" t="s">
        <v>435</v>
      </c>
      <c r="I18" s="14" t="s">
        <v>425</v>
      </c>
      <c r="J18" s="14" t="s">
        <v>439</v>
      </c>
      <c r="K18" s="14" t="s">
        <v>446</v>
      </c>
      <c r="L18" s="14" t="s">
        <v>446</v>
      </c>
      <c r="M18" s="24">
        <v>2</v>
      </c>
      <c r="N18" s="24">
        <v>2</v>
      </c>
      <c r="O18" s="25">
        <v>2</v>
      </c>
      <c r="P18" s="25">
        <v>2.4</v>
      </c>
      <c r="Q18" s="25">
        <v>0.1</v>
      </c>
      <c r="R18" s="25">
        <v>2</v>
      </c>
      <c r="S18" s="25">
        <v>2.2000000000000002</v>
      </c>
      <c r="T18" s="24">
        <v>0.2</v>
      </c>
      <c r="U18" s="24">
        <v>0</v>
      </c>
      <c r="V18" s="24">
        <v>0</v>
      </c>
      <c r="W18" s="24">
        <v>0</v>
      </c>
      <c r="X18" s="24">
        <v>2</v>
      </c>
      <c r="Y18" s="24">
        <v>1.54</v>
      </c>
      <c r="Z18" s="26">
        <f t="shared" si="271"/>
        <v>1.28</v>
      </c>
      <c r="AA18" s="24">
        <v>0.2</v>
      </c>
      <c r="AB18" s="24">
        <v>0</v>
      </c>
      <c r="AC18" s="24">
        <v>0</v>
      </c>
      <c r="AD18" s="24">
        <v>0</v>
      </c>
      <c r="AE18" s="24">
        <v>0</v>
      </c>
      <c r="AF18" s="24">
        <v>0</v>
      </c>
      <c r="AG18" s="25">
        <v>0</v>
      </c>
      <c r="AH18" s="25">
        <v>0</v>
      </c>
      <c r="AI18" s="26">
        <f t="shared" si="0"/>
        <v>0</v>
      </c>
      <c r="AJ18" s="25">
        <v>0</v>
      </c>
      <c r="AK18" s="25">
        <v>0</v>
      </c>
      <c r="AL18" s="26">
        <f t="shared" si="1"/>
        <v>0</v>
      </c>
      <c r="AM18" s="24">
        <v>0</v>
      </c>
      <c r="AN18" s="24">
        <v>0</v>
      </c>
      <c r="AO18" s="24">
        <v>0</v>
      </c>
      <c r="AP18" s="24">
        <v>0</v>
      </c>
      <c r="AQ18" s="24">
        <v>2</v>
      </c>
      <c r="AR18" s="24">
        <v>1.8</v>
      </c>
      <c r="AS18" s="24">
        <v>0.12</v>
      </c>
      <c r="AT18" s="24">
        <v>0.1</v>
      </c>
      <c r="AU18" s="24">
        <v>0</v>
      </c>
      <c r="AV18" s="24">
        <v>0</v>
      </c>
      <c r="AW18" s="24">
        <v>0</v>
      </c>
      <c r="AX18" s="24">
        <v>0</v>
      </c>
      <c r="AY18" s="24">
        <v>0</v>
      </c>
      <c r="AZ18" s="24">
        <v>0</v>
      </c>
      <c r="BA18" s="24">
        <v>0</v>
      </c>
      <c r="BB18" s="24">
        <v>0</v>
      </c>
      <c r="BC18" s="24">
        <v>0</v>
      </c>
      <c r="BD18" s="24">
        <v>0</v>
      </c>
      <c r="BE18" s="24">
        <v>0</v>
      </c>
      <c r="BF18" s="24">
        <v>0</v>
      </c>
      <c r="BG18" s="24">
        <v>0</v>
      </c>
      <c r="BH18" s="24">
        <v>0</v>
      </c>
      <c r="BI18" s="24">
        <v>0</v>
      </c>
      <c r="BJ18" s="24">
        <v>0</v>
      </c>
      <c r="BK18" s="24">
        <v>0</v>
      </c>
      <c r="BL18" s="24">
        <v>0</v>
      </c>
      <c r="BM18" s="24">
        <v>0</v>
      </c>
      <c r="BN18" s="24">
        <v>0</v>
      </c>
      <c r="BO18" s="24">
        <v>0</v>
      </c>
      <c r="BP18" s="24">
        <v>0</v>
      </c>
      <c r="BQ18" s="24">
        <v>0</v>
      </c>
      <c r="BR18" s="24">
        <v>0</v>
      </c>
      <c r="BS18" s="24">
        <v>0</v>
      </c>
      <c r="BT18" s="24">
        <v>0</v>
      </c>
      <c r="BU18" s="24">
        <v>0</v>
      </c>
      <c r="BV18" s="24">
        <v>0</v>
      </c>
      <c r="BW18" s="24"/>
      <c r="BX18" s="24"/>
      <c r="BY18" s="24">
        <v>0</v>
      </c>
      <c r="BZ18" s="24">
        <v>0</v>
      </c>
      <c r="CA18" s="14" t="e">
        <f>INDEX(#REF!,MATCH(E18,#REF!,0))</f>
        <v>#REF!</v>
      </c>
      <c r="CB18" s="14" t="s">
        <v>458</v>
      </c>
      <c r="CC18" s="24">
        <v>2.2999999999999998</v>
      </c>
      <c r="CD18" s="24">
        <v>0.1</v>
      </c>
      <c r="CE18" s="24">
        <v>0</v>
      </c>
      <c r="CF18" s="24">
        <v>0</v>
      </c>
      <c r="CG18" s="24">
        <v>0</v>
      </c>
      <c r="CH18" s="24">
        <v>1</v>
      </c>
      <c r="CI18" s="24" t="s">
        <v>429</v>
      </c>
      <c r="CJ18" s="24">
        <v>0.32</v>
      </c>
      <c r="CK18" s="26">
        <f t="shared" si="157"/>
        <v>0.59000000000000008</v>
      </c>
      <c r="CL18" s="26">
        <f t="shared" si="270"/>
        <v>0.91000000000000014</v>
      </c>
      <c r="CM18" s="24">
        <v>36.67</v>
      </c>
      <c r="CN18" s="27">
        <v>51.87</v>
      </c>
      <c r="CO18" s="24">
        <v>51.08</v>
      </c>
      <c r="CP18" s="28">
        <f t="shared" si="159"/>
        <v>51.08</v>
      </c>
      <c r="CQ18" s="28">
        <f t="shared" si="160"/>
        <v>50.17</v>
      </c>
      <c r="CR18" s="28">
        <f t="shared" si="161"/>
        <v>0.91</v>
      </c>
      <c r="CS18" s="28">
        <f t="shared" si="162"/>
        <v>50.269999999999996</v>
      </c>
      <c r="CT18" s="28">
        <f t="shared" si="2"/>
        <v>50.47</v>
      </c>
      <c r="CU18" s="29">
        <v>50.47</v>
      </c>
      <c r="CV18" s="28">
        <f t="shared" si="163"/>
        <v>1.28</v>
      </c>
      <c r="CW18" s="28">
        <f t="shared" si="3"/>
        <v>0</v>
      </c>
      <c r="CX18" s="28">
        <f t="shared" si="4"/>
        <v>0</v>
      </c>
      <c r="CY18" s="28">
        <f t="shared" si="5"/>
        <v>51.75</v>
      </c>
      <c r="CZ18" s="28">
        <f t="shared" si="164"/>
        <v>51.75</v>
      </c>
      <c r="DA18" s="30">
        <v>51.87</v>
      </c>
      <c r="DB18" s="26">
        <f t="shared" si="165"/>
        <v>1.7</v>
      </c>
      <c r="DC18" s="26">
        <f t="shared" si="166"/>
        <v>0.79</v>
      </c>
      <c r="DD18" s="26">
        <f t="shared" si="167"/>
        <v>0.90999999999999992</v>
      </c>
      <c r="DE18" s="26">
        <f t="shared" si="6"/>
        <v>0.1</v>
      </c>
      <c r="DF18" s="26">
        <f t="shared" si="168"/>
        <v>0.2</v>
      </c>
      <c r="DG18" s="26">
        <f t="shared" si="7"/>
        <v>0.28999999999999998</v>
      </c>
      <c r="DH18" s="26">
        <f t="shared" si="8"/>
        <v>0</v>
      </c>
      <c r="DI18" s="26">
        <f t="shared" si="9"/>
        <v>0</v>
      </c>
      <c r="DJ18" s="26">
        <f t="shared" si="10"/>
        <v>0.32</v>
      </c>
      <c r="DK18" s="26">
        <f t="shared" si="169"/>
        <v>0.59000000000000008</v>
      </c>
      <c r="DL18" s="26">
        <f t="shared" si="170"/>
        <v>0.32</v>
      </c>
      <c r="DM18" s="26">
        <f t="shared" si="171"/>
        <v>0</v>
      </c>
      <c r="DN18" s="26">
        <f t="shared" si="172"/>
        <v>0</v>
      </c>
      <c r="DO18" s="24">
        <v>3</v>
      </c>
      <c r="DP18" s="24">
        <v>0.5</v>
      </c>
      <c r="DQ18" s="24">
        <v>1</v>
      </c>
      <c r="DR18" s="24">
        <v>1</v>
      </c>
      <c r="DS18" s="31">
        <f t="shared" si="173"/>
        <v>3.59</v>
      </c>
      <c r="DT18" s="31">
        <f t="shared" si="174"/>
        <v>3.91</v>
      </c>
      <c r="DU18" s="31">
        <f t="shared" si="175"/>
        <v>1.94</v>
      </c>
      <c r="DV18" s="31">
        <f t="shared" si="176"/>
        <v>1.2</v>
      </c>
      <c r="DW18" s="31">
        <f t="shared" si="177"/>
        <v>3.14</v>
      </c>
      <c r="DX18" s="31">
        <f t="shared" si="178"/>
        <v>3.88</v>
      </c>
      <c r="DY18" s="31">
        <f t="shared" si="179"/>
        <v>2.4</v>
      </c>
      <c r="DZ18" s="31">
        <f t="shared" si="180"/>
        <v>6.28</v>
      </c>
      <c r="EA18" s="31">
        <f t="shared" si="181"/>
        <v>2.52</v>
      </c>
      <c r="EB18" s="31">
        <f t="shared" si="182"/>
        <v>1.28</v>
      </c>
      <c r="EC18" s="31">
        <f t="shared" si="183"/>
        <v>3.8</v>
      </c>
      <c r="ED18" s="31">
        <f t="shared" si="184"/>
        <v>1.36</v>
      </c>
      <c r="EE18" s="31">
        <f t="shared" si="184"/>
        <v>1.1200000000000001</v>
      </c>
      <c r="EF18" s="31">
        <f t="shared" si="185"/>
        <v>2.48</v>
      </c>
      <c r="EG18" s="31">
        <f t="shared" si="186"/>
        <v>2.52</v>
      </c>
      <c r="EH18" s="31">
        <f t="shared" si="186"/>
        <v>1.28</v>
      </c>
      <c r="EI18" s="31">
        <f t="shared" si="187"/>
        <v>3.8</v>
      </c>
      <c r="EJ18" s="24"/>
      <c r="EK18" s="24"/>
      <c r="EL18" s="24">
        <v>118.59</v>
      </c>
      <c r="EM18" s="24">
        <v>153.09</v>
      </c>
      <c r="EN18" s="24" t="s">
        <v>460</v>
      </c>
      <c r="EO18" s="24" t="s">
        <v>461</v>
      </c>
      <c r="EP18" s="14" t="s">
        <v>452</v>
      </c>
      <c r="EQ18" s="14" t="s">
        <v>453</v>
      </c>
      <c r="ER18" s="14" t="e">
        <f>IF(OR(EP18="Cống tròn",EP18="Cống hộp",EP18="Ống nhựa"),INDEX(#REF!,MATCH(E18,#REF!,0)),IF(OR(EP18="Rãnh xây",EP18="Rãnh bê tông"),INDEX(#REF!,MATCH(E18,#REF!,0)),EP18&amp;" "&amp;" ,"&amp;EQ18))</f>
        <v>#REF!</v>
      </c>
      <c r="ES18" s="25">
        <v>2.5</v>
      </c>
      <c r="ET18" s="25">
        <v>1.4999999999999999E-2</v>
      </c>
      <c r="EU18" s="25">
        <v>1</v>
      </c>
      <c r="EV18" s="24">
        <v>34.5</v>
      </c>
      <c r="EW18" s="31">
        <f t="shared" si="188"/>
        <v>14</v>
      </c>
      <c r="EX18" s="31">
        <f t="shared" si="189"/>
        <v>13</v>
      </c>
      <c r="EY18" s="31">
        <f t="shared" si="11"/>
        <v>0.18</v>
      </c>
      <c r="EZ18" s="31">
        <f t="shared" si="190"/>
        <v>32.68</v>
      </c>
      <c r="FA18" s="31">
        <f t="shared" si="191"/>
        <v>-1.8200000000000003</v>
      </c>
      <c r="FB18" s="32" t="str">
        <f t="shared" si="192"/>
        <v>Thêm 01</v>
      </c>
      <c r="FC18" s="31">
        <f t="shared" si="193"/>
        <v>0.69500000000000028</v>
      </c>
      <c r="FD18" s="33" t="e" cm="1">
        <f t="array" ref="FD18">IF(EP18="Cống tròn",INDEX(#REF!,MATCH(E18,#REF!,0)),IF(EP18="Cống hộp",INDEX(#REF!,MATCH(E18,#REF!,0)),IF(EP18="Rãnh thang",INDEX(#REF!,MATCH(EL18&amp;EM18,#REF!&amp;#REF!,0)),FE18&amp;" "&amp;FF18)))</f>
        <v>#REF!</v>
      </c>
      <c r="FE18" s="14" t="s">
        <v>439</v>
      </c>
      <c r="FF18" s="14" t="s">
        <v>437</v>
      </c>
      <c r="FG18" s="14" t="e">
        <f>INDEX(#REF!,MATCH(E18,#REF!,0))</f>
        <v>#REF!</v>
      </c>
      <c r="FH18" s="14"/>
      <c r="FI18" s="24">
        <v>0</v>
      </c>
      <c r="FJ18" s="24">
        <v>0</v>
      </c>
      <c r="FK18" s="24">
        <v>0</v>
      </c>
      <c r="FL18" s="25">
        <v>0</v>
      </c>
      <c r="FM18" s="25">
        <v>0</v>
      </c>
      <c r="FN18" s="31">
        <f t="shared" si="194"/>
        <v>0</v>
      </c>
      <c r="FO18" s="31">
        <f t="shared" si="195"/>
        <v>0</v>
      </c>
      <c r="FP18" s="25">
        <v>0</v>
      </c>
      <c r="FQ18" s="25">
        <v>0</v>
      </c>
      <c r="FR18" s="25">
        <v>0</v>
      </c>
      <c r="FS18" s="31">
        <f t="shared" si="196"/>
        <v>0</v>
      </c>
      <c r="FT18" s="25">
        <v>0</v>
      </c>
      <c r="FU18" s="25">
        <v>0</v>
      </c>
      <c r="FV18" s="25">
        <v>0</v>
      </c>
      <c r="FW18" s="25">
        <v>0</v>
      </c>
      <c r="FX18" s="25">
        <v>0</v>
      </c>
      <c r="FY18" s="31">
        <f t="shared" si="197"/>
        <v>0</v>
      </c>
      <c r="FZ18" s="33" t="s">
        <v>424</v>
      </c>
      <c r="GA18" s="33" t="s">
        <v>444</v>
      </c>
      <c r="GB18" s="33" t="s">
        <v>446</v>
      </c>
      <c r="GC18" s="33" t="s">
        <v>446</v>
      </c>
      <c r="GD18" s="25">
        <v>0.1</v>
      </c>
      <c r="GE18" s="25">
        <v>1.6</v>
      </c>
      <c r="GF18" s="25">
        <v>0.2</v>
      </c>
      <c r="GG18" s="25">
        <v>1.5</v>
      </c>
      <c r="GH18" s="25">
        <v>0.2</v>
      </c>
      <c r="GI18" s="25">
        <v>1.4</v>
      </c>
      <c r="GJ18" s="25">
        <v>0.2</v>
      </c>
      <c r="GK18" s="25">
        <v>2</v>
      </c>
      <c r="GL18" s="25">
        <v>1</v>
      </c>
      <c r="GM18" s="25">
        <v>0.88</v>
      </c>
      <c r="GN18" s="31">
        <f t="shared" si="198"/>
        <v>0</v>
      </c>
      <c r="GO18" s="31">
        <f t="shared" si="199"/>
        <v>0.88</v>
      </c>
      <c r="GP18" s="25">
        <v>0</v>
      </c>
      <c r="GQ18" s="25">
        <v>0</v>
      </c>
      <c r="GR18" s="25">
        <v>0.12</v>
      </c>
      <c r="GS18" s="25">
        <v>0.1</v>
      </c>
      <c r="GT18" s="33" t="e">
        <f>INDEX(#REF!,MATCH(E18,#REF!,0))</f>
        <v>#REF!</v>
      </c>
      <c r="GU18" s="33"/>
      <c r="GV18" s="25">
        <v>0</v>
      </c>
      <c r="GW18" s="25">
        <v>0</v>
      </c>
      <c r="GX18" s="25">
        <v>0</v>
      </c>
      <c r="GY18" s="25">
        <v>0</v>
      </c>
      <c r="GZ18" s="31">
        <f t="shared" si="12"/>
        <v>0</v>
      </c>
      <c r="HA18" s="31">
        <f t="shared" si="13"/>
        <v>0</v>
      </c>
      <c r="HB18" s="31">
        <f t="shared" si="200"/>
        <v>1.5</v>
      </c>
      <c r="HC18" s="25">
        <v>0</v>
      </c>
      <c r="HD18" s="25">
        <v>0</v>
      </c>
      <c r="HE18" s="25">
        <v>0</v>
      </c>
      <c r="HF18" s="31">
        <f t="shared" si="201"/>
        <v>0</v>
      </c>
      <c r="HG18" s="25">
        <v>0</v>
      </c>
      <c r="HH18" s="25">
        <v>0</v>
      </c>
      <c r="HI18" s="33"/>
      <c r="HJ18" s="33"/>
      <c r="HK18" s="33"/>
      <c r="HL18" s="33"/>
      <c r="HM18" s="33" t="e" cm="1">
        <f t="array" ref="HM18">INDEX(#REF!,MATCH(EL18&amp;EM18,#REF!&amp;#REF!,0))</f>
        <v>#REF!</v>
      </c>
      <c r="HN18" s="25">
        <v>0</v>
      </c>
      <c r="HO18" s="25">
        <v>0</v>
      </c>
      <c r="HP18" s="25">
        <v>0</v>
      </c>
      <c r="HQ18" s="25">
        <v>0</v>
      </c>
      <c r="HR18" s="25">
        <v>0</v>
      </c>
      <c r="HS18" s="25">
        <v>0</v>
      </c>
      <c r="HT18" s="25">
        <v>0</v>
      </c>
      <c r="HU18" s="25">
        <v>0</v>
      </c>
      <c r="HV18" s="25">
        <v>0</v>
      </c>
      <c r="HW18" s="25">
        <v>0</v>
      </c>
      <c r="HX18" s="33" t="e" cm="1">
        <f t="array" ref="HX18">INDEX(#REF!,MATCH(EL18&amp;EM18,#REF!&amp;#REF!,0))</f>
        <v>#REF!</v>
      </c>
      <c r="HY18" s="25">
        <v>0</v>
      </c>
      <c r="HZ18" s="25">
        <v>0</v>
      </c>
      <c r="IA18" s="25">
        <v>0</v>
      </c>
      <c r="IB18" s="33" t="e" cm="1">
        <f t="array" ref="IB18">INDEX(#REF!,MATCH(EL18&amp;EM18,#REF!&amp;#REF!,0))</f>
        <v>#REF!</v>
      </c>
      <c r="IC18" s="25">
        <v>0</v>
      </c>
      <c r="ID18" s="25">
        <v>0</v>
      </c>
      <c r="IE18" s="25">
        <v>0</v>
      </c>
      <c r="IF18" s="25">
        <v>0</v>
      </c>
      <c r="IG18" s="25">
        <v>0</v>
      </c>
      <c r="IH18" s="25">
        <v>0</v>
      </c>
      <c r="II18" s="33" t="e" cm="1">
        <f t="array" ref="II18">INDEX(#REF!,MATCH(EL18&amp;EM18,#REF!&amp;#REF!,0))</f>
        <v>#REF!</v>
      </c>
      <c r="IJ18" s="25">
        <v>0</v>
      </c>
      <c r="IK18" s="25">
        <v>0</v>
      </c>
      <c r="IL18" s="25">
        <v>0</v>
      </c>
      <c r="IM18" s="33" t="e" cm="1">
        <f t="array" ref="IM18">INDEX(#REF!,MATCH(EL18&amp;EM18,#REF!&amp;#REF!,0))</f>
        <v>#REF!</v>
      </c>
      <c r="IN18" s="33" t="s">
        <v>437</v>
      </c>
      <c r="IO18" s="31">
        <f t="shared" si="14"/>
        <v>34</v>
      </c>
      <c r="IP18" s="25">
        <v>1</v>
      </c>
      <c r="IQ18" s="25">
        <v>1.24</v>
      </c>
      <c r="IR18" s="25">
        <v>0.12</v>
      </c>
      <c r="IS18" s="33" t="e" cm="1">
        <f t="array" ref="IS18">INDEX(#REF!,MATCH(EL18&amp;EM18,#REF!&amp;#REF!,0))</f>
        <v>#REF!</v>
      </c>
      <c r="IT18" s="33" t="s">
        <v>437</v>
      </c>
      <c r="IU18" s="31">
        <f t="shared" si="263"/>
        <v>1</v>
      </c>
      <c r="IV18" s="31">
        <f t="shared" si="202"/>
        <v>0.24</v>
      </c>
      <c r="IW18" s="25">
        <v>1.24</v>
      </c>
      <c r="IX18" s="25">
        <v>0.12</v>
      </c>
      <c r="IY18" s="25">
        <v>1.0999999999999999E-2</v>
      </c>
      <c r="IZ18" s="25">
        <v>1</v>
      </c>
      <c r="JA18" s="31">
        <f t="shared" si="264"/>
        <v>34</v>
      </c>
      <c r="JB18" s="31">
        <f t="shared" si="265"/>
        <v>0.374</v>
      </c>
      <c r="JC18" s="31">
        <f t="shared" si="266"/>
        <v>34.374000000000002</v>
      </c>
      <c r="JD18" s="31">
        <f t="shared" si="267"/>
        <v>-0.12599999999999767</v>
      </c>
      <c r="JE18" s="31" t="str">
        <f t="shared" si="268"/>
        <v>Thêm 01</v>
      </c>
      <c r="JF18" s="27">
        <v>40.740000000000038</v>
      </c>
      <c r="JG18" s="26">
        <f t="shared" si="203"/>
        <v>39.74</v>
      </c>
      <c r="JH18" s="26">
        <f t="shared" si="204"/>
        <v>1.0000000000000355</v>
      </c>
      <c r="JI18" s="26">
        <f t="shared" si="15"/>
        <v>0</v>
      </c>
      <c r="JJ18" s="26">
        <f t="shared" si="16"/>
        <v>39.74000000000003</v>
      </c>
      <c r="JK18" s="26">
        <f t="shared" si="17"/>
        <v>0</v>
      </c>
      <c r="JL18" s="26">
        <f t="shared" si="18"/>
        <v>0</v>
      </c>
      <c r="JM18" s="26">
        <f t="shared" si="19"/>
        <v>0</v>
      </c>
      <c r="JN18" s="26">
        <f t="shared" si="20"/>
        <v>0</v>
      </c>
      <c r="JO18" s="26">
        <f t="shared" si="21"/>
        <v>0</v>
      </c>
      <c r="JP18" s="26">
        <f t="shared" si="22"/>
        <v>39.840000000000032</v>
      </c>
      <c r="JQ18" s="26">
        <f t="shared" si="23"/>
        <v>0</v>
      </c>
      <c r="JR18" s="26">
        <f t="shared" si="24"/>
        <v>0</v>
      </c>
      <c r="JS18" s="26">
        <f t="shared" si="25"/>
        <v>0</v>
      </c>
      <c r="JT18" s="26">
        <f t="shared" si="26"/>
        <v>0</v>
      </c>
      <c r="JU18" s="26">
        <f t="shared" si="27"/>
        <v>0</v>
      </c>
      <c r="JV18" s="26">
        <f t="shared" si="28"/>
        <v>39.840000000000032</v>
      </c>
      <c r="JW18" s="26">
        <f t="shared" si="29"/>
        <v>0</v>
      </c>
      <c r="JX18" s="26">
        <f t="shared" si="30"/>
        <v>40.040000000000035</v>
      </c>
      <c r="JY18" s="26">
        <f t="shared" si="31"/>
        <v>0</v>
      </c>
      <c r="JZ18" s="26">
        <f t="shared" si="32"/>
        <v>0</v>
      </c>
      <c r="KA18" s="26">
        <f t="shared" si="33"/>
        <v>0</v>
      </c>
      <c r="KB18" s="26">
        <f t="shared" si="34"/>
        <v>40.040000000000035</v>
      </c>
      <c r="KC18" s="26">
        <f t="shared" si="35"/>
        <v>0</v>
      </c>
      <c r="KD18" s="106">
        <f t="shared" si="205"/>
        <v>0</v>
      </c>
      <c r="KE18" s="24">
        <v>40.240000000000038</v>
      </c>
      <c r="KF18" s="31">
        <f t="shared" si="206"/>
        <v>1</v>
      </c>
      <c r="KG18" s="31">
        <f t="shared" si="36"/>
        <v>41.24</v>
      </c>
      <c r="KH18" s="31">
        <f t="shared" si="37"/>
        <v>41.24</v>
      </c>
      <c r="KI18" s="31">
        <f t="shared" si="38"/>
        <v>0</v>
      </c>
      <c r="KJ18" s="31">
        <f t="shared" si="39"/>
        <v>41.36</v>
      </c>
      <c r="KK18" s="25">
        <v>41.240000000000038</v>
      </c>
      <c r="KL18" s="31">
        <f t="shared" si="40"/>
        <v>0</v>
      </c>
      <c r="KM18" s="31">
        <f t="shared" si="41"/>
        <v>41.36</v>
      </c>
      <c r="KN18" s="31">
        <f t="shared" si="42"/>
        <v>0</v>
      </c>
      <c r="KO18" s="31">
        <f t="shared" si="43"/>
        <v>0</v>
      </c>
      <c r="KP18" s="31">
        <f t="shared" si="44"/>
        <v>0</v>
      </c>
      <c r="KQ18" s="25">
        <v>0</v>
      </c>
      <c r="KR18" s="31">
        <f t="shared" si="45"/>
        <v>0</v>
      </c>
      <c r="KS18" s="27">
        <v>40.240000000000038</v>
      </c>
      <c r="KT18" s="26">
        <f t="shared" si="46"/>
        <v>39.24</v>
      </c>
      <c r="KU18" s="106">
        <f t="shared" si="207"/>
        <v>1.0000000000000355</v>
      </c>
      <c r="KV18" s="26">
        <f t="shared" si="47"/>
        <v>0</v>
      </c>
      <c r="KW18" s="26">
        <f t="shared" si="48"/>
        <v>39.24000000000003</v>
      </c>
      <c r="KX18" s="26">
        <f t="shared" si="49"/>
        <v>0</v>
      </c>
      <c r="KY18" s="26">
        <f t="shared" si="50"/>
        <v>0</v>
      </c>
      <c r="KZ18" s="26">
        <f t="shared" si="51"/>
        <v>0</v>
      </c>
      <c r="LA18" s="26">
        <f t="shared" si="52"/>
        <v>0</v>
      </c>
      <c r="LB18" s="26">
        <f t="shared" si="53"/>
        <v>0</v>
      </c>
      <c r="LC18" s="26">
        <f t="shared" si="54"/>
        <v>39.340000000000032</v>
      </c>
      <c r="LD18" s="26">
        <f t="shared" si="55"/>
        <v>0</v>
      </c>
      <c r="LE18" s="26">
        <f t="shared" si="56"/>
        <v>0</v>
      </c>
      <c r="LF18" s="26">
        <f t="shared" si="57"/>
        <v>0</v>
      </c>
      <c r="LG18" s="26">
        <f t="shared" si="58"/>
        <v>0</v>
      </c>
      <c r="LH18" s="26">
        <f t="shared" si="59"/>
        <v>0</v>
      </c>
      <c r="LI18" s="26">
        <f t="shared" si="60"/>
        <v>39.340000000000032</v>
      </c>
      <c r="LJ18" s="26">
        <f t="shared" si="61"/>
        <v>0</v>
      </c>
      <c r="LK18" s="26">
        <f t="shared" si="62"/>
        <v>39.540000000000035</v>
      </c>
      <c r="LL18" s="26">
        <f t="shared" si="63"/>
        <v>0</v>
      </c>
      <c r="LM18" s="26">
        <f t="shared" si="64"/>
        <v>0</v>
      </c>
      <c r="LN18" s="26">
        <f t="shared" si="65"/>
        <v>0</v>
      </c>
      <c r="LO18" s="26">
        <f t="shared" si="66"/>
        <v>39.540000000000035</v>
      </c>
      <c r="LP18" s="26">
        <f t="shared" si="67"/>
        <v>0</v>
      </c>
      <c r="LQ18" s="26">
        <f t="shared" si="68"/>
        <v>0</v>
      </c>
      <c r="LR18" s="24">
        <v>39.740000000000038</v>
      </c>
      <c r="LS18" s="31">
        <f t="shared" si="69"/>
        <v>1</v>
      </c>
      <c r="LT18" s="31">
        <f t="shared" si="70"/>
        <v>40.74</v>
      </c>
      <c r="LU18" s="31">
        <f t="shared" si="71"/>
        <v>40.74</v>
      </c>
      <c r="LV18" s="31">
        <f t="shared" si="72"/>
        <v>0</v>
      </c>
      <c r="LW18" s="31">
        <f t="shared" si="73"/>
        <v>40.86</v>
      </c>
      <c r="LX18" s="25">
        <v>40.740000000000038</v>
      </c>
      <c r="LY18" s="31">
        <f t="shared" si="74"/>
        <v>0</v>
      </c>
      <c r="LZ18" s="31">
        <f t="shared" si="75"/>
        <v>40.86</v>
      </c>
      <c r="MA18" s="31">
        <f t="shared" si="76"/>
        <v>0</v>
      </c>
      <c r="MB18" s="31">
        <f t="shared" si="77"/>
        <v>0</v>
      </c>
      <c r="MC18" s="31">
        <f t="shared" si="78"/>
        <v>0</v>
      </c>
      <c r="MD18" s="25">
        <v>0</v>
      </c>
      <c r="ME18" s="31">
        <f t="shared" si="79"/>
        <v>0</v>
      </c>
      <c r="MF18" s="33" t="s">
        <v>115</v>
      </c>
      <c r="MG18" s="34">
        <v>1.0000000000000355</v>
      </c>
      <c r="MH18" s="31">
        <f t="shared" si="208"/>
        <v>0</v>
      </c>
      <c r="MI18" s="31">
        <f t="shared" si="209"/>
        <v>1.0000000000000355</v>
      </c>
      <c r="MJ18" s="34">
        <v>1.0000000000000355</v>
      </c>
      <c r="MK18" s="31">
        <f t="shared" si="210"/>
        <v>0</v>
      </c>
      <c r="ML18" s="31">
        <f t="shared" si="211"/>
        <v>1.0000000000000355</v>
      </c>
      <c r="MM18" s="31">
        <f t="shared" si="80"/>
        <v>0</v>
      </c>
      <c r="MN18" s="31">
        <f t="shared" si="81"/>
        <v>0</v>
      </c>
      <c r="MO18" s="31">
        <f t="shared" si="212"/>
        <v>0</v>
      </c>
      <c r="MP18" s="31">
        <f t="shared" si="82"/>
        <v>0</v>
      </c>
      <c r="MQ18" s="31">
        <f t="shared" si="83"/>
        <v>0</v>
      </c>
      <c r="MR18" s="31">
        <f t="shared" si="213"/>
        <v>0</v>
      </c>
      <c r="MS18" s="31">
        <f t="shared" si="84"/>
        <v>0</v>
      </c>
      <c r="MT18" s="31">
        <f t="shared" si="85"/>
        <v>0</v>
      </c>
      <c r="MU18" s="31">
        <f t="shared" si="214"/>
        <v>0</v>
      </c>
      <c r="MV18" s="31">
        <f t="shared" si="86"/>
        <v>0</v>
      </c>
      <c r="MW18" s="31">
        <f t="shared" si="87"/>
        <v>0</v>
      </c>
      <c r="MX18" s="31">
        <f t="shared" si="215"/>
        <v>0</v>
      </c>
      <c r="MY18" s="108">
        <f t="shared" si="88"/>
        <v>0</v>
      </c>
      <c r="MZ18" s="31">
        <f t="shared" si="89"/>
        <v>0</v>
      </c>
      <c r="NA18" s="31">
        <f t="shared" si="216"/>
        <v>0</v>
      </c>
      <c r="NB18" s="31">
        <f t="shared" si="90"/>
        <v>0</v>
      </c>
      <c r="NC18" s="31">
        <f t="shared" si="91"/>
        <v>0</v>
      </c>
      <c r="ND18" s="31">
        <f t="shared" si="217"/>
        <v>0</v>
      </c>
      <c r="NE18" s="31">
        <f t="shared" si="92"/>
        <v>0</v>
      </c>
      <c r="NF18" s="31">
        <f t="shared" si="93"/>
        <v>0</v>
      </c>
      <c r="NG18" s="31">
        <f t="shared" si="218"/>
        <v>0</v>
      </c>
      <c r="NH18" s="31">
        <f t="shared" si="94"/>
        <v>0</v>
      </c>
      <c r="NI18" s="31">
        <f t="shared" si="95"/>
        <v>0</v>
      </c>
      <c r="NJ18" s="31">
        <f t="shared" si="219"/>
        <v>0</v>
      </c>
      <c r="NK18" s="31">
        <f t="shared" si="96"/>
        <v>0</v>
      </c>
      <c r="NL18" s="31">
        <f t="shared" si="97"/>
        <v>0</v>
      </c>
      <c r="NM18" s="31">
        <f t="shared" si="220"/>
        <v>0</v>
      </c>
      <c r="NN18" s="108">
        <f t="shared" si="98"/>
        <v>0.1</v>
      </c>
      <c r="NO18" s="31">
        <f t="shared" si="99"/>
        <v>0.1</v>
      </c>
      <c r="NP18" s="31">
        <f t="shared" si="221"/>
        <v>0.1</v>
      </c>
      <c r="NQ18" s="31">
        <f t="shared" si="100"/>
        <v>0</v>
      </c>
      <c r="NR18" s="31">
        <f t="shared" si="101"/>
        <v>0</v>
      </c>
      <c r="NS18" s="31">
        <f t="shared" si="222"/>
        <v>0</v>
      </c>
      <c r="NT18" s="31">
        <f t="shared" si="102"/>
        <v>0.2</v>
      </c>
      <c r="NU18" s="31">
        <f t="shared" si="103"/>
        <v>0.2</v>
      </c>
      <c r="NV18" s="31">
        <f t="shared" si="223"/>
        <v>0.2</v>
      </c>
      <c r="NW18" s="31">
        <f t="shared" si="104"/>
        <v>0</v>
      </c>
      <c r="NX18" s="31">
        <f t="shared" si="105"/>
        <v>0</v>
      </c>
      <c r="NY18" s="31">
        <f t="shared" si="224"/>
        <v>0</v>
      </c>
      <c r="NZ18" s="31">
        <f t="shared" si="106"/>
        <v>0.70000000000003548</v>
      </c>
      <c r="OA18" s="31">
        <f t="shared" si="107"/>
        <v>0.70000000000003548</v>
      </c>
      <c r="OB18" s="31">
        <f t="shared" si="225"/>
        <v>0.70000000000003548</v>
      </c>
      <c r="OC18" s="31">
        <f t="shared" si="108"/>
        <v>0</v>
      </c>
      <c r="OD18" s="31">
        <f t="shared" si="109"/>
        <v>0</v>
      </c>
      <c r="OE18" s="31">
        <f t="shared" si="226"/>
        <v>0</v>
      </c>
      <c r="OF18" s="31">
        <f t="shared" si="110"/>
        <v>0</v>
      </c>
      <c r="OG18" s="31">
        <f t="shared" si="111"/>
        <v>0</v>
      </c>
      <c r="OH18" s="31">
        <f t="shared" si="227"/>
        <v>0</v>
      </c>
      <c r="OI18" s="31">
        <f t="shared" si="112"/>
        <v>0</v>
      </c>
      <c r="OJ18" s="31">
        <f t="shared" si="113"/>
        <v>0</v>
      </c>
      <c r="OK18" s="31">
        <f t="shared" si="228"/>
        <v>0</v>
      </c>
      <c r="OL18" s="31">
        <f t="shared" si="114"/>
        <v>0</v>
      </c>
      <c r="OM18" s="31">
        <f t="shared" si="115"/>
        <v>0</v>
      </c>
      <c r="ON18" s="31">
        <f t="shared" si="229"/>
        <v>0</v>
      </c>
      <c r="OO18" s="31">
        <f t="shared" si="116"/>
        <v>0</v>
      </c>
      <c r="OP18" s="31">
        <f t="shared" si="117"/>
        <v>0</v>
      </c>
      <c r="OQ18" s="31">
        <f t="shared" si="230"/>
        <v>0</v>
      </c>
      <c r="OR18" s="31">
        <f t="shared" si="118"/>
        <v>0</v>
      </c>
      <c r="OS18" s="31">
        <f t="shared" si="119"/>
        <v>0</v>
      </c>
      <c r="OT18" s="31">
        <f t="shared" si="231"/>
        <v>0</v>
      </c>
      <c r="OU18" s="31">
        <f t="shared" si="120"/>
        <v>0</v>
      </c>
      <c r="OV18" s="31">
        <f t="shared" si="121"/>
        <v>0</v>
      </c>
      <c r="OW18" s="31">
        <f t="shared" si="232"/>
        <v>0</v>
      </c>
      <c r="OX18" s="31">
        <f t="shared" si="122"/>
        <v>0</v>
      </c>
      <c r="OY18" s="31">
        <f t="shared" si="123"/>
        <v>0</v>
      </c>
      <c r="OZ18" s="31">
        <f t="shared" si="233"/>
        <v>0</v>
      </c>
      <c r="PA18" s="31">
        <f t="shared" si="124"/>
        <v>0</v>
      </c>
      <c r="PB18" s="31">
        <f t="shared" si="125"/>
        <v>0</v>
      </c>
      <c r="PC18" s="31">
        <f t="shared" si="234"/>
        <v>0</v>
      </c>
      <c r="PD18" s="31">
        <f t="shared" si="126"/>
        <v>0</v>
      </c>
      <c r="PE18" s="31">
        <f t="shared" si="127"/>
        <v>0</v>
      </c>
      <c r="PF18" s="31">
        <f t="shared" si="235"/>
        <v>0</v>
      </c>
      <c r="PG18" s="27">
        <v>2.6</v>
      </c>
      <c r="PH18" s="27">
        <v>0.5</v>
      </c>
      <c r="PI18" s="27">
        <v>1</v>
      </c>
      <c r="PJ18" s="27">
        <v>1</v>
      </c>
      <c r="PK18" s="27">
        <v>0</v>
      </c>
      <c r="PL18" s="27">
        <v>0</v>
      </c>
      <c r="PM18" s="27">
        <v>0</v>
      </c>
      <c r="PN18" s="27">
        <v>0</v>
      </c>
      <c r="PO18" s="31">
        <f t="shared" si="269"/>
        <v>0</v>
      </c>
      <c r="PP18" s="31">
        <f t="shared" si="236"/>
        <v>0</v>
      </c>
      <c r="PQ18" s="31">
        <f t="shared" si="237"/>
        <v>3.6</v>
      </c>
      <c r="PR18" s="31">
        <f t="shared" si="238"/>
        <v>3.1</v>
      </c>
      <c r="PS18" s="31">
        <f t="shared" si="239"/>
        <v>0</v>
      </c>
      <c r="PT18" s="31">
        <f t="shared" si="240"/>
        <v>0</v>
      </c>
      <c r="PU18" s="31">
        <f t="shared" si="241"/>
        <v>3.6</v>
      </c>
      <c r="PV18" s="31">
        <f t="shared" si="242"/>
        <v>3.1</v>
      </c>
      <c r="PW18" s="31">
        <f t="shared" si="128"/>
        <v>0</v>
      </c>
      <c r="PX18" s="31">
        <f t="shared" si="243"/>
        <v>0</v>
      </c>
      <c r="PY18" s="31">
        <f t="shared" si="129"/>
        <v>0</v>
      </c>
      <c r="PZ18" s="31">
        <f t="shared" si="130"/>
        <v>0</v>
      </c>
      <c r="QA18" s="31">
        <f t="shared" si="131"/>
        <v>0</v>
      </c>
      <c r="QB18" s="31">
        <f t="shared" si="132"/>
        <v>106.95</v>
      </c>
      <c r="QC18" s="31">
        <f t="shared" si="133"/>
        <v>106.95</v>
      </c>
      <c r="QD18" s="31">
        <f t="shared" si="134"/>
        <v>0</v>
      </c>
      <c r="QE18" s="31">
        <f t="shared" si="135"/>
        <v>0</v>
      </c>
      <c r="QF18" s="31">
        <f t="shared" si="244"/>
        <v>0</v>
      </c>
      <c r="QG18" s="31">
        <f t="shared" si="245"/>
        <v>0</v>
      </c>
      <c r="QH18" s="31">
        <f t="shared" si="246"/>
        <v>106.95</v>
      </c>
      <c r="QI18" s="31">
        <f t="shared" si="247"/>
        <v>106.95</v>
      </c>
      <c r="QJ18" s="31">
        <f t="shared" si="136"/>
        <v>0</v>
      </c>
      <c r="QK18" s="31">
        <f t="shared" si="137"/>
        <v>0</v>
      </c>
      <c r="QL18" s="31">
        <f t="shared" si="248"/>
        <v>0</v>
      </c>
      <c r="QM18" s="31">
        <f t="shared" si="138"/>
        <v>0</v>
      </c>
      <c r="QN18" s="31">
        <f t="shared" si="139"/>
        <v>49.68</v>
      </c>
      <c r="QO18" s="31">
        <f t="shared" si="249"/>
        <v>49.68</v>
      </c>
      <c r="QP18" s="31">
        <f t="shared" si="140"/>
        <v>0</v>
      </c>
      <c r="QQ18" s="31">
        <f t="shared" si="141"/>
        <v>0</v>
      </c>
      <c r="QR18" s="31">
        <f t="shared" si="250"/>
        <v>0</v>
      </c>
      <c r="QS18" s="31">
        <f t="shared" si="142"/>
        <v>0</v>
      </c>
      <c r="QT18" s="31">
        <f t="shared" si="143"/>
        <v>0</v>
      </c>
      <c r="QU18" s="31">
        <f t="shared" si="251"/>
        <v>0</v>
      </c>
      <c r="QV18" s="31">
        <f t="shared" si="144"/>
        <v>0</v>
      </c>
      <c r="QW18" s="31">
        <f t="shared" si="145"/>
        <v>0</v>
      </c>
      <c r="QX18" s="31">
        <f t="shared" si="252"/>
        <v>0</v>
      </c>
      <c r="QY18" s="31">
        <f t="shared" si="146"/>
        <v>0</v>
      </c>
      <c r="QZ18" s="31">
        <f t="shared" si="147"/>
        <v>0</v>
      </c>
      <c r="RA18" s="31">
        <f t="shared" si="253"/>
        <v>0</v>
      </c>
      <c r="RB18" s="31">
        <f t="shared" si="254"/>
        <v>0</v>
      </c>
      <c r="RC18" s="31">
        <f t="shared" si="255"/>
        <v>0</v>
      </c>
      <c r="RD18" s="31">
        <f t="shared" si="256"/>
        <v>0</v>
      </c>
      <c r="RE18" s="31">
        <f t="shared" si="256"/>
        <v>49.68</v>
      </c>
      <c r="RF18" s="31">
        <f t="shared" si="257"/>
        <v>49.68</v>
      </c>
      <c r="RG18" s="31">
        <f t="shared" si="258"/>
        <v>0</v>
      </c>
      <c r="RH18" s="31">
        <f t="shared" si="258"/>
        <v>57.27</v>
      </c>
      <c r="RI18" s="31">
        <f t="shared" si="259"/>
        <v>57.27</v>
      </c>
      <c r="RJ18" s="31">
        <f t="shared" si="260"/>
        <v>0</v>
      </c>
      <c r="RK18" s="31">
        <f t="shared" si="260"/>
        <v>49.68</v>
      </c>
      <c r="RL18" s="31">
        <f t="shared" si="260"/>
        <v>49.68</v>
      </c>
      <c r="RM18" s="31">
        <f t="shared" si="148"/>
        <v>0</v>
      </c>
      <c r="RN18" s="31">
        <f t="shared" si="149"/>
        <v>0</v>
      </c>
      <c r="RO18" s="31">
        <f t="shared" si="150"/>
        <v>0</v>
      </c>
      <c r="RP18" s="31">
        <f t="shared" si="151"/>
        <v>0</v>
      </c>
      <c r="RQ18" s="31">
        <f t="shared" si="152"/>
        <v>0</v>
      </c>
      <c r="RR18" s="31">
        <f t="shared" si="153"/>
        <v>0</v>
      </c>
      <c r="RS18" s="31">
        <f t="shared" si="154"/>
        <v>0</v>
      </c>
      <c r="RT18" s="31">
        <f t="shared" si="155"/>
        <v>0</v>
      </c>
      <c r="RU18" s="31">
        <f t="shared" si="261"/>
        <v>0</v>
      </c>
      <c r="RV18" s="24"/>
      <c r="RW18" s="24"/>
      <c r="RX18" s="24"/>
      <c r="RY18" s="24"/>
    </row>
    <row r="19" spans="1:493" ht="42.75" x14ac:dyDescent="0.25">
      <c r="A19" s="24">
        <v>13</v>
      </c>
      <c r="B19" s="24" t="s">
        <v>457</v>
      </c>
      <c r="C19" s="24">
        <v>153.79</v>
      </c>
      <c r="D19" s="14" t="e">
        <f>INDEX(#REF!,MATCH(E19,#REF!,0))</f>
        <v>#REF!</v>
      </c>
      <c r="E19" s="24" t="s">
        <v>461</v>
      </c>
      <c r="F19" s="14" t="s">
        <v>422</v>
      </c>
      <c r="G19" s="14" t="s">
        <v>436</v>
      </c>
      <c r="H19" s="14" t="s">
        <v>438</v>
      </c>
      <c r="I19" s="14" t="s">
        <v>425</v>
      </c>
      <c r="J19" s="14" t="s">
        <v>439</v>
      </c>
      <c r="K19" s="14" t="s">
        <v>427</v>
      </c>
      <c r="L19" s="14" t="s">
        <v>427</v>
      </c>
      <c r="M19" s="24">
        <v>2</v>
      </c>
      <c r="N19" s="24">
        <v>2</v>
      </c>
      <c r="O19" s="25">
        <v>2.64</v>
      </c>
      <c r="P19" s="25">
        <v>2.64</v>
      </c>
      <c r="Q19" s="25">
        <v>0.1</v>
      </c>
      <c r="R19" s="25">
        <v>2.54</v>
      </c>
      <c r="S19" s="25">
        <v>2.54</v>
      </c>
      <c r="T19" s="24">
        <v>0.2</v>
      </c>
      <c r="U19" s="24">
        <v>0</v>
      </c>
      <c r="V19" s="24">
        <v>0</v>
      </c>
      <c r="W19" s="24">
        <v>0</v>
      </c>
      <c r="X19" s="24">
        <v>2</v>
      </c>
      <c r="Y19" s="24">
        <v>1.56</v>
      </c>
      <c r="Z19" s="26">
        <f>CV19</f>
        <v>0.98</v>
      </c>
      <c r="AA19" s="24">
        <v>0.22</v>
      </c>
      <c r="AB19" s="24">
        <v>2</v>
      </c>
      <c r="AC19" s="24">
        <v>1.56</v>
      </c>
      <c r="AD19" s="24">
        <v>0.2</v>
      </c>
      <c r="AE19" s="24">
        <v>0.22</v>
      </c>
      <c r="AF19" s="24">
        <v>0.5</v>
      </c>
      <c r="AG19" s="25">
        <v>1.56</v>
      </c>
      <c r="AH19" s="25">
        <v>1.56</v>
      </c>
      <c r="AI19" s="26">
        <f t="shared" si="0"/>
        <v>1.4</v>
      </c>
      <c r="AJ19" s="25">
        <v>2</v>
      </c>
      <c r="AK19" s="25">
        <v>2</v>
      </c>
      <c r="AL19" s="26">
        <f t="shared" si="1"/>
        <v>1.52</v>
      </c>
      <c r="AM19" s="24">
        <v>2</v>
      </c>
      <c r="AN19" s="24">
        <v>1.56</v>
      </c>
      <c r="AO19" s="24">
        <v>0.1</v>
      </c>
      <c r="AP19" s="24">
        <v>0.22</v>
      </c>
      <c r="AQ19" s="24">
        <v>2</v>
      </c>
      <c r="AR19" s="24">
        <v>1.8</v>
      </c>
      <c r="AS19" s="24">
        <v>0.12</v>
      </c>
      <c r="AT19" s="24">
        <v>0.1</v>
      </c>
      <c r="AU19" s="24">
        <v>0</v>
      </c>
      <c r="AV19" s="24">
        <v>0</v>
      </c>
      <c r="AW19" s="24">
        <v>0</v>
      </c>
      <c r="AX19" s="24">
        <v>0</v>
      </c>
      <c r="AY19" s="24">
        <v>0</v>
      </c>
      <c r="AZ19" s="24">
        <v>0</v>
      </c>
      <c r="BA19" s="24">
        <v>0</v>
      </c>
      <c r="BB19" s="24">
        <v>0</v>
      </c>
      <c r="BC19" s="24">
        <v>0</v>
      </c>
      <c r="BD19" s="24">
        <v>0</v>
      </c>
      <c r="BE19" s="24">
        <v>0</v>
      </c>
      <c r="BF19" s="24">
        <v>0</v>
      </c>
      <c r="BG19" s="24">
        <v>0</v>
      </c>
      <c r="BH19" s="24">
        <v>0</v>
      </c>
      <c r="BI19" s="24">
        <v>0</v>
      </c>
      <c r="BJ19" s="24">
        <v>0</v>
      </c>
      <c r="BK19" s="24">
        <v>0</v>
      </c>
      <c r="BL19" s="24">
        <v>0</v>
      </c>
      <c r="BM19" s="24">
        <v>0</v>
      </c>
      <c r="BN19" s="24">
        <v>0</v>
      </c>
      <c r="BO19" s="24">
        <v>0</v>
      </c>
      <c r="BP19" s="24">
        <v>0</v>
      </c>
      <c r="BQ19" s="24">
        <v>0</v>
      </c>
      <c r="BR19" s="24">
        <v>0</v>
      </c>
      <c r="BS19" s="24">
        <v>0</v>
      </c>
      <c r="BT19" s="24">
        <v>0</v>
      </c>
      <c r="BU19" s="24">
        <v>0</v>
      </c>
      <c r="BV19" s="24">
        <v>0</v>
      </c>
      <c r="BW19" s="24"/>
      <c r="BX19" s="24"/>
      <c r="BY19" s="24">
        <v>0</v>
      </c>
      <c r="BZ19" s="24">
        <v>0</v>
      </c>
      <c r="CA19" s="14" t="e">
        <f>INDEX(#REF!,MATCH(E19,#REF!,0))</f>
        <v>#REF!</v>
      </c>
      <c r="CB19" s="14" t="s">
        <v>458</v>
      </c>
      <c r="CC19" s="24">
        <v>2.2999999999999998</v>
      </c>
      <c r="CD19" s="24">
        <v>0.1</v>
      </c>
      <c r="CE19" s="24">
        <v>0</v>
      </c>
      <c r="CF19" s="24">
        <v>0</v>
      </c>
      <c r="CG19" s="24">
        <v>0</v>
      </c>
      <c r="CH19" s="24">
        <v>1</v>
      </c>
      <c r="CI19" s="24" t="s">
        <v>429</v>
      </c>
      <c r="CJ19" s="24">
        <v>0.32</v>
      </c>
      <c r="CK19" s="26">
        <f t="shared" si="157"/>
        <v>0.59000000000000008</v>
      </c>
      <c r="CL19" s="26">
        <f t="shared" si="270"/>
        <v>0.91000000000000014</v>
      </c>
      <c r="CM19" s="24">
        <v>36.67</v>
      </c>
      <c r="CN19" s="27">
        <v>52.87</v>
      </c>
      <c r="CO19" s="24">
        <v>52.08</v>
      </c>
      <c r="CP19" s="28">
        <f t="shared" si="159"/>
        <v>52.08</v>
      </c>
      <c r="CQ19" s="28">
        <f t="shared" si="160"/>
        <v>51.17</v>
      </c>
      <c r="CR19" s="28">
        <f t="shared" si="161"/>
        <v>0.91</v>
      </c>
      <c r="CS19" s="28">
        <f t="shared" si="162"/>
        <v>51.269999999999996</v>
      </c>
      <c r="CT19" s="28">
        <f t="shared" si="2"/>
        <v>51.47</v>
      </c>
      <c r="CU19" s="29">
        <v>51.47</v>
      </c>
      <c r="CV19" s="28">
        <f t="shared" si="163"/>
        <v>0.98</v>
      </c>
      <c r="CW19" s="28">
        <f t="shared" si="3"/>
        <v>51.97</v>
      </c>
      <c r="CX19" s="28">
        <f t="shared" si="4"/>
        <v>52.17</v>
      </c>
      <c r="CY19" s="28">
        <f t="shared" si="5"/>
        <v>52.65</v>
      </c>
      <c r="CZ19" s="28">
        <f t="shared" si="164"/>
        <v>52.75</v>
      </c>
      <c r="DA19" s="30">
        <v>52.87</v>
      </c>
      <c r="DB19" s="26">
        <f t="shared" si="165"/>
        <v>1.7</v>
      </c>
      <c r="DC19" s="26">
        <f t="shared" si="166"/>
        <v>0.79</v>
      </c>
      <c r="DD19" s="26">
        <f t="shared" si="167"/>
        <v>0.90999999999999992</v>
      </c>
      <c r="DE19" s="26">
        <f t="shared" si="6"/>
        <v>0.1</v>
      </c>
      <c r="DF19" s="26">
        <f t="shared" si="168"/>
        <v>0.2</v>
      </c>
      <c r="DG19" s="26">
        <f t="shared" si="7"/>
        <v>0.28999999999999998</v>
      </c>
      <c r="DH19" s="26">
        <f t="shared" si="8"/>
        <v>0</v>
      </c>
      <c r="DI19" s="26">
        <f t="shared" si="9"/>
        <v>0</v>
      </c>
      <c r="DJ19" s="26">
        <f t="shared" si="10"/>
        <v>0.32</v>
      </c>
      <c r="DK19" s="26">
        <f t="shared" si="169"/>
        <v>0.59000000000000008</v>
      </c>
      <c r="DL19" s="26">
        <f t="shared" si="170"/>
        <v>0.32</v>
      </c>
      <c r="DM19" s="26">
        <f t="shared" si="171"/>
        <v>0</v>
      </c>
      <c r="DN19" s="26">
        <f t="shared" si="172"/>
        <v>0</v>
      </c>
      <c r="DO19" s="24">
        <v>3</v>
      </c>
      <c r="DP19" s="24">
        <v>0.5</v>
      </c>
      <c r="DQ19" s="24">
        <v>1</v>
      </c>
      <c r="DR19" s="24">
        <v>1</v>
      </c>
      <c r="DS19" s="31">
        <f t="shared" si="173"/>
        <v>3.59</v>
      </c>
      <c r="DT19" s="31">
        <f t="shared" si="174"/>
        <v>3.91</v>
      </c>
      <c r="DU19" s="31">
        <f t="shared" si="175"/>
        <v>1.94</v>
      </c>
      <c r="DV19" s="31">
        <f t="shared" si="176"/>
        <v>1.2</v>
      </c>
      <c r="DW19" s="31">
        <f t="shared" si="177"/>
        <v>3.14</v>
      </c>
      <c r="DX19" s="31">
        <f t="shared" si="178"/>
        <v>5.12</v>
      </c>
      <c r="DY19" s="31">
        <f t="shared" si="179"/>
        <v>3.17</v>
      </c>
      <c r="DZ19" s="31">
        <f t="shared" si="180"/>
        <v>8.2899999999999991</v>
      </c>
      <c r="EA19" s="31">
        <f t="shared" si="181"/>
        <v>3.15</v>
      </c>
      <c r="EB19" s="31">
        <f t="shared" si="182"/>
        <v>1.28</v>
      </c>
      <c r="EC19" s="31">
        <f t="shared" si="183"/>
        <v>4.43</v>
      </c>
      <c r="ED19" s="31">
        <f t="shared" si="184"/>
        <v>1.97</v>
      </c>
      <c r="EE19" s="31">
        <f t="shared" si="184"/>
        <v>1.89</v>
      </c>
      <c r="EF19" s="31">
        <f t="shared" si="185"/>
        <v>3.86</v>
      </c>
      <c r="EG19" s="31">
        <f t="shared" si="186"/>
        <v>3.15</v>
      </c>
      <c r="EH19" s="31">
        <f t="shared" si="186"/>
        <v>1.28</v>
      </c>
      <c r="EI19" s="31">
        <f t="shared" si="187"/>
        <v>4.43</v>
      </c>
      <c r="EJ19" s="24"/>
      <c r="EK19" s="24"/>
      <c r="EL19" s="24">
        <v>154.48999999999998</v>
      </c>
      <c r="EM19" s="24">
        <v>188.99</v>
      </c>
      <c r="EN19" s="24" t="s">
        <v>461</v>
      </c>
      <c r="EO19" s="24" t="s">
        <v>462</v>
      </c>
      <c r="EP19" s="14" t="s">
        <v>463</v>
      </c>
      <c r="EQ19" s="14" t="s">
        <v>453</v>
      </c>
      <c r="ER19" s="14" t="e">
        <f>IF(OR(EP19="Cống tròn",EP19="Cống hộp",EP19="Ống nhựa"),INDEX(#REF!,MATCH(E19,#REF!,0)),IF(OR(EP19="Rãnh xây",EP19="Rãnh bê tông"),INDEX(#REF!,MATCH(E19,#REF!,0)),EP19&amp;" "&amp;" ,"&amp;EQ19))</f>
        <v>#REF!</v>
      </c>
      <c r="ES19" s="25">
        <v>0</v>
      </c>
      <c r="ET19" s="25">
        <v>0</v>
      </c>
      <c r="EU19" s="25">
        <v>0</v>
      </c>
      <c r="EV19" s="24">
        <v>34.500000000000028</v>
      </c>
      <c r="EW19" s="31">
        <f t="shared" si="188"/>
        <v>0</v>
      </c>
      <c r="EX19" s="31">
        <f t="shared" si="189"/>
        <v>0</v>
      </c>
      <c r="EY19" s="31">
        <f t="shared" si="11"/>
        <v>0</v>
      </c>
      <c r="EZ19" s="31">
        <f t="shared" si="190"/>
        <v>0</v>
      </c>
      <c r="FA19" s="31">
        <f t="shared" si="191"/>
        <v>0</v>
      </c>
      <c r="FB19" s="32" t="str">
        <f t="shared" si="192"/>
        <v>Đủ</v>
      </c>
      <c r="FC19" s="31">
        <f t="shared" si="193"/>
        <v>0</v>
      </c>
      <c r="FD19" s="33" t="str" cm="1">
        <f t="array" ref="FD19">IF(EP19="Cống tròn",INDEX(#REF!,MATCH(E19,#REF!,0)),IF(EP19="Cống hộp",INDEX(#REF!,MATCH(E19,#REF!,0)),IF(EP19="Rãnh thang",INDEX(#REF!,MATCH(EL19&amp;EM19,#REF!&amp;#REF!,0)),FE19&amp;" "&amp;FF19)))</f>
        <v>Móng bê tông Không cốt thép</v>
      </c>
      <c r="FE19" s="14" t="s">
        <v>439</v>
      </c>
      <c r="FF19" s="14" t="s">
        <v>434</v>
      </c>
      <c r="FG19" s="14" t="e">
        <f>INDEX(#REF!,MATCH(E19,#REF!,0))</f>
        <v>#REF!</v>
      </c>
      <c r="FH19" s="14"/>
      <c r="FI19" s="24">
        <v>0</v>
      </c>
      <c r="FJ19" s="24">
        <v>0</v>
      </c>
      <c r="FK19" s="24">
        <v>0</v>
      </c>
      <c r="FL19" s="25">
        <v>0</v>
      </c>
      <c r="FM19" s="25">
        <v>0</v>
      </c>
      <c r="FN19" s="31">
        <f t="shared" si="194"/>
        <v>0</v>
      </c>
      <c r="FO19" s="31">
        <f t="shared" si="195"/>
        <v>0</v>
      </c>
      <c r="FP19" s="25">
        <v>0</v>
      </c>
      <c r="FQ19" s="25">
        <v>0</v>
      </c>
      <c r="FR19" s="25">
        <v>0</v>
      </c>
      <c r="FS19" s="31">
        <f t="shared" si="196"/>
        <v>0</v>
      </c>
      <c r="FT19" s="25">
        <v>0</v>
      </c>
      <c r="FU19" s="25">
        <v>0</v>
      </c>
      <c r="FV19" s="25">
        <v>0</v>
      </c>
      <c r="FW19" s="25">
        <v>0</v>
      </c>
      <c r="FX19" s="25">
        <v>0</v>
      </c>
      <c r="FY19" s="31">
        <f t="shared" si="197"/>
        <v>0</v>
      </c>
      <c r="FZ19" s="33" t="s">
        <v>438</v>
      </c>
      <c r="GA19" s="33" t="s">
        <v>454</v>
      </c>
      <c r="GB19" s="33" t="s">
        <v>427</v>
      </c>
      <c r="GC19" s="33" t="s">
        <v>446</v>
      </c>
      <c r="GD19" s="25">
        <v>0.1</v>
      </c>
      <c r="GE19" s="25">
        <v>1.6</v>
      </c>
      <c r="GF19" s="25">
        <v>0.2</v>
      </c>
      <c r="GG19" s="25">
        <v>1.5</v>
      </c>
      <c r="GH19" s="25">
        <v>0</v>
      </c>
      <c r="GI19" s="25">
        <v>0</v>
      </c>
      <c r="GJ19" s="25">
        <v>0.22</v>
      </c>
      <c r="GK19" s="25">
        <v>2</v>
      </c>
      <c r="GL19" s="25">
        <v>1</v>
      </c>
      <c r="GM19" s="25">
        <v>0</v>
      </c>
      <c r="GN19" s="31">
        <f t="shared" si="198"/>
        <v>1</v>
      </c>
      <c r="GO19" s="31">
        <f t="shared" si="199"/>
        <v>1</v>
      </c>
      <c r="GP19" s="25">
        <v>0</v>
      </c>
      <c r="GQ19" s="25">
        <v>0</v>
      </c>
      <c r="GR19" s="25">
        <v>0</v>
      </c>
      <c r="GS19" s="25">
        <v>0</v>
      </c>
      <c r="GT19" s="33" t="e">
        <f>INDEX(#REF!,MATCH(E19,#REF!,0))</f>
        <v>#REF!</v>
      </c>
      <c r="GU19" s="33"/>
      <c r="GV19" s="25">
        <v>0</v>
      </c>
      <c r="GW19" s="25">
        <v>0</v>
      </c>
      <c r="GX19" s="25">
        <v>0</v>
      </c>
      <c r="GY19" s="25">
        <v>0</v>
      </c>
      <c r="GZ19" s="31">
        <f t="shared" si="12"/>
        <v>1</v>
      </c>
      <c r="HA19" s="31">
        <f t="shared" si="13"/>
        <v>0</v>
      </c>
      <c r="HB19" s="31">
        <f t="shared" si="200"/>
        <v>1.3</v>
      </c>
      <c r="HC19" s="25">
        <v>0</v>
      </c>
      <c r="HD19" s="25">
        <v>0</v>
      </c>
      <c r="HE19" s="25">
        <v>0</v>
      </c>
      <c r="HF19" s="31">
        <f t="shared" si="201"/>
        <v>0</v>
      </c>
      <c r="HG19" s="25">
        <v>0</v>
      </c>
      <c r="HH19" s="25">
        <v>0</v>
      </c>
      <c r="HI19" s="33"/>
      <c r="HJ19" s="33"/>
      <c r="HK19" s="33"/>
      <c r="HL19" s="33"/>
      <c r="HM19" s="33" t="e" cm="1">
        <f t="array" ref="HM19">INDEX(#REF!,MATCH(EL19&amp;EM19,#REF!&amp;#REF!,0))</f>
        <v>#REF!</v>
      </c>
      <c r="HN19" s="25">
        <v>0</v>
      </c>
      <c r="HO19" s="25">
        <v>0</v>
      </c>
      <c r="HP19" s="25">
        <v>0</v>
      </c>
      <c r="HQ19" s="25">
        <v>0</v>
      </c>
      <c r="HR19" s="25">
        <v>0</v>
      </c>
      <c r="HS19" s="25">
        <v>0</v>
      </c>
      <c r="HT19" s="25">
        <v>0</v>
      </c>
      <c r="HU19" s="25">
        <v>0</v>
      </c>
      <c r="HV19" s="25">
        <v>0</v>
      </c>
      <c r="HW19" s="25">
        <v>0</v>
      </c>
      <c r="HX19" s="33" t="e" cm="1">
        <f t="array" ref="HX19">INDEX(#REF!,MATCH(EL19&amp;EM19,#REF!&amp;#REF!,0))</f>
        <v>#REF!</v>
      </c>
      <c r="HY19" s="25">
        <v>0</v>
      </c>
      <c r="HZ19" s="25">
        <v>0</v>
      </c>
      <c r="IA19" s="25">
        <v>0</v>
      </c>
      <c r="IB19" s="33" t="e" cm="1">
        <f t="array" ref="IB19">INDEX(#REF!,MATCH(EL19&amp;EM19,#REF!&amp;#REF!,0))</f>
        <v>#REF!</v>
      </c>
      <c r="IC19" s="25">
        <v>0</v>
      </c>
      <c r="ID19" s="25">
        <v>0</v>
      </c>
      <c r="IE19" s="25">
        <v>0</v>
      </c>
      <c r="IF19" s="25">
        <v>0</v>
      </c>
      <c r="IG19" s="25">
        <v>0</v>
      </c>
      <c r="IH19" s="25">
        <v>0</v>
      </c>
      <c r="II19" s="33" t="e" cm="1">
        <f t="array" ref="II19">INDEX(#REF!,MATCH(EL19&amp;EM19,#REF!&amp;#REF!,0))</f>
        <v>#REF!</v>
      </c>
      <c r="IJ19" s="25">
        <v>0</v>
      </c>
      <c r="IK19" s="25">
        <v>0</v>
      </c>
      <c r="IL19" s="25">
        <v>0</v>
      </c>
      <c r="IM19" s="33" t="e" cm="1">
        <f t="array" ref="IM19">INDEX(#REF!,MATCH(EL19&amp;EM19,#REF!&amp;#REF!,0))</f>
        <v>#REF!</v>
      </c>
      <c r="IN19" s="33" t="s">
        <v>437</v>
      </c>
      <c r="IO19" s="31">
        <f t="shared" si="14"/>
        <v>34</v>
      </c>
      <c r="IP19" s="25">
        <v>1</v>
      </c>
      <c r="IQ19" s="25">
        <v>1.24</v>
      </c>
      <c r="IR19" s="25">
        <v>0.12</v>
      </c>
      <c r="IS19" s="33" t="e" cm="1">
        <f t="array" ref="IS19">INDEX(#REF!,MATCH(EL19&amp;EM19,#REF!&amp;#REF!,0))</f>
        <v>#REF!</v>
      </c>
      <c r="IT19" s="33" t="s">
        <v>437</v>
      </c>
      <c r="IU19" s="31">
        <f t="shared" si="263"/>
        <v>1</v>
      </c>
      <c r="IV19" s="31">
        <f t="shared" si="202"/>
        <v>0.13</v>
      </c>
      <c r="IW19" s="25">
        <v>1.24</v>
      </c>
      <c r="IX19" s="25">
        <v>0.12</v>
      </c>
      <c r="IY19" s="25">
        <v>1.0999999999999999E-2</v>
      </c>
      <c r="IZ19" s="25">
        <v>1</v>
      </c>
      <c r="JA19" s="31">
        <f t="shared" si="264"/>
        <v>34</v>
      </c>
      <c r="JB19" s="31">
        <f t="shared" si="265"/>
        <v>0.374</v>
      </c>
      <c r="JC19" s="31">
        <f t="shared" si="266"/>
        <v>34.374000000000002</v>
      </c>
      <c r="JD19" s="31">
        <f t="shared" si="267"/>
        <v>-0.12600000000002609</v>
      </c>
      <c r="JE19" s="31" t="str">
        <f t="shared" si="268"/>
        <v>Thêm 01</v>
      </c>
      <c r="JF19" s="27">
        <v>40.760000000000041</v>
      </c>
      <c r="JG19" s="26">
        <f t="shared" si="203"/>
        <v>39.96</v>
      </c>
      <c r="JH19" s="26">
        <f t="shared" si="204"/>
        <v>0.80000000000003979</v>
      </c>
      <c r="JI19" s="26">
        <f t="shared" si="15"/>
        <v>0</v>
      </c>
      <c r="JJ19" s="26">
        <f t="shared" si="16"/>
        <v>0</v>
      </c>
      <c r="JK19" s="26">
        <f t="shared" si="17"/>
        <v>39.960000000000036</v>
      </c>
      <c r="JL19" s="26">
        <f t="shared" si="18"/>
        <v>0</v>
      </c>
      <c r="JM19" s="26">
        <f t="shared" si="19"/>
        <v>0</v>
      </c>
      <c r="JN19" s="26">
        <f t="shared" si="20"/>
        <v>0</v>
      </c>
      <c r="JO19" s="26">
        <f t="shared" si="21"/>
        <v>0</v>
      </c>
      <c r="JP19" s="26">
        <f t="shared" si="22"/>
        <v>40.060000000000038</v>
      </c>
      <c r="JQ19" s="26">
        <f t="shared" si="23"/>
        <v>0</v>
      </c>
      <c r="JR19" s="26">
        <f t="shared" si="24"/>
        <v>0</v>
      </c>
      <c r="JS19" s="26">
        <f t="shared" si="25"/>
        <v>0</v>
      </c>
      <c r="JT19" s="26">
        <f t="shared" si="26"/>
        <v>0</v>
      </c>
      <c r="JU19" s="26">
        <f t="shared" si="27"/>
        <v>0</v>
      </c>
      <c r="JV19" s="26">
        <f t="shared" si="28"/>
        <v>0</v>
      </c>
      <c r="JW19" s="26">
        <f t="shared" si="29"/>
        <v>40.060000000000038</v>
      </c>
      <c r="JX19" s="26">
        <f t="shared" si="30"/>
        <v>40.260000000000041</v>
      </c>
      <c r="JY19" s="26">
        <f t="shared" si="31"/>
        <v>0</v>
      </c>
      <c r="JZ19" s="26">
        <f t="shared" si="32"/>
        <v>0</v>
      </c>
      <c r="KA19" s="26">
        <f t="shared" si="33"/>
        <v>0</v>
      </c>
      <c r="KB19" s="26">
        <f t="shared" si="34"/>
        <v>0</v>
      </c>
      <c r="KC19" s="26">
        <f t="shared" si="35"/>
        <v>40.260000000000041</v>
      </c>
      <c r="KD19" s="106">
        <f t="shared" si="205"/>
        <v>0</v>
      </c>
      <c r="KE19" s="24">
        <v>40.260000000000041</v>
      </c>
      <c r="KF19" s="31">
        <f t="shared" si="206"/>
        <v>1</v>
      </c>
      <c r="KG19" s="31">
        <f t="shared" si="36"/>
        <v>41.26</v>
      </c>
      <c r="KH19" s="31">
        <f t="shared" si="37"/>
        <v>41.26</v>
      </c>
      <c r="KI19" s="31">
        <f t="shared" si="38"/>
        <v>0</v>
      </c>
      <c r="KJ19" s="31">
        <f t="shared" si="39"/>
        <v>41.26</v>
      </c>
      <c r="KK19" s="25">
        <v>41.260000000000041</v>
      </c>
      <c r="KL19" s="31">
        <f t="shared" si="40"/>
        <v>0</v>
      </c>
      <c r="KM19" s="31">
        <f t="shared" si="41"/>
        <v>0</v>
      </c>
      <c r="KN19" s="31">
        <f t="shared" si="42"/>
        <v>41.26</v>
      </c>
      <c r="KO19" s="31">
        <f t="shared" si="43"/>
        <v>0</v>
      </c>
      <c r="KP19" s="31">
        <f t="shared" si="44"/>
        <v>0</v>
      </c>
      <c r="KQ19" s="25">
        <v>0</v>
      </c>
      <c r="KR19" s="31">
        <f t="shared" si="45"/>
        <v>0</v>
      </c>
      <c r="KS19" s="27">
        <v>40.260000000000041</v>
      </c>
      <c r="KT19" s="26">
        <f t="shared" si="46"/>
        <v>39.46</v>
      </c>
      <c r="KU19" s="106">
        <f t="shared" si="207"/>
        <v>0.80000000000003979</v>
      </c>
      <c r="KV19" s="26">
        <f t="shared" si="47"/>
        <v>0</v>
      </c>
      <c r="KW19" s="26">
        <f t="shared" si="48"/>
        <v>0</v>
      </c>
      <c r="KX19" s="26">
        <f t="shared" si="49"/>
        <v>39.460000000000036</v>
      </c>
      <c r="KY19" s="26">
        <f t="shared" si="50"/>
        <v>0</v>
      </c>
      <c r="KZ19" s="26">
        <f t="shared" si="51"/>
        <v>0</v>
      </c>
      <c r="LA19" s="26">
        <f t="shared" si="52"/>
        <v>0</v>
      </c>
      <c r="LB19" s="26">
        <f t="shared" si="53"/>
        <v>0</v>
      </c>
      <c r="LC19" s="26">
        <f t="shared" si="54"/>
        <v>39.560000000000038</v>
      </c>
      <c r="LD19" s="26">
        <f t="shared" si="55"/>
        <v>0</v>
      </c>
      <c r="LE19" s="26">
        <f t="shared" si="56"/>
        <v>0</v>
      </c>
      <c r="LF19" s="26">
        <f t="shared" si="57"/>
        <v>0</v>
      </c>
      <c r="LG19" s="26">
        <f t="shared" si="58"/>
        <v>0</v>
      </c>
      <c r="LH19" s="26">
        <f t="shared" si="59"/>
        <v>0</v>
      </c>
      <c r="LI19" s="26">
        <f t="shared" si="60"/>
        <v>0</v>
      </c>
      <c r="LJ19" s="26">
        <f t="shared" si="61"/>
        <v>39.560000000000038</v>
      </c>
      <c r="LK19" s="26">
        <f t="shared" si="62"/>
        <v>39.760000000000041</v>
      </c>
      <c r="LL19" s="26">
        <f t="shared" si="63"/>
        <v>0</v>
      </c>
      <c r="LM19" s="26">
        <f t="shared" si="64"/>
        <v>0</v>
      </c>
      <c r="LN19" s="26">
        <f t="shared" si="65"/>
        <v>0</v>
      </c>
      <c r="LO19" s="26">
        <f t="shared" si="66"/>
        <v>0</v>
      </c>
      <c r="LP19" s="26">
        <f t="shared" si="67"/>
        <v>39.760000000000041</v>
      </c>
      <c r="LQ19" s="26">
        <f t="shared" si="68"/>
        <v>0</v>
      </c>
      <c r="LR19" s="24">
        <v>39.760000000000041</v>
      </c>
      <c r="LS19" s="31">
        <f t="shared" si="69"/>
        <v>1</v>
      </c>
      <c r="LT19" s="31">
        <f t="shared" si="70"/>
        <v>40.76</v>
      </c>
      <c r="LU19" s="31">
        <f t="shared" si="71"/>
        <v>40.76</v>
      </c>
      <c r="LV19" s="31">
        <f t="shared" si="72"/>
        <v>0</v>
      </c>
      <c r="LW19" s="31">
        <f t="shared" si="73"/>
        <v>40.76</v>
      </c>
      <c r="LX19" s="25">
        <v>40.760000000000041</v>
      </c>
      <c r="LY19" s="31">
        <f t="shared" si="74"/>
        <v>0</v>
      </c>
      <c r="LZ19" s="31">
        <f t="shared" si="75"/>
        <v>0</v>
      </c>
      <c r="MA19" s="31">
        <f t="shared" si="76"/>
        <v>40.76</v>
      </c>
      <c r="MB19" s="31">
        <f t="shared" si="77"/>
        <v>0</v>
      </c>
      <c r="MC19" s="31">
        <f t="shared" si="78"/>
        <v>0</v>
      </c>
      <c r="MD19" s="25">
        <v>0</v>
      </c>
      <c r="ME19" s="31">
        <f t="shared" si="79"/>
        <v>0</v>
      </c>
      <c r="MF19" s="33" t="s">
        <v>429</v>
      </c>
      <c r="MG19" s="25">
        <v>0.32</v>
      </c>
      <c r="MH19" s="31">
        <f t="shared" si="208"/>
        <v>0.48000000000003978</v>
      </c>
      <c r="MI19" s="31">
        <f t="shared" si="209"/>
        <v>0.80000000000003979</v>
      </c>
      <c r="MJ19" s="25">
        <v>0.32</v>
      </c>
      <c r="MK19" s="31">
        <f t="shared" si="210"/>
        <v>0.48000000000003978</v>
      </c>
      <c r="ML19" s="31">
        <f t="shared" si="211"/>
        <v>0.80000000000003979</v>
      </c>
      <c r="MM19" s="31">
        <f t="shared" si="80"/>
        <v>0</v>
      </c>
      <c r="MN19" s="31">
        <f t="shared" si="81"/>
        <v>0</v>
      </c>
      <c r="MO19" s="31">
        <f t="shared" si="212"/>
        <v>0</v>
      </c>
      <c r="MP19" s="31">
        <f t="shared" si="82"/>
        <v>0</v>
      </c>
      <c r="MQ19" s="31">
        <f t="shared" si="83"/>
        <v>0</v>
      </c>
      <c r="MR19" s="31">
        <f t="shared" si="213"/>
        <v>0</v>
      </c>
      <c r="MS19" s="31">
        <f t="shared" si="84"/>
        <v>0</v>
      </c>
      <c r="MT19" s="31">
        <f t="shared" si="85"/>
        <v>0</v>
      </c>
      <c r="MU19" s="31">
        <f t="shared" si="214"/>
        <v>0</v>
      </c>
      <c r="MV19" s="31">
        <f t="shared" si="86"/>
        <v>0</v>
      </c>
      <c r="MW19" s="31">
        <f t="shared" si="87"/>
        <v>0</v>
      </c>
      <c r="MX19" s="31">
        <f t="shared" si="215"/>
        <v>0</v>
      </c>
      <c r="MY19" s="108">
        <f t="shared" si="88"/>
        <v>0</v>
      </c>
      <c r="MZ19" s="31">
        <f t="shared" si="89"/>
        <v>0</v>
      </c>
      <c r="NA19" s="31">
        <f t="shared" si="216"/>
        <v>0</v>
      </c>
      <c r="NB19" s="31">
        <f t="shared" si="90"/>
        <v>0</v>
      </c>
      <c r="NC19" s="31">
        <f t="shared" si="91"/>
        <v>0</v>
      </c>
      <c r="ND19" s="31">
        <f t="shared" si="217"/>
        <v>0</v>
      </c>
      <c r="NE19" s="31">
        <f t="shared" si="92"/>
        <v>0</v>
      </c>
      <c r="NF19" s="31">
        <f t="shared" si="93"/>
        <v>0</v>
      </c>
      <c r="NG19" s="31">
        <f t="shared" si="218"/>
        <v>0</v>
      </c>
      <c r="NH19" s="31">
        <f t="shared" si="94"/>
        <v>0</v>
      </c>
      <c r="NI19" s="31">
        <f t="shared" si="95"/>
        <v>0</v>
      </c>
      <c r="NJ19" s="31">
        <f t="shared" si="219"/>
        <v>0</v>
      </c>
      <c r="NK19" s="31">
        <f t="shared" si="96"/>
        <v>0.1</v>
      </c>
      <c r="NL19" s="31">
        <f t="shared" si="97"/>
        <v>0.1</v>
      </c>
      <c r="NM19" s="31">
        <f t="shared" si="220"/>
        <v>0.1</v>
      </c>
      <c r="NN19" s="108">
        <f t="shared" si="98"/>
        <v>0</v>
      </c>
      <c r="NO19" s="31">
        <f t="shared" si="99"/>
        <v>0</v>
      </c>
      <c r="NP19" s="31">
        <f t="shared" si="221"/>
        <v>0</v>
      </c>
      <c r="NQ19" s="31">
        <f t="shared" si="100"/>
        <v>0.2</v>
      </c>
      <c r="NR19" s="31">
        <f t="shared" si="101"/>
        <v>0.2</v>
      </c>
      <c r="NS19" s="31">
        <f t="shared" si="222"/>
        <v>0.2</v>
      </c>
      <c r="NT19" s="31">
        <f t="shared" si="102"/>
        <v>0</v>
      </c>
      <c r="NU19" s="31">
        <f t="shared" si="103"/>
        <v>0</v>
      </c>
      <c r="NV19" s="31">
        <f t="shared" si="223"/>
        <v>0</v>
      </c>
      <c r="NW19" s="31">
        <f t="shared" si="104"/>
        <v>0.18000000000003974</v>
      </c>
      <c r="NX19" s="31">
        <f t="shared" si="105"/>
        <v>0.18000000000003974</v>
      </c>
      <c r="NY19" s="31">
        <f t="shared" si="224"/>
        <v>0.18000000000003974</v>
      </c>
      <c r="NZ19" s="31">
        <f t="shared" si="106"/>
        <v>0.32</v>
      </c>
      <c r="OA19" s="31">
        <f t="shared" si="107"/>
        <v>0.32</v>
      </c>
      <c r="OB19" s="31">
        <f t="shared" si="225"/>
        <v>0.32</v>
      </c>
      <c r="OC19" s="31">
        <f t="shared" si="108"/>
        <v>0</v>
      </c>
      <c r="OD19" s="31">
        <f t="shared" si="109"/>
        <v>0</v>
      </c>
      <c r="OE19" s="31">
        <f t="shared" si="226"/>
        <v>0</v>
      </c>
      <c r="OF19" s="31">
        <f t="shared" si="110"/>
        <v>0</v>
      </c>
      <c r="OG19" s="31">
        <f t="shared" si="111"/>
        <v>0</v>
      </c>
      <c r="OH19" s="31">
        <f t="shared" si="227"/>
        <v>0</v>
      </c>
      <c r="OI19" s="31">
        <f t="shared" si="112"/>
        <v>0</v>
      </c>
      <c r="OJ19" s="31">
        <f t="shared" si="113"/>
        <v>0</v>
      </c>
      <c r="OK19" s="31">
        <f t="shared" si="228"/>
        <v>0</v>
      </c>
      <c r="OL19" s="31">
        <f t="shared" si="114"/>
        <v>0</v>
      </c>
      <c r="OM19" s="31">
        <f t="shared" si="115"/>
        <v>0</v>
      </c>
      <c r="ON19" s="31">
        <f t="shared" si="229"/>
        <v>0</v>
      </c>
      <c r="OO19" s="31">
        <f t="shared" si="116"/>
        <v>0</v>
      </c>
      <c r="OP19" s="31">
        <f t="shared" si="117"/>
        <v>0</v>
      </c>
      <c r="OQ19" s="31">
        <f t="shared" si="230"/>
        <v>0</v>
      </c>
      <c r="OR19" s="31">
        <f t="shared" si="118"/>
        <v>0</v>
      </c>
      <c r="OS19" s="31">
        <f t="shared" si="119"/>
        <v>0</v>
      </c>
      <c r="OT19" s="31">
        <f t="shared" si="231"/>
        <v>0</v>
      </c>
      <c r="OU19" s="31">
        <f t="shared" si="120"/>
        <v>0</v>
      </c>
      <c r="OV19" s="31">
        <f t="shared" si="121"/>
        <v>0</v>
      </c>
      <c r="OW19" s="31">
        <f t="shared" si="232"/>
        <v>0</v>
      </c>
      <c r="OX19" s="31">
        <f t="shared" si="122"/>
        <v>0</v>
      </c>
      <c r="OY19" s="31">
        <f t="shared" si="123"/>
        <v>0</v>
      </c>
      <c r="OZ19" s="31">
        <f t="shared" si="233"/>
        <v>0</v>
      </c>
      <c r="PA19" s="31">
        <f t="shared" si="124"/>
        <v>0</v>
      </c>
      <c r="PB19" s="31">
        <f t="shared" si="125"/>
        <v>0</v>
      </c>
      <c r="PC19" s="31">
        <f t="shared" si="234"/>
        <v>0</v>
      </c>
      <c r="PD19" s="31">
        <f t="shared" si="126"/>
        <v>0</v>
      </c>
      <c r="PE19" s="31">
        <f t="shared" si="127"/>
        <v>0</v>
      </c>
      <c r="PF19" s="31">
        <f t="shared" si="235"/>
        <v>0</v>
      </c>
      <c r="PG19" s="27">
        <v>2.6</v>
      </c>
      <c r="PH19" s="27">
        <v>0.5</v>
      </c>
      <c r="PI19" s="27">
        <v>1</v>
      </c>
      <c r="PJ19" s="27">
        <v>1</v>
      </c>
      <c r="PK19" s="27">
        <v>0</v>
      </c>
      <c r="PL19" s="27">
        <v>0</v>
      </c>
      <c r="PM19" s="27">
        <v>0</v>
      </c>
      <c r="PN19" s="27">
        <v>0</v>
      </c>
      <c r="PO19" s="31">
        <f t="shared" si="269"/>
        <v>3.08</v>
      </c>
      <c r="PP19" s="31">
        <f t="shared" si="236"/>
        <v>1.36</v>
      </c>
      <c r="PQ19" s="31">
        <f t="shared" si="237"/>
        <v>3.4</v>
      </c>
      <c r="PR19" s="31">
        <f t="shared" si="238"/>
        <v>1.04</v>
      </c>
      <c r="PS19" s="31">
        <f t="shared" si="239"/>
        <v>3.08</v>
      </c>
      <c r="PT19" s="31">
        <f t="shared" si="240"/>
        <v>1.36</v>
      </c>
      <c r="PU19" s="31">
        <f t="shared" si="241"/>
        <v>3.4</v>
      </c>
      <c r="PV19" s="31">
        <f t="shared" si="242"/>
        <v>1.04</v>
      </c>
      <c r="PW19" s="31">
        <f t="shared" si="128"/>
        <v>0</v>
      </c>
      <c r="PX19" s="31">
        <f t="shared" si="243"/>
        <v>0</v>
      </c>
      <c r="PY19" s="31">
        <f t="shared" si="129"/>
        <v>0</v>
      </c>
      <c r="PZ19" s="31">
        <f t="shared" si="130"/>
        <v>0</v>
      </c>
      <c r="QA19" s="31">
        <f t="shared" si="131"/>
        <v>46.92</v>
      </c>
      <c r="QB19" s="31">
        <f t="shared" si="132"/>
        <v>35.880000000000003</v>
      </c>
      <c r="QC19" s="31">
        <f t="shared" si="133"/>
        <v>82.8</v>
      </c>
      <c r="QD19" s="31">
        <f t="shared" si="134"/>
        <v>0</v>
      </c>
      <c r="QE19" s="31">
        <f t="shared" si="135"/>
        <v>0</v>
      </c>
      <c r="QF19" s="31">
        <f t="shared" si="244"/>
        <v>0</v>
      </c>
      <c r="QG19" s="31">
        <f t="shared" si="245"/>
        <v>46.92</v>
      </c>
      <c r="QH19" s="31">
        <f t="shared" si="246"/>
        <v>35.880000000000003</v>
      </c>
      <c r="QI19" s="31">
        <f t="shared" si="247"/>
        <v>82.8</v>
      </c>
      <c r="QJ19" s="31">
        <f t="shared" si="136"/>
        <v>0</v>
      </c>
      <c r="QK19" s="31">
        <f t="shared" si="137"/>
        <v>0</v>
      </c>
      <c r="QL19" s="31">
        <f t="shared" si="248"/>
        <v>0</v>
      </c>
      <c r="QM19" s="31">
        <f t="shared" si="138"/>
        <v>0</v>
      </c>
      <c r="QN19" s="31">
        <f t="shared" si="139"/>
        <v>0</v>
      </c>
      <c r="QO19" s="31">
        <f t="shared" si="249"/>
        <v>0</v>
      </c>
      <c r="QP19" s="31">
        <f t="shared" si="140"/>
        <v>24.81</v>
      </c>
      <c r="QQ19" s="31">
        <f t="shared" si="141"/>
        <v>15.9</v>
      </c>
      <c r="QR19" s="31">
        <f t="shared" si="250"/>
        <v>40.71</v>
      </c>
      <c r="QS19" s="31">
        <f t="shared" si="142"/>
        <v>0</v>
      </c>
      <c r="QT19" s="31">
        <f t="shared" si="143"/>
        <v>0</v>
      </c>
      <c r="QU19" s="31">
        <f t="shared" si="251"/>
        <v>0</v>
      </c>
      <c r="QV19" s="31">
        <f t="shared" si="144"/>
        <v>0</v>
      </c>
      <c r="QW19" s="31">
        <f t="shared" si="145"/>
        <v>0</v>
      </c>
      <c r="QX19" s="31">
        <f t="shared" si="252"/>
        <v>0</v>
      </c>
      <c r="QY19" s="31">
        <f t="shared" si="146"/>
        <v>0</v>
      </c>
      <c r="QZ19" s="31">
        <f t="shared" si="147"/>
        <v>0</v>
      </c>
      <c r="RA19" s="31">
        <f t="shared" si="253"/>
        <v>0</v>
      </c>
      <c r="RB19" s="31">
        <f t="shared" si="254"/>
        <v>0</v>
      </c>
      <c r="RC19" s="31">
        <f t="shared" si="255"/>
        <v>0</v>
      </c>
      <c r="RD19" s="31">
        <f t="shared" si="256"/>
        <v>24.81</v>
      </c>
      <c r="RE19" s="31">
        <f t="shared" si="256"/>
        <v>15.9</v>
      </c>
      <c r="RF19" s="31">
        <f t="shared" si="257"/>
        <v>40.71</v>
      </c>
      <c r="RG19" s="31">
        <f t="shared" si="258"/>
        <v>22.11</v>
      </c>
      <c r="RH19" s="31">
        <f t="shared" si="258"/>
        <v>19.98</v>
      </c>
      <c r="RI19" s="31">
        <f t="shared" si="259"/>
        <v>42.09</v>
      </c>
      <c r="RJ19" s="31">
        <f t="shared" si="260"/>
        <v>24.81</v>
      </c>
      <c r="RK19" s="31">
        <f t="shared" si="260"/>
        <v>15.9</v>
      </c>
      <c r="RL19" s="31">
        <f t="shared" si="260"/>
        <v>40.71</v>
      </c>
      <c r="RM19" s="31">
        <f t="shared" si="148"/>
        <v>0</v>
      </c>
      <c r="RN19" s="31">
        <f t="shared" si="149"/>
        <v>0</v>
      </c>
      <c r="RO19" s="31">
        <f t="shared" si="150"/>
        <v>0</v>
      </c>
      <c r="RP19" s="31">
        <f t="shared" si="151"/>
        <v>0</v>
      </c>
      <c r="RQ19" s="31">
        <f t="shared" si="152"/>
        <v>0</v>
      </c>
      <c r="RR19" s="31">
        <f t="shared" si="153"/>
        <v>0</v>
      </c>
      <c r="RS19" s="31">
        <f t="shared" si="154"/>
        <v>0</v>
      </c>
      <c r="RT19" s="31">
        <f t="shared" si="155"/>
        <v>0</v>
      </c>
      <c r="RU19" s="31">
        <f t="shared" si="261"/>
        <v>0</v>
      </c>
      <c r="RV19" s="24"/>
      <c r="RW19" s="24"/>
      <c r="RX19" s="24"/>
      <c r="RY19" s="24"/>
    </row>
    <row r="20" spans="1:493" ht="42.75" x14ac:dyDescent="0.25">
      <c r="A20" s="24">
        <v>14</v>
      </c>
      <c r="B20" s="24" t="s">
        <v>457</v>
      </c>
      <c r="C20" s="24">
        <v>189.69</v>
      </c>
      <c r="D20" s="14" t="e">
        <f>INDEX(#REF!,MATCH(E20,#REF!,0))</f>
        <v>#REF!</v>
      </c>
      <c r="E20" s="24" t="s">
        <v>462</v>
      </c>
      <c r="F20" s="14" t="s">
        <v>422</v>
      </c>
      <c r="G20" s="14" t="s">
        <v>442</v>
      </c>
      <c r="H20" s="14" t="s">
        <v>438</v>
      </c>
      <c r="I20" s="14" t="s">
        <v>425</v>
      </c>
      <c r="J20" s="14" t="s">
        <v>439</v>
      </c>
      <c r="K20" s="14" t="s">
        <v>427</v>
      </c>
      <c r="L20" s="14" t="s">
        <v>427</v>
      </c>
      <c r="M20" s="24">
        <v>2</v>
      </c>
      <c r="N20" s="24">
        <v>2</v>
      </c>
      <c r="O20" s="25">
        <v>2</v>
      </c>
      <c r="P20" s="25">
        <v>2.4</v>
      </c>
      <c r="Q20" s="25">
        <v>0.1</v>
      </c>
      <c r="R20" s="25">
        <v>2</v>
      </c>
      <c r="S20" s="25">
        <v>2.2000000000000002</v>
      </c>
      <c r="T20" s="24">
        <v>0.2</v>
      </c>
      <c r="U20" s="24">
        <v>0</v>
      </c>
      <c r="V20" s="24">
        <v>0</v>
      </c>
      <c r="W20" s="24">
        <v>0</v>
      </c>
      <c r="X20" s="24">
        <v>2</v>
      </c>
      <c r="Y20" s="24">
        <v>1.6</v>
      </c>
      <c r="Z20" s="26">
        <f t="shared" ref="Z20:Z24" si="272">CV20</f>
        <v>0.98</v>
      </c>
      <c r="AA20" s="24">
        <v>0.22</v>
      </c>
      <c r="AB20" s="24">
        <v>2</v>
      </c>
      <c r="AC20" s="24">
        <v>1.56</v>
      </c>
      <c r="AD20" s="24">
        <v>0.2</v>
      </c>
      <c r="AE20" s="24">
        <v>0.22</v>
      </c>
      <c r="AF20" s="24">
        <v>0.5</v>
      </c>
      <c r="AG20" s="25">
        <v>1.56</v>
      </c>
      <c r="AH20" s="25">
        <v>1.56</v>
      </c>
      <c r="AI20" s="26">
        <f t="shared" si="0"/>
        <v>1.28</v>
      </c>
      <c r="AJ20" s="25">
        <v>2</v>
      </c>
      <c r="AK20" s="25">
        <v>2</v>
      </c>
      <c r="AL20" s="26">
        <f t="shared" si="1"/>
        <v>1.2</v>
      </c>
      <c r="AM20" s="24">
        <v>2</v>
      </c>
      <c r="AN20" s="24">
        <v>1.56</v>
      </c>
      <c r="AO20" s="24">
        <v>0.1</v>
      </c>
      <c r="AP20" s="24">
        <v>0.22</v>
      </c>
      <c r="AQ20" s="24">
        <v>2</v>
      </c>
      <c r="AR20" s="24">
        <v>1.8</v>
      </c>
      <c r="AS20" s="24">
        <v>0.12</v>
      </c>
      <c r="AT20" s="24">
        <v>0.1</v>
      </c>
      <c r="AU20" s="24">
        <v>0</v>
      </c>
      <c r="AV20" s="24">
        <v>0</v>
      </c>
      <c r="AW20" s="24">
        <v>0</v>
      </c>
      <c r="AX20" s="24">
        <v>0</v>
      </c>
      <c r="AY20" s="24">
        <v>0</v>
      </c>
      <c r="AZ20" s="24">
        <v>0</v>
      </c>
      <c r="BA20" s="24">
        <v>0</v>
      </c>
      <c r="BB20" s="24">
        <v>0</v>
      </c>
      <c r="BC20" s="24">
        <v>0</v>
      </c>
      <c r="BD20" s="24">
        <v>0</v>
      </c>
      <c r="BE20" s="24">
        <v>0</v>
      </c>
      <c r="BF20" s="24">
        <v>0</v>
      </c>
      <c r="BG20" s="24">
        <v>0</v>
      </c>
      <c r="BH20" s="24">
        <v>0</v>
      </c>
      <c r="BI20" s="24">
        <v>0</v>
      </c>
      <c r="BJ20" s="24">
        <v>0</v>
      </c>
      <c r="BK20" s="24">
        <v>0</v>
      </c>
      <c r="BL20" s="24">
        <v>0</v>
      </c>
      <c r="BM20" s="24">
        <v>0</v>
      </c>
      <c r="BN20" s="24">
        <v>0</v>
      </c>
      <c r="BO20" s="24">
        <v>0</v>
      </c>
      <c r="BP20" s="24">
        <v>0</v>
      </c>
      <c r="BQ20" s="24">
        <v>0</v>
      </c>
      <c r="BR20" s="24">
        <v>0</v>
      </c>
      <c r="BS20" s="24">
        <v>0</v>
      </c>
      <c r="BT20" s="24">
        <v>0</v>
      </c>
      <c r="BU20" s="24">
        <v>0</v>
      </c>
      <c r="BV20" s="24">
        <v>0</v>
      </c>
      <c r="BW20" s="24"/>
      <c r="BX20" s="24"/>
      <c r="BY20" s="24">
        <v>0</v>
      </c>
      <c r="BZ20" s="24">
        <v>0</v>
      </c>
      <c r="CA20" s="14" t="e">
        <f>INDEX(#REF!,MATCH(E20,#REF!,0))</f>
        <v>#REF!</v>
      </c>
      <c r="CB20" s="14" t="s">
        <v>458</v>
      </c>
      <c r="CC20" s="24">
        <v>2.2999999999999998</v>
      </c>
      <c r="CD20" s="24">
        <v>0.1</v>
      </c>
      <c r="CE20" s="24">
        <v>0</v>
      </c>
      <c r="CF20" s="24">
        <v>0</v>
      </c>
      <c r="CG20" s="24">
        <v>0</v>
      </c>
      <c r="CH20" s="24">
        <v>1</v>
      </c>
      <c r="CI20" s="24" t="s">
        <v>429</v>
      </c>
      <c r="CJ20" s="24">
        <v>0.32</v>
      </c>
      <c r="CK20" s="26">
        <f t="shared" si="157"/>
        <v>0.59000000000000008</v>
      </c>
      <c r="CL20" s="26">
        <f t="shared" si="270"/>
        <v>0.91000000000000014</v>
      </c>
      <c r="CM20" s="24">
        <v>36.67</v>
      </c>
      <c r="CN20" s="27">
        <v>53.87</v>
      </c>
      <c r="CO20" s="24">
        <v>53.08</v>
      </c>
      <c r="CP20" s="28">
        <f t="shared" si="159"/>
        <v>53.08</v>
      </c>
      <c r="CQ20" s="28">
        <f t="shared" si="160"/>
        <v>52.17</v>
      </c>
      <c r="CR20" s="28">
        <f t="shared" si="161"/>
        <v>0.91</v>
      </c>
      <c r="CS20" s="28">
        <f t="shared" si="162"/>
        <v>52.269999999999996</v>
      </c>
      <c r="CT20" s="28">
        <f t="shared" si="2"/>
        <v>52.47</v>
      </c>
      <c r="CU20" s="29">
        <v>52.47</v>
      </c>
      <c r="CV20" s="28">
        <f t="shared" si="163"/>
        <v>0.98</v>
      </c>
      <c r="CW20" s="28">
        <f t="shared" si="3"/>
        <v>52.97</v>
      </c>
      <c r="CX20" s="28">
        <f t="shared" si="4"/>
        <v>53.17</v>
      </c>
      <c r="CY20" s="28">
        <f t="shared" si="5"/>
        <v>53.65</v>
      </c>
      <c r="CZ20" s="28">
        <f t="shared" si="164"/>
        <v>53.75</v>
      </c>
      <c r="DA20" s="30">
        <v>53.87</v>
      </c>
      <c r="DB20" s="26">
        <f t="shared" si="165"/>
        <v>1.7</v>
      </c>
      <c r="DC20" s="26">
        <f t="shared" si="166"/>
        <v>0.79</v>
      </c>
      <c r="DD20" s="26">
        <f t="shared" si="167"/>
        <v>0.90999999999999992</v>
      </c>
      <c r="DE20" s="26">
        <f t="shared" si="6"/>
        <v>0.1</v>
      </c>
      <c r="DF20" s="26">
        <f t="shared" si="168"/>
        <v>0.2</v>
      </c>
      <c r="DG20" s="26">
        <f t="shared" si="7"/>
        <v>0.28999999999999998</v>
      </c>
      <c r="DH20" s="26">
        <f t="shared" si="8"/>
        <v>0</v>
      </c>
      <c r="DI20" s="26">
        <f t="shared" si="9"/>
        <v>0</v>
      </c>
      <c r="DJ20" s="26">
        <f t="shared" si="10"/>
        <v>0.32</v>
      </c>
      <c r="DK20" s="26">
        <f t="shared" si="169"/>
        <v>0.59000000000000008</v>
      </c>
      <c r="DL20" s="26">
        <f t="shared" si="170"/>
        <v>0.32</v>
      </c>
      <c r="DM20" s="26">
        <f t="shared" si="171"/>
        <v>0</v>
      </c>
      <c r="DN20" s="26">
        <f t="shared" si="172"/>
        <v>0</v>
      </c>
      <c r="DO20" s="24">
        <v>3</v>
      </c>
      <c r="DP20" s="24">
        <v>0.5</v>
      </c>
      <c r="DQ20" s="24">
        <v>1</v>
      </c>
      <c r="DR20" s="24">
        <v>1</v>
      </c>
      <c r="DS20" s="31">
        <f t="shared" si="173"/>
        <v>3.59</v>
      </c>
      <c r="DT20" s="31">
        <f t="shared" si="174"/>
        <v>3.91</v>
      </c>
      <c r="DU20" s="31">
        <f t="shared" si="175"/>
        <v>1.94</v>
      </c>
      <c r="DV20" s="31">
        <f t="shared" si="176"/>
        <v>1.2</v>
      </c>
      <c r="DW20" s="31">
        <f t="shared" si="177"/>
        <v>3.14</v>
      </c>
      <c r="DX20" s="31">
        <f t="shared" si="178"/>
        <v>3.88</v>
      </c>
      <c r="DY20" s="31">
        <f t="shared" si="179"/>
        <v>2.4</v>
      </c>
      <c r="DZ20" s="31">
        <f t="shared" si="180"/>
        <v>6.28</v>
      </c>
      <c r="EA20" s="31">
        <f t="shared" si="181"/>
        <v>2.52</v>
      </c>
      <c r="EB20" s="31">
        <f t="shared" si="182"/>
        <v>1.28</v>
      </c>
      <c r="EC20" s="31">
        <f t="shared" si="183"/>
        <v>3.8</v>
      </c>
      <c r="ED20" s="31">
        <f t="shared" si="184"/>
        <v>1.36</v>
      </c>
      <c r="EE20" s="31">
        <f t="shared" si="184"/>
        <v>1.1200000000000001</v>
      </c>
      <c r="EF20" s="31">
        <f t="shared" si="185"/>
        <v>2.48</v>
      </c>
      <c r="EG20" s="31">
        <f t="shared" si="186"/>
        <v>2.52</v>
      </c>
      <c r="EH20" s="31">
        <f t="shared" si="186"/>
        <v>1.28</v>
      </c>
      <c r="EI20" s="31">
        <f t="shared" si="187"/>
        <v>3.8</v>
      </c>
      <c r="EJ20" s="24"/>
      <c r="EK20" s="24"/>
      <c r="EL20" s="24">
        <v>190.39</v>
      </c>
      <c r="EM20" s="24">
        <v>224.99</v>
      </c>
      <c r="EN20" s="24" t="s">
        <v>462</v>
      </c>
      <c r="EO20" s="24" t="s">
        <v>464</v>
      </c>
      <c r="EP20" s="14" t="s">
        <v>463</v>
      </c>
      <c r="EQ20" s="14" t="s">
        <v>453</v>
      </c>
      <c r="ER20" s="14" t="e">
        <f>IF(OR(EP20="Cống tròn",EP20="Cống hộp",EP20="Ống nhựa"),INDEX(#REF!,MATCH(E20,#REF!,0)),IF(OR(EP20="Rãnh xây",EP20="Rãnh bê tông"),INDEX(#REF!,MATCH(E20,#REF!,0)),EP20&amp;" "&amp;" ,"&amp;EQ20))</f>
        <v>#REF!</v>
      </c>
      <c r="ES20" s="25">
        <v>0</v>
      </c>
      <c r="ET20" s="25">
        <v>0</v>
      </c>
      <c r="EU20" s="25">
        <v>0</v>
      </c>
      <c r="EV20" s="24">
        <v>34.600000000000023</v>
      </c>
      <c r="EW20" s="31">
        <f t="shared" si="188"/>
        <v>0</v>
      </c>
      <c r="EX20" s="31">
        <f t="shared" si="189"/>
        <v>0</v>
      </c>
      <c r="EY20" s="31">
        <f t="shared" si="11"/>
        <v>0</v>
      </c>
      <c r="EZ20" s="31">
        <f t="shared" si="190"/>
        <v>0</v>
      </c>
      <c r="FA20" s="31">
        <f t="shared" si="191"/>
        <v>0</v>
      </c>
      <c r="FB20" s="32" t="str">
        <f t="shared" si="192"/>
        <v>Đủ</v>
      </c>
      <c r="FC20" s="31">
        <f t="shared" si="193"/>
        <v>0</v>
      </c>
      <c r="FD20" s="33" t="str" cm="1">
        <f t="array" ref="FD20">IF(EP20="Cống tròn",INDEX(#REF!,MATCH(E20,#REF!,0)),IF(EP20="Cống hộp",INDEX(#REF!,MATCH(E20,#REF!,0)),IF(EP20="Rãnh thang",INDEX(#REF!,MATCH(EL20&amp;EM20,#REF!&amp;#REF!,0)),FE20&amp;" "&amp;FF20)))</f>
        <v>Móng bê tông Không cốt thép</v>
      </c>
      <c r="FE20" s="14" t="s">
        <v>439</v>
      </c>
      <c r="FF20" s="14" t="s">
        <v>434</v>
      </c>
      <c r="FG20" s="14" t="e">
        <f>INDEX(#REF!,MATCH(E20,#REF!,0))</f>
        <v>#REF!</v>
      </c>
      <c r="FH20" s="14"/>
      <c r="FI20" s="24">
        <v>0</v>
      </c>
      <c r="FJ20" s="24">
        <v>0</v>
      </c>
      <c r="FK20" s="24">
        <v>0</v>
      </c>
      <c r="FL20" s="25">
        <v>0</v>
      </c>
      <c r="FM20" s="25">
        <v>0</v>
      </c>
      <c r="FN20" s="31">
        <f t="shared" si="194"/>
        <v>0</v>
      </c>
      <c r="FO20" s="31">
        <f t="shared" si="195"/>
        <v>0</v>
      </c>
      <c r="FP20" s="25">
        <v>0</v>
      </c>
      <c r="FQ20" s="25">
        <v>0</v>
      </c>
      <c r="FR20" s="25">
        <v>0</v>
      </c>
      <c r="FS20" s="31">
        <f t="shared" si="196"/>
        <v>0</v>
      </c>
      <c r="FT20" s="25">
        <v>0</v>
      </c>
      <c r="FU20" s="25">
        <v>0</v>
      </c>
      <c r="FV20" s="25">
        <v>0</v>
      </c>
      <c r="FW20" s="25">
        <v>0</v>
      </c>
      <c r="FX20" s="25">
        <v>0</v>
      </c>
      <c r="FY20" s="31">
        <f t="shared" si="197"/>
        <v>0</v>
      </c>
      <c r="FZ20" s="33" t="s">
        <v>438</v>
      </c>
      <c r="GA20" s="33" t="s">
        <v>442</v>
      </c>
      <c r="GB20" s="33" t="s">
        <v>427</v>
      </c>
      <c r="GC20" s="33" t="s">
        <v>446</v>
      </c>
      <c r="GD20" s="25">
        <v>0.15</v>
      </c>
      <c r="GE20" s="25">
        <v>1.7</v>
      </c>
      <c r="GF20" s="25">
        <v>0.2</v>
      </c>
      <c r="GG20" s="25">
        <v>1.6</v>
      </c>
      <c r="GH20" s="25">
        <v>0</v>
      </c>
      <c r="GI20" s="25">
        <v>0</v>
      </c>
      <c r="GJ20" s="25">
        <v>0.22</v>
      </c>
      <c r="GK20" s="25">
        <v>2</v>
      </c>
      <c r="GL20" s="25">
        <v>1</v>
      </c>
      <c r="GM20" s="25">
        <v>0</v>
      </c>
      <c r="GN20" s="31">
        <f t="shared" si="198"/>
        <v>0.9</v>
      </c>
      <c r="GO20" s="31">
        <f t="shared" si="199"/>
        <v>0.9</v>
      </c>
      <c r="GP20" s="25">
        <v>0.1</v>
      </c>
      <c r="GQ20" s="25">
        <v>0.22</v>
      </c>
      <c r="GR20" s="25">
        <v>0.12</v>
      </c>
      <c r="GS20" s="25">
        <v>0.1</v>
      </c>
      <c r="GT20" s="33" t="e">
        <f>INDEX(#REF!,MATCH(E20,#REF!,0))</f>
        <v>#REF!</v>
      </c>
      <c r="GU20" s="33"/>
      <c r="GV20" s="25">
        <v>0</v>
      </c>
      <c r="GW20" s="25">
        <v>0</v>
      </c>
      <c r="GX20" s="25">
        <v>0</v>
      </c>
      <c r="GY20" s="25">
        <v>0</v>
      </c>
      <c r="GZ20" s="31">
        <f t="shared" si="12"/>
        <v>1.1200000000000001</v>
      </c>
      <c r="HA20" s="31">
        <f t="shared" si="13"/>
        <v>0</v>
      </c>
      <c r="HB20" s="31">
        <f t="shared" si="200"/>
        <v>1.47</v>
      </c>
      <c r="HC20" s="25">
        <v>0</v>
      </c>
      <c r="HD20" s="25">
        <v>0</v>
      </c>
      <c r="HE20" s="25">
        <v>0</v>
      </c>
      <c r="HF20" s="31">
        <f t="shared" si="201"/>
        <v>0</v>
      </c>
      <c r="HG20" s="25">
        <v>0</v>
      </c>
      <c r="HH20" s="25">
        <v>0</v>
      </c>
      <c r="HI20" s="33"/>
      <c r="HJ20" s="33"/>
      <c r="HK20" s="33"/>
      <c r="HL20" s="33"/>
      <c r="HM20" s="33" t="e" cm="1">
        <f t="array" ref="HM20">INDEX(#REF!,MATCH(EL20&amp;EM20,#REF!&amp;#REF!,0))</f>
        <v>#REF!</v>
      </c>
      <c r="HN20" s="25">
        <v>0</v>
      </c>
      <c r="HO20" s="25">
        <v>0</v>
      </c>
      <c r="HP20" s="25">
        <v>0</v>
      </c>
      <c r="HQ20" s="25">
        <v>0</v>
      </c>
      <c r="HR20" s="25">
        <v>0</v>
      </c>
      <c r="HS20" s="25">
        <v>0</v>
      </c>
      <c r="HT20" s="25">
        <v>0</v>
      </c>
      <c r="HU20" s="25">
        <v>0</v>
      </c>
      <c r="HV20" s="25">
        <v>0</v>
      </c>
      <c r="HW20" s="25">
        <v>0</v>
      </c>
      <c r="HX20" s="33" t="e" cm="1">
        <f t="array" ref="HX20">INDEX(#REF!,MATCH(EL20&amp;EM20,#REF!&amp;#REF!,0))</f>
        <v>#REF!</v>
      </c>
      <c r="HY20" s="25">
        <v>0</v>
      </c>
      <c r="HZ20" s="25">
        <v>0</v>
      </c>
      <c r="IA20" s="25">
        <v>0</v>
      </c>
      <c r="IB20" s="33" t="e" cm="1">
        <f t="array" ref="IB20">INDEX(#REF!,MATCH(EL20&amp;EM20,#REF!&amp;#REF!,0))</f>
        <v>#REF!</v>
      </c>
      <c r="IC20" s="25">
        <v>0</v>
      </c>
      <c r="ID20" s="25">
        <v>0</v>
      </c>
      <c r="IE20" s="25">
        <v>0</v>
      </c>
      <c r="IF20" s="25">
        <v>0</v>
      </c>
      <c r="IG20" s="25">
        <v>0</v>
      </c>
      <c r="IH20" s="25">
        <v>0</v>
      </c>
      <c r="II20" s="33" t="e" cm="1">
        <f t="array" ref="II20">INDEX(#REF!,MATCH(EL20&amp;EM20,#REF!&amp;#REF!,0))</f>
        <v>#REF!</v>
      </c>
      <c r="IJ20" s="25">
        <v>0</v>
      </c>
      <c r="IK20" s="25">
        <v>0</v>
      </c>
      <c r="IL20" s="25">
        <v>0</v>
      </c>
      <c r="IM20" s="33" t="e" cm="1">
        <f t="array" ref="IM20">INDEX(#REF!,MATCH(EL20&amp;EM20,#REF!&amp;#REF!,0))</f>
        <v>#REF!</v>
      </c>
      <c r="IN20" s="33" t="s">
        <v>437</v>
      </c>
      <c r="IO20" s="31">
        <f t="shared" si="14"/>
        <v>34</v>
      </c>
      <c r="IP20" s="25">
        <v>1</v>
      </c>
      <c r="IQ20" s="25">
        <v>1.24</v>
      </c>
      <c r="IR20" s="25">
        <v>0.12</v>
      </c>
      <c r="IS20" s="33" t="e" cm="1">
        <f t="array" ref="IS20">INDEX(#REF!,MATCH(EL20&amp;EM20,#REF!&amp;#REF!,0))</f>
        <v>#REF!</v>
      </c>
      <c r="IT20" s="33" t="s">
        <v>437</v>
      </c>
      <c r="IU20" s="31">
        <f t="shared" si="263"/>
        <v>1</v>
      </c>
      <c r="IV20" s="31">
        <f t="shared" si="202"/>
        <v>0.13</v>
      </c>
      <c r="IW20" s="25">
        <v>1.24</v>
      </c>
      <c r="IX20" s="25">
        <v>0.12</v>
      </c>
      <c r="IY20" s="25">
        <v>1.0999999999999999E-2</v>
      </c>
      <c r="IZ20" s="25">
        <v>1</v>
      </c>
      <c r="JA20" s="31">
        <f t="shared" si="264"/>
        <v>34</v>
      </c>
      <c r="JB20" s="31">
        <f t="shared" si="265"/>
        <v>0.374</v>
      </c>
      <c r="JC20" s="31">
        <f t="shared" si="266"/>
        <v>34.374000000000002</v>
      </c>
      <c r="JD20" s="31">
        <f t="shared" si="267"/>
        <v>-0.22600000000002041</v>
      </c>
      <c r="JE20" s="31" t="str">
        <f t="shared" si="268"/>
        <v>Thêm 01</v>
      </c>
      <c r="JF20" s="27">
        <v>40.780000000000044</v>
      </c>
      <c r="JG20" s="26">
        <f t="shared" si="203"/>
        <v>39.93</v>
      </c>
      <c r="JH20" s="26">
        <f t="shared" si="204"/>
        <v>0.85000000000004405</v>
      </c>
      <c r="JI20" s="26">
        <f t="shared" si="15"/>
        <v>0</v>
      </c>
      <c r="JJ20" s="26">
        <f t="shared" si="16"/>
        <v>0</v>
      </c>
      <c r="JK20" s="26">
        <f t="shared" si="17"/>
        <v>39.930000000000042</v>
      </c>
      <c r="JL20" s="26">
        <f t="shared" si="18"/>
        <v>0</v>
      </c>
      <c r="JM20" s="26">
        <f t="shared" si="19"/>
        <v>0</v>
      </c>
      <c r="JN20" s="26">
        <f t="shared" si="20"/>
        <v>0</v>
      </c>
      <c r="JO20" s="26">
        <f t="shared" si="21"/>
        <v>0</v>
      </c>
      <c r="JP20" s="26">
        <f t="shared" si="22"/>
        <v>40.080000000000041</v>
      </c>
      <c r="JQ20" s="26">
        <f t="shared" si="23"/>
        <v>0</v>
      </c>
      <c r="JR20" s="26">
        <f t="shared" si="24"/>
        <v>0</v>
      </c>
      <c r="JS20" s="26">
        <f t="shared" si="25"/>
        <v>0</v>
      </c>
      <c r="JT20" s="26">
        <f t="shared" si="26"/>
        <v>0</v>
      </c>
      <c r="JU20" s="26">
        <f t="shared" si="27"/>
        <v>0</v>
      </c>
      <c r="JV20" s="26">
        <f t="shared" si="28"/>
        <v>0</v>
      </c>
      <c r="JW20" s="26">
        <f t="shared" si="29"/>
        <v>40.080000000000041</v>
      </c>
      <c r="JX20" s="26">
        <f t="shared" si="30"/>
        <v>40.280000000000044</v>
      </c>
      <c r="JY20" s="26">
        <f t="shared" si="31"/>
        <v>0</v>
      </c>
      <c r="JZ20" s="26">
        <f t="shared" si="32"/>
        <v>0</v>
      </c>
      <c r="KA20" s="26">
        <f t="shared" si="33"/>
        <v>0</v>
      </c>
      <c r="KB20" s="26">
        <f t="shared" si="34"/>
        <v>0</v>
      </c>
      <c r="KC20" s="26">
        <f t="shared" si="35"/>
        <v>40.280000000000044</v>
      </c>
      <c r="KD20" s="106">
        <f t="shared" si="205"/>
        <v>0</v>
      </c>
      <c r="KE20" s="24">
        <v>40.280000000000044</v>
      </c>
      <c r="KF20" s="31">
        <f t="shared" si="206"/>
        <v>0.9</v>
      </c>
      <c r="KG20" s="31">
        <f t="shared" si="36"/>
        <v>41.18</v>
      </c>
      <c r="KH20" s="31">
        <f t="shared" si="37"/>
        <v>41.28</v>
      </c>
      <c r="KI20" s="31">
        <f t="shared" si="38"/>
        <v>0</v>
      </c>
      <c r="KJ20" s="31">
        <f t="shared" si="39"/>
        <v>41.4</v>
      </c>
      <c r="KK20" s="25">
        <v>41.280000000000044</v>
      </c>
      <c r="KL20" s="31">
        <f t="shared" si="40"/>
        <v>0</v>
      </c>
      <c r="KM20" s="31">
        <f t="shared" si="41"/>
        <v>0</v>
      </c>
      <c r="KN20" s="31">
        <f t="shared" si="42"/>
        <v>41.4</v>
      </c>
      <c r="KO20" s="31">
        <f t="shared" si="43"/>
        <v>0</v>
      </c>
      <c r="KP20" s="31">
        <f t="shared" si="44"/>
        <v>0</v>
      </c>
      <c r="KQ20" s="25">
        <v>0</v>
      </c>
      <c r="KR20" s="31">
        <f t="shared" si="45"/>
        <v>0</v>
      </c>
      <c r="KS20" s="27">
        <v>40.280000000000044</v>
      </c>
      <c r="KT20" s="26">
        <f t="shared" si="46"/>
        <v>39.43</v>
      </c>
      <c r="KU20" s="106">
        <f t="shared" si="207"/>
        <v>0.85000000000004405</v>
      </c>
      <c r="KV20" s="26">
        <f t="shared" si="47"/>
        <v>0</v>
      </c>
      <c r="KW20" s="26">
        <f t="shared" si="48"/>
        <v>0</v>
      </c>
      <c r="KX20" s="26">
        <f t="shared" si="49"/>
        <v>39.430000000000042</v>
      </c>
      <c r="KY20" s="26">
        <f t="shared" si="50"/>
        <v>0</v>
      </c>
      <c r="KZ20" s="26">
        <f t="shared" si="51"/>
        <v>0</v>
      </c>
      <c r="LA20" s="26">
        <f t="shared" si="52"/>
        <v>0</v>
      </c>
      <c r="LB20" s="26">
        <f t="shared" si="53"/>
        <v>0</v>
      </c>
      <c r="LC20" s="26">
        <f t="shared" si="54"/>
        <v>39.580000000000041</v>
      </c>
      <c r="LD20" s="26">
        <f t="shared" si="55"/>
        <v>0</v>
      </c>
      <c r="LE20" s="26">
        <f t="shared" si="56"/>
        <v>0</v>
      </c>
      <c r="LF20" s="26">
        <f t="shared" si="57"/>
        <v>0</v>
      </c>
      <c r="LG20" s="26">
        <f t="shared" si="58"/>
        <v>0</v>
      </c>
      <c r="LH20" s="26">
        <f t="shared" si="59"/>
        <v>0</v>
      </c>
      <c r="LI20" s="26">
        <f t="shared" si="60"/>
        <v>0</v>
      </c>
      <c r="LJ20" s="26">
        <f t="shared" si="61"/>
        <v>39.580000000000041</v>
      </c>
      <c r="LK20" s="26">
        <f t="shared" si="62"/>
        <v>39.780000000000044</v>
      </c>
      <c r="LL20" s="26">
        <f t="shared" si="63"/>
        <v>0</v>
      </c>
      <c r="LM20" s="26">
        <f t="shared" si="64"/>
        <v>0</v>
      </c>
      <c r="LN20" s="26">
        <f t="shared" si="65"/>
        <v>0</v>
      </c>
      <c r="LO20" s="26">
        <f t="shared" si="66"/>
        <v>0</v>
      </c>
      <c r="LP20" s="26">
        <f t="shared" si="67"/>
        <v>39.780000000000044</v>
      </c>
      <c r="LQ20" s="26">
        <f t="shared" si="68"/>
        <v>0</v>
      </c>
      <c r="LR20" s="24">
        <v>39.780000000000044</v>
      </c>
      <c r="LS20" s="31">
        <f t="shared" si="69"/>
        <v>0.9</v>
      </c>
      <c r="LT20" s="31">
        <f t="shared" si="70"/>
        <v>40.68</v>
      </c>
      <c r="LU20" s="31">
        <f t="shared" si="71"/>
        <v>40.78</v>
      </c>
      <c r="LV20" s="31">
        <f t="shared" si="72"/>
        <v>0</v>
      </c>
      <c r="LW20" s="31">
        <f t="shared" si="73"/>
        <v>40.9</v>
      </c>
      <c r="LX20" s="25">
        <v>40.780000000000044</v>
      </c>
      <c r="LY20" s="31">
        <f t="shared" si="74"/>
        <v>0</v>
      </c>
      <c r="LZ20" s="31">
        <f t="shared" si="75"/>
        <v>0</v>
      </c>
      <c r="MA20" s="31">
        <f t="shared" si="76"/>
        <v>40.9</v>
      </c>
      <c r="MB20" s="31">
        <f t="shared" si="77"/>
        <v>0</v>
      </c>
      <c r="MC20" s="31">
        <f t="shared" si="78"/>
        <v>0</v>
      </c>
      <c r="MD20" s="25">
        <v>0</v>
      </c>
      <c r="ME20" s="31">
        <f t="shared" si="79"/>
        <v>0</v>
      </c>
      <c r="MF20" s="33" t="s">
        <v>429</v>
      </c>
      <c r="MG20" s="25">
        <v>0.32</v>
      </c>
      <c r="MH20" s="31">
        <f t="shared" si="208"/>
        <v>0.53000000000004399</v>
      </c>
      <c r="MI20" s="31">
        <f t="shared" si="209"/>
        <v>0.85000000000004405</v>
      </c>
      <c r="MJ20" s="25">
        <v>0.32</v>
      </c>
      <c r="MK20" s="31">
        <f t="shared" si="210"/>
        <v>0.53000000000004399</v>
      </c>
      <c r="ML20" s="31">
        <f t="shared" si="211"/>
        <v>0.85000000000004405</v>
      </c>
      <c r="MM20" s="31">
        <f t="shared" si="80"/>
        <v>0</v>
      </c>
      <c r="MN20" s="31">
        <f t="shared" si="81"/>
        <v>0</v>
      </c>
      <c r="MO20" s="31">
        <f t="shared" si="212"/>
        <v>0</v>
      </c>
      <c r="MP20" s="31">
        <f t="shared" si="82"/>
        <v>0</v>
      </c>
      <c r="MQ20" s="31">
        <f t="shared" si="83"/>
        <v>0</v>
      </c>
      <c r="MR20" s="31">
        <f t="shared" si="213"/>
        <v>0</v>
      </c>
      <c r="MS20" s="31">
        <f t="shared" si="84"/>
        <v>0</v>
      </c>
      <c r="MT20" s="31">
        <f t="shared" si="85"/>
        <v>0</v>
      </c>
      <c r="MU20" s="31">
        <f t="shared" si="214"/>
        <v>0</v>
      </c>
      <c r="MV20" s="31">
        <f t="shared" si="86"/>
        <v>0</v>
      </c>
      <c r="MW20" s="31">
        <f t="shared" si="87"/>
        <v>0</v>
      </c>
      <c r="MX20" s="31">
        <f t="shared" si="215"/>
        <v>0</v>
      </c>
      <c r="MY20" s="108">
        <f t="shared" si="88"/>
        <v>0</v>
      </c>
      <c r="MZ20" s="31">
        <f t="shared" si="89"/>
        <v>0</v>
      </c>
      <c r="NA20" s="31">
        <f t="shared" si="216"/>
        <v>0</v>
      </c>
      <c r="NB20" s="31">
        <f t="shared" si="90"/>
        <v>0</v>
      </c>
      <c r="NC20" s="31">
        <f t="shared" si="91"/>
        <v>0</v>
      </c>
      <c r="ND20" s="31">
        <f t="shared" si="217"/>
        <v>0</v>
      </c>
      <c r="NE20" s="31">
        <f t="shared" si="92"/>
        <v>0</v>
      </c>
      <c r="NF20" s="31">
        <f t="shared" si="93"/>
        <v>0</v>
      </c>
      <c r="NG20" s="31">
        <f t="shared" si="218"/>
        <v>0</v>
      </c>
      <c r="NH20" s="31">
        <f t="shared" si="94"/>
        <v>0</v>
      </c>
      <c r="NI20" s="31">
        <f t="shared" si="95"/>
        <v>0</v>
      </c>
      <c r="NJ20" s="31">
        <f t="shared" si="219"/>
        <v>0</v>
      </c>
      <c r="NK20" s="31">
        <f t="shared" si="96"/>
        <v>0.15</v>
      </c>
      <c r="NL20" s="31">
        <f t="shared" si="97"/>
        <v>0.15</v>
      </c>
      <c r="NM20" s="31">
        <f t="shared" si="220"/>
        <v>0.15</v>
      </c>
      <c r="NN20" s="108">
        <f t="shared" si="98"/>
        <v>0</v>
      </c>
      <c r="NO20" s="31">
        <f t="shared" si="99"/>
        <v>0</v>
      </c>
      <c r="NP20" s="31">
        <f t="shared" si="221"/>
        <v>0</v>
      </c>
      <c r="NQ20" s="31">
        <f t="shared" si="100"/>
        <v>0.2</v>
      </c>
      <c r="NR20" s="31">
        <f t="shared" si="101"/>
        <v>0.2</v>
      </c>
      <c r="NS20" s="31">
        <f t="shared" si="222"/>
        <v>0.2</v>
      </c>
      <c r="NT20" s="31">
        <f t="shared" si="102"/>
        <v>0</v>
      </c>
      <c r="NU20" s="31">
        <f t="shared" si="103"/>
        <v>0</v>
      </c>
      <c r="NV20" s="31">
        <f t="shared" si="223"/>
        <v>0</v>
      </c>
      <c r="NW20" s="31">
        <f t="shared" si="104"/>
        <v>0.18000000000004401</v>
      </c>
      <c r="NX20" s="31">
        <f t="shared" si="105"/>
        <v>0.18000000000004401</v>
      </c>
      <c r="NY20" s="31">
        <f t="shared" si="224"/>
        <v>0.18000000000004401</v>
      </c>
      <c r="NZ20" s="31">
        <f t="shared" si="106"/>
        <v>0.32</v>
      </c>
      <c r="OA20" s="31">
        <f t="shared" si="107"/>
        <v>0.32</v>
      </c>
      <c r="OB20" s="31">
        <f t="shared" si="225"/>
        <v>0.32</v>
      </c>
      <c r="OC20" s="31">
        <f t="shared" si="108"/>
        <v>0</v>
      </c>
      <c r="OD20" s="31">
        <f t="shared" si="109"/>
        <v>0</v>
      </c>
      <c r="OE20" s="31">
        <f t="shared" si="226"/>
        <v>0</v>
      </c>
      <c r="OF20" s="31">
        <f t="shared" si="110"/>
        <v>0</v>
      </c>
      <c r="OG20" s="31">
        <f t="shared" si="111"/>
        <v>0</v>
      </c>
      <c r="OH20" s="31">
        <f t="shared" si="227"/>
        <v>0</v>
      </c>
      <c r="OI20" s="31">
        <f t="shared" si="112"/>
        <v>0</v>
      </c>
      <c r="OJ20" s="31">
        <f t="shared" si="113"/>
        <v>0</v>
      </c>
      <c r="OK20" s="31">
        <f t="shared" si="228"/>
        <v>0</v>
      </c>
      <c r="OL20" s="31">
        <f t="shared" si="114"/>
        <v>0</v>
      </c>
      <c r="OM20" s="31">
        <f t="shared" si="115"/>
        <v>0</v>
      </c>
      <c r="ON20" s="31">
        <f t="shared" si="229"/>
        <v>0</v>
      </c>
      <c r="OO20" s="31">
        <f t="shared" si="116"/>
        <v>0</v>
      </c>
      <c r="OP20" s="31">
        <f t="shared" si="117"/>
        <v>0</v>
      </c>
      <c r="OQ20" s="31">
        <f t="shared" si="230"/>
        <v>0</v>
      </c>
      <c r="OR20" s="31">
        <f t="shared" si="118"/>
        <v>0</v>
      </c>
      <c r="OS20" s="31">
        <f t="shared" si="119"/>
        <v>0</v>
      </c>
      <c r="OT20" s="31">
        <f t="shared" si="231"/>
        <v>0</v>
      </c>
      <c r="OU20" s="31">
        <f t="shared" si="120"/>
        <v>0</v>
      </c>
      <c r="OV20" s="31">
        <f t="shared" si="121"/>
        <v>0</v>
      </c>
      <c r="OW20" s="31">
        <f t="shared" si="232"/>
        <v>0</v>
      </c>
      <c r="OX20" s="31">
        <f t="shared" si="122"/>
        <v>0</v>
      </c>
      <c r="OY20" s="31">
        <f t="shared" si="123"/>
        <v>0</v>
      </c>
      <c r="OZ20" s="31">
        <f t="shared" si="233"/>
        <v>0</v>
      </c>
      <c r="PA20" s="31">
        <f t="shared" si="124"/>
        <v>0</v>
      </c>
      <c r="PB20" s="31">
        <f t="shared" si="125"/>
        <v>0</v>
      </c>
      <c r="PC20" s="31">
        <f t="shared" si="234"/>
        <v>0</v>
      </c>
      <c r="PD20" s="31">
        <f t="shared" si="126"/>
        <v>0</v>
      </c>
      <c r="PE20" s="31">
        <f t="shared" si="127"/>
        <v>0</v>
      </c>
      <c r="PF20" s="31">
        <f t="shared" si="235"/>
        <v>0</v>
      </c>
      <c r="PG20" s="27">
        <v>2.6</v>
      </c>
      <c r="PH20" s="27">
        <v>0.5</v>
      </c>
      <c r="PI20" s="27">
        <v>1</v>
      </c>
      <c r="PJ20" s="27">
        <v>1</v>
      </c>
      <c r="PK20" s="27">
        <v>0</v>
      </c>
      <c r="PL20" s="27">
        <v>0</v>
      </c>
      <c r="PM20" s="27">
        <v>0</v>
      </c>
      <c r="PN20" s="27">
        <v>0</v>
      </c>
      <c r="PO20" s="31">
        <f t="shared" si="269"/>
        <v>3.13</v>
      </c>
      <c r="PP20" s="31">
        <f t="shared" si="236"/>
        <v>1.52</v>
      </c>
      <c r="PQ20" s="31">
        <f t="shared" si="237"/>
        <v>3.45</v>
      </c>
      <c r="PR20" s="31">
        <f t="shared" si="238"/>
        <v>1.05</v>
      </c>
      <c r="PS20" s="31">
        <f t="shared" si="239"/>
        <v>3.13</v>
      </c>
      <c r="PT20" s="31">
        <f t="shared" si="240"/>
        <v>1.52</v>
      </c>
      <c r="PU20" s="31">
        <f t="shared" si="241"/>
        <v>3.45</v>
      </c>
      <c r="PV20" s="31">
        <f t="shared" si="242"/>
        <v>1.05</v>
      </c>
      <c r="PW20" s="31">
        <f t="shared" si="128"/>
        <v>0</v>
      </c>
      <c r="PX20" s="31">
        <f t="shared" si="243"/>
        <v>0</v>
      </c>
      <c r="PY20" s="31">
        <f t="shared" si="129"/>
        <v>0</v>
      </c>
      <c r="PZ20" s="31">
        <f t="shared" si="130"/>
        <v>0</v>
      </c>
      <c r="QA20" s="31">
        <f t="shared" si="131"/>
        <v>52.59</v>
      </c>
      <c r="QB20" s="31">
        <f t="shared" si="132"/>
        <v>36.33</v>
      </c>
      <c r="QC20" s="31">
        <f t="shared" si="133"/>
        <v>88.92</v>
      </c>
      <c r="QD20" s="31">
        <f t="shared" si="134"/>
        <v>0</v>
      </c>
      <c r="QE20" s="31">
        <f t="shared" si="135"/>
        <v>0</v>
      </c>
      <c r="QF20" s="31">
        <f t="shared" si="244"/>
        <v>0</v>
      </c>
      <c r="QG20" s="31">
        <f t="shared" si="245"/>
        <v>52.59</v>
      </c>
      <c r="QH20" s="31">
        <f t="shared" si="246"/>
        <v>36.33</v>
      </c>
      <c r="QI20" s="31">
        <f t="shared" si="247"/>
        <v>88.92</v>
      </c>
      <c r="QJ20" s="31">
        <f t="shared" si="136"/>
        <v>0</v>
      </c>
      <c r="QK20" s="31">
        <f t="shared" si="137"/>
        <v>0</v>
      </c>
      <c r="QL20" s="31">
        <f t="shared" si="248"/>
        <v>0</v>
      </c>
      <c r="QM20" s="31">
        <f t="shared" si="138"/>
        <v>0</v>
      </c>
      <c r="QN20" s="31">
        <f t="shared" si="139"/>
        <v>0</v>
      </c>
      <c r="QO20" s="31">
        <f t="shared" si="249"/>
        <v>0</v>
      </c>
      <c r="QP20" s="31">
        <f t="shared" si="140"/>
        <v>28.86</v>
      </c>
      <c r="QQ20" s="31">
        <f t="shared" si="141"/>
        <v>15.94</v>
      </c>
      <c r="QR20" s="31">
        <f t="shared" si="250"/>
        <v>44.8</v>
      </c>
      <c r="QS20" s="31">
        <f t="shared" si="142"/>
        <v>0</v>
      </c>
      <c r="QT20" s="31">
        <f t="shared" si="143"/>
        <v>0</v>
      </c>
      <c r="QU20" s="31">
        <f t="shared" si="251"/>
        <v>0</v>
      </c>
      <c r="QV20" s="31">
        <f t="shared" si="144"/>
        <v>0</v>
      </c>
      <c r="QW20" s="31">
        <f t="shared" si="145"/>
        <v>0</v>
      </c>
      <c r="QX20" s="31">
        <f t="shared" si="252"/>
        <v>0</v>
      </c>
      <c r="QY20" s="31">
        <f t="shared" si="146"/>
        <v>0</v>
      </c>
      <c r="QZ20" s="31">
        <f t="shared" si="147"/>
        <v>0</v>
      </c>
      <c r="RA20" s="31">
        <f t="shared" si="253"/>
        <v>0</v>
      </c>
      <c r="RB20" s="31">
        <f t="shared" si="254"/>
        <v>0</v>
      </c>
      <c r="RC20" s="31">
        <f t="shared" si="255"/>
        <v>0</v>
      </c>
      <c r="RD20" s="31">
        <f t="shared" si="256"/>
        <v>28.86</v>
      </c>
      <c r="RE20" s="31">
        <f t="shared" si="256"/>
        <v>15.94</v>
      </c>
      <c r="RF20" s="31">
        <f t="shared" si="257"/>
        <v>44.8</v>
      </c>
      <c r="RG20" s="31">
        <f t="shared" si="258"/>
        <v>23.73</v>
      </c>
      <c r="RH20" s="31">
        <f t="shared" si="258"/>
        <v>20.39</v>
      </c>
      <c r="RI20" s="31">
        <f t="shared" si="259"/>
        <v>44.12</v>
      </c>
      <c r="RJ20" s="31">
        <f t="shared" si="260"/>
        <v>28.86</v>
      </c>
      <c r="RK20" s="31">
        <f t="shared" si="260"/>
        <v>15.94</v>
      </c>
      <c r="RL20" s="31">
        <f t="shared" si="260"/>
        <v>44.8</v>
      </c>
      <c r="RM20" s="31">
        <f t="shared" si="148"/>
        <v>0</v>
      </c>
      <c r="RN20" s="31">
        <f t="shared" si="149"/>
        <v>0</v>
      </c>
      <c r="RO20" s="31">
        <f t="shared" si="150"/>
        <v>0</v>
      </c>
      <c r="RP20" s="31">
        <f t="shared" si="151"/>
        <v>0</v>
      </c>
      <c r="RQ20" s="31">
        <f t="shared" si="152"/>
        <v>0</v>
      </c>
      <c r="RR20" s="31">
        <f t="shared" si="153"/>
        <v>0</v>
      </c>
      <c r="RS20" s="31">
        <f t="shared" si="154"/>
        <v>0</v>
      </c>
      <c r="RT20" s="31">
        <f t="shared" si="155"/>
        <v>0</v>
      </c>
      <c r="RU20" s="31">
        <f t="shared" si="261"/>
        <v>0</v>
      </c>
      <c r="RV20" s="24"/>
      <c r="RW20" s="24"/>
      <c r="RX20" s="24"/>
      <c r="RY20" s="24"/>
    </row>
    <row r="21" spans="1:493" ht="42.75" x14ac:dyDescent="0.25">
      <c r="A21" s="24">
        <v>15</v>
      </c>
      <c r="B21" s="24" t="s">
        <v>457</v>
      </c>
      <c r="C21" s="24">
        <v>225.69</v>
      </c>
      <c r="D21" s="14" t="e">
        <f>INDEX(#REF!,MATCH(E21,#REF!,0))</f>
        <v>#REF!</v>
      </c>
      <c r="E21" s="24" t="s">
        <v>464</v>
      </c>
      <c r="F21" s="14" t="s">
        <v>422</v>
      </c>
      <c r="G21" s="14" t="s">
        <v>444</v>
      </c>
      <c r="H21" s="14" t="s">
        <v>438</v>
      </c>
      <c r="I21" s="14" t="s">
        <v>425</v>
      </c>
      <c r="J21" s="14" t="s">
        <v>439</v>
      </c>
      <c r="K21" s="14" t="s">
        <v>427</v>
      </c>
      <c r="L21" s="14" t="s">
        <v>427</v>
      </c>
      <c r="M21" s="24">
        <v>2</v>
      </c>
      <c r="N21" s="24">
        <v>2</v>
      </c>
      <c r="O21" s="25">
        <v>2</v>
      </c>
      <c r="P21" s="25">
        <v>2.4</v>
      </c>
      <c r="Q21" s="25">
        <v>0.1</v>
      </c>
      <c r="R21" s="25">
        <v>2</v>
      </c>
      <c r="S21" s="25">
        <v>2.2000000000000002</v>
      </c>
      <c r="T21" s="24">
        <v>0.2</v>
      </c>
      <c r="U21" s="24">
        <v>0</v>
      </c>
      <c r="V21" s="24">
        <v>0</v>
      </c>
      <c r="W21" s="24">
        <v>0</v>
      </c>
      <c r="X21" s="24">
        <v>2</v>
      </c>
      <c r="Y21" s="24">
        <v>1.54</v>
      </c>
      <c r="Z21" s="26">
        <f t="shared" si="272"/>
        <v>0.98</v>
      </c>
      <c r="AA21" s="24">
        <v>0.22</v>
      </c>
      <c r="AB21" s="24">
        <v>2</v>
      </c>
      <c r="AC21" s="24">
        <v>1.56</v>
      </c>
      <c r="AD21" s="24">
        <v>0.2</v>
      </c>
      <c r="AE21" s="24">
        <v>0.22</v>
      </c>
      <c r="AF21" s="24">
        <v>0.5</v>
      </c>
      <c r="AG21" s="25">
        <v>1.56</v>
      </c>
      <c r="AH21" s="25">
        <v>1.56</v>
      </c>
      <c r="AI21" s="26">
        <f t="shared" si="0"/>
        <v>1.28</v>
      </c>
      <c r="AJ21" s="25">
        <v>2</v>
      </c>
      <c r="AK21" s="25">
        <v>2</v>
      </c>
      <c r="AL21" s="26">
        <f t="shared" si="1"/>
        <v>1.2</v>
      </c>
      <c r="AM21" s="24">
        <v>2</v>
      </c>
      <c r="AN21" s="24">
        <v>1.56</v>
      </c>
      <c r="AO21" s="24">
        <v>0.1</v>
      </c>
      <c r="AP21" s="24">
        <v>0.22</v>
      </c>
      <c r="AQ21" s="24">
        <v>2</v>
      </c>
      <c r="AR21" s="24">
        <v>1.8</v>
      </c>
      <c r="AS21" s="24">
        <v>0.12</v>
      </c>
      <c r="AT21" s="24">
        <v>0.1</v>
      </c>
      <c r="AU21" s="24">
        <v>0</v>
      </c>
      <c r="AV21" s="24">
        <v>0</v>
      </c>
      <c r="AW21" s="24">
        <v>0</v>
      </c>
      <c r="AX21" s="24">
        <v>0</v>
      </c>
      <c r="AY21" s="24">
        <v>0</v>
      </c>
      <c r="AZ21" s="24">
        <v>0</v>
      </c>
      <c r="BA21" s="24">
        <v>0</v>
      </c>
      <c r="BB21" s="24">
        <v>0</v>
      </c>
      <c r="BC21" s="24">
        <v>0</v>
      </c>
      <c r="BD21" s="24">
        <v>0</v>
      </c>
      <c r="BE21" s="24">
        <v>0</v>
      </c>
      <c r="BF21" s="24">
        <v>0</v>
      </c>
      <c r="BG21" s="24">
        <v>0</v>
      </c>
      <c r="BH21" s="24">
        <v>0</v>
      </c>
      <c r="BI21" s="24">
        <v>0</v>
      </c>
      <c r="BJ21" s="24">
        <v>0</v>
      </c>
      <c r="BK21" s="24">
        <v>0</v>
      </c>
      <c r="BL21" s="24">
        <v>0</v>
      </c>
      <c r="BM21" s="24">
        <v>0</v>
      </c>
      <c r="BN21" s="24">
        <v>0</v>
      </c>
      <c r="BO21" s="24">
        <v>0</v>
      </c>
      <c r="BP21" s="24">
        <v>0</v>
      </c>
      <c r="BQ21" s="24">
        <v>0</v>
      </c>
      <c r="BR21" s="24">
        <v>0</v>
      </c>
      <c r="BS21" s="24">
        <v>0</v>
      </c>
      <c r="BT21" s="24">
        <v>0</v>
      </c>
      <c r="BU21" s="24">
        <v>0</v>
      </c>
      <c r="BV21" s="24">
        <v>0</v>
      </c>
      <c r="BW21" s="24"/>
      <c r="BX21" s="24"/>
      <c r="BY21" s="24">
        <v>0</v>
      </c>
      <c r="BZ21" s="24">
        <v>0</v>
      </c>
      <c r="CA21" s="14" t="e">
        <f>INDEX(#REF!,MATCH(E21,#REF!,0))</f>
        <v>#REF!</v>
      </c>
      <c r="CB21" s="14" t="s">
        <v>458</v>
      </c>
      <c r="CC21" s="24">
        <v>2.2999999999999998</v>
      </c>
      <c r="CD21" s="24">
        <v>0.1</v>
      </c>
      <c r="CE21" s="24">
        <v>0</v>
      </c>
      <c r="CF21" s="24">
        <v>0</v>
      </c>
      <c r="CG21" s="24">
        <v>0</v>
      </c>
      <c r="CH21" s="24">
        <v>1</v>
      </c>
      <c r="CI21" s="24" t="s">
        <v>429</v>
      </c>
      <c r="CJ21" s="24">
        <v>0.32</v>
      </c>
      <c r="CK21" s="26">
        <f t="shared" si="157"/>
        <v>0.59000000000000008</v>
      </c>
      <c r="CL21" s="26">
        <f t="shared" si="270"/>
        <v>0.91000000000000014</v>
      </c>
      <c r="CM21" s="24">
        <v>36.67</v>
      </c>
      <c r="CN21" s="27">
        <v>54.87</v>
      </c>
      <c r="CO21" s="24">
        <v>54.08</v>
      </c>
      <c r="CP21" s="28">
        <f t="shared" si="159"/>
        <v>54.08</v>
      </c>
      <c r="CQ21" s="28">
        <f t="shared" si="160"/>
        <v>53.17</v>
      </c>
      <c r="CR21" s="28">
        <f t="shared" si="161"/>
        <v>0.91</v>
      </c>
      <c r="CS21" s="28">
        <f t="shared" si="162"/>
        <v>53.269999999999996</v>
      </c>
      <c r="CT21" s="28">
        <f t="shared" si="2"/>
        <v>53.47</v>
      </c>
      <c r="CU21" s="29">
        <v>53.47</v>
      </c>
      <c r="CV21" s="28">
        <f t="shared" si="163"/>
        <v>0.98</v>
      </c>
      <c r="CW21" s="28">
        <f t="shared" si="3"/>
        <v>53.97</v>
      </c>
      <c r="CX21" s="28">
        <f t="shared" si="4"/>
        <v>54.17</v>
      </c>
      <c r="CY21" s="28">
        <f t="shared" si="5"/>
        <v>54.65</v>
      </c>
      <c r="CZ21" s="28">
        <f t="shared" si="164"/>
        <v>54.75</v>
      </c>
      <c r="DA21" s="30">
        <v>54.87</v>
      </c>
      <c r="DB21" s="26">
        <f t="shared" si="165"/>
        <v>1.7</v>
      </c>
      <c r="DC21" s="26">
        <f t="shared" si="166"/>
        <v>0.79</v>
      </c>
      <c r="DD21" s="26">
        <f t="shared" si="167"/>
        <v>0.90999999999999992</v>
      </c>
      <c r="DE21" s="26">
        <f t="shared" si="6"/>
        <v>0.1</v>
      </c>
      <c r="DF21" s="26">
        <f t="shared" si="168"/>
        <v>0.2</v>
      </c>
      <c r="DG21" s="26">
        <f t="shared" si="7"/>
        <v>0.28999999999999998</v>
      </c>
      <c r="DH21" s="26">
        <f t="shared" si="8"/>
        <v>0</v>
      </c>
      <c r="DI21" s="26">
        <f t="shared" si="9"/>
        <v>0</v>
      </c>
      <c r="DJ21" s="26">
        <f t="shared" si="10"/>
        <v>0.32</v>
      </c>
      <c r="DK21" s="26">
        <f t="shared" si="169"/>
        <v>0.59000000000000008</v>
      </c>
      <c r="DL21" s="26">
        <f t="shared" si="170"/>
        <v>0.32</v>
      </c>
      <c r="DM21" s="26">
        <f t="shared" si="171"/>
        <v>0</v>
      </c>
      <c r="DN21" s="26">
        <f t="shared" si="172"/>
        <v>0</v>
      </c>
      <c r="DO21" s="24">
        <v>3</v>
      </c>
      <c r="DP21" s="24">
        <v>0.5</v>
      </c>
      <c r="DQ21" s="24">
        <v>1</v>
      </c>
      <c r="DR21" s="24">
        <v>1</v>
      </c>
      <c r="DS21" s="31">
        <f t="shared" si="173"/>
        <v>3.59</v>
      </c>
      <c r="DT21" s="31">
        <f t="shared" si="174"/>
        <v>3.91</v>
      </c>
      <c r="DU21" s="31">
        <f t="shared" si="175"/>
        <v>1.94</v>
      </c>
      <c r="DV21" s="31">
        <f t="shared" si="176"/>
        <v>1.2</v>
      </c>
      <c r="DW21" s="31">
        <f t="shared" si="177"/>
        <v>3.14</v>
      </c>
      <c r="DX21" s="31">
        <f t="shared" si="178"/>
        <v>3.88</v>
      </c>
      <c r="DY21" s="31">
        <f t="shared" si="179"/>
        <v>2.4</v>
      </c>
      <c r="DZ21" s="31">
        <f t="shared" si="180"/>
        <v>6.28</v>
      </c>
      <c r="EA21" s="31">
        <f t="shared" si="181"/>
        <v>2.52</v>
      </c>
      <c r="EB21" s="31">
        <f t="shared" si="182"/>
        <v>1.28</v>
      </c>
      <c r="EC21" s="31">
        <f t="shared" si="183"/>
        <v>3.8</v>
      </c>
      <c r="ED21" s="31">
        <f t="shared" si="184"/>
        <v>1.36</v>
      </c>
      <c r="EE21" s="31">
        <f t="shared" si="184"/>
        <v>1.1200000000000001</v>
      </c>
      <c r="EF21" s="31">
        <f t="shared" si="185"/>
        <v>2.48</v>
      </c>
      <c r="EG21" s="31">
        <f t="shared" si="186"/>
        <v>2.52</v>
      </c>
      <c r="EH21" s="31">
        <f t="shared" si="186"/>
        <v>1.28</v>
      </c>
      <c r="EI21" s="31">
        <f t="shared" si="187"/>
        <v>3.8</v>
      </c>
      <c r="EJ21" s="24"/>
      <c r="EK21" s="24"/>
      <c r="EL21" s="24">
        <v>226.39</v>
      </c>
      <c r="EM21" s="24">
        <v>260.79000000000002</v>
      </c>
      <c r="EN21" s="24" t="s">
        <v>464</v>
      </c>
      <c r="EO21" s="24" t="s">
        <v>465</v>
      </c>
      <c r="EP21" s="14" t="s">
        <v>463</v>
      </c>
      <c r="EQ21" s="14" t="s">
        <v>453</v>
      </c>
      <c r="ER21" s="14" t="e">
        <f>IF(OR(EP21="Cống tròn",EP21="Cống hộp",EP21="Ống nhựa"),INDEX(#REF!,MATCH(E21,#REF!,0)),IF(OR(EP21="Rãnh xây",EP21="Rãnh bê tông"),INDEX(#REF!,MATCH(E21,#REF!,0)),EP21&amp;" "&amp;" ,"&amp;EQ21))</f>
        <v>#REF!</v>
      </c>
      <c r="ES21" s="25">
        <v>0</v>
      </c>
      <c r="ET21" s="25">
        <v>0</v>
      </c>
      <c r="EU21" s="25">
        <v>0</v>
      </c>
      <c r="EV21" s="24">
        <v>34.400000000000034</v>
      </c>
      <c r="EW21" s="31">
        <f t="shared" si="188"/>
        <v>0</v>
      </c>
      <c r="EX21" s="31">
        <f t="shared" si="189"/>
        <v>0</v>
      </c>
      <c r="EY21" s="31">
        <f t="shared" si="11"/>
        <v>0</v>
      </c>
      <c r="EZ21" s="31">
        <f t="shared" si="190"/>
        <v>0</v>
      </c>
      <c r="FA21" s="31">
        <f t="shared" si="191"/>
        <v>0</v>
      </c>
      <c r="FB21" s="32" t="str">
        <f t="shared" si="192"/>
        <v>Đủ</v>
      </c>
      <c r="FC21" s="31">
        <f t="shared" si="193"/>
        <v>0</v>
      </c>
      <c r="FD21" s="33" t="str" cm="1">
        <f t="array" ref="FD21">IF(EP21="Cống tròn",INDEX(#REF!,MATCH(E21,#REF!,0)),IF(EP21="Cống hộp",INDEX(#REF!,MATCH(E21,#REF!,0)),IF(EP21="Rãnh thang",INDEX(#REF!,MATCH(EL21&amp;EM21,#REF!&amp;#REF!,0)),FE21&amp;" "&amp;FF21)))</f>
        <v>Móng bê tông Không cốt thép</v>
      </c>
      <c r="FE21" s="14" t="s">
        <v>439</v>
      </c>
      <c r="FF21" s="14" t="s">
        <v>434</v>
      </c>
      <c r="FG21" s="14" t="e">
        <f>INDEX(#REF!,MATCH(E21,#REF!,0))</f>
        <v>#REF!</v>
      </c>
      <c r="FH21" s="14"/>
      <c r="FI21" s="24">
        <v>0</v>
      </c>
      <c r="FJ21" s="24">
        <v>0</v>
      </c>
      <c r="FK21" s="24">
        <v>0</v>
      </c>
      <c r="FL21" s="25">
        <v>0</v>
      </c>
      <c r="FM21" s="25">
        <v>0</v>
      </c>
      <c r="FN21" s="31">
        <f t="shared" si="194"/>
        <v>0</v>
      </c>
      <c r="FO21" s="31">
        <f t="shared" si="195"/>
        <v>0</v>
      </c>
      <c r="FP21" s="25">
        <v>0</v>
      </c>
      <c r="FQ21" s="25">
        <v>0</v>
      </c>
      <c r="FR21" s="25">
        <v>0</v>
      </c>
      <c r="FS21" s="31">
        <f t="shared" si="196"/>
        <v>0</v>
      </c>
      <c r="FT21" s="25">
        <v>0</v>
      </c>
      <c r="FU21" s="25">
        <v>0</v>
      </c>
      <c r="FV21" s="25">
        <v>0</v>
      </c>
      <c r="FW21" s="25">
        <v>0</v>
      </c>
      <c r="FX21" s="25">
        <v>0</v>
      </c>
      <c r="FY21" s="31">
        <f t="shared" si="197"/>
        <v>0</v>
      </c>
      <c r="FZ21" s="33" t="s">
        <v>438</v>
      </c>
      <c r="GA21" s="33" t="s">
        <v>444</v>
      </c>
      <c r="GB21" s="33" t="s">
        <v>427</v>
      </c>
      <c r="GC21" s="33" t="s">
        <v>446</v>
      </c>
      <c r="GD21" s="25">
        <v>0.15</v>
      </c>
      <c r="GE21" s="25">
        <v>1.7</v>
      </c>
      <c r="GF21" s="25">
        <v>0.2</v>
      </c>
      <c r="GG21" s="25">
        <v>1.6</v>
      </c>
      <c r="GH21" s="25">
        <v>0</v>
      </c>
      <c r="GI21" s="25">
        <v>0</v>
      </c>
      <c r="GJ21" s="25">
        <v>0.22</v>
      </c>
      <c r="GK21" s="25">
        <v>2</v>
      </c>
      <c r="GL21" s="25">
        <v>1</v>
      </c>
      <c r="GM21" s="25">
        <v>0</v>
      </c>
      <c r="GN21" s="31">
        <f t="shared" si="198"/>
        <v>0.9</v>
      </c>
      <c r="GO21" s="31">
        <f t="shared" si="199"/>
        <v>0.9</v>
      </c>
      <c r="GP21" s="25">
        <v>0.1</v>
      </c>
      <c r="GQ21" s="25">
        <v>0.22</v>
      </c>
      <c r="GR21" s="25">
        <v>0.12</v>
      </c>
      <c r="GS21" s="25">
        <v>0.1</v>
      </c>
      <c r="GT21" s="33" t="e">
        <f>INDEX(#REF!,MATCH(E21,#REF!,0))</f>
        <v>#REF!</v>
      </c>
      <c r="GU21" s="33"/>
      <c r="GV21" s="25">
        <v>0</v>
      </c>
      <c r="GW21" s="25">
        <v>0</v>
      </c>
      <c r="GX21" s="25">
        <v>0</v>
      </c>
      <c r="GY21" s="25">
        <v>0</v>
      </c>
      <c r="GZ21" s="31">
        <f t="shared" si="12"/>
        <v>1.1200000000000001</v>
      </c>
      <c r="HA21" s="31">
        <f t="shared" si="13"/>
        <v>0</v>
      </c>
      <c r="HB21" s="31">
        <f t="shared" si="200"/>
        <v>1.47</v>
      </c>
      <c r="HC21" s="25">
        <v>0</v>
      </c>
      <c r="HD21" s="25">
        <v>0</v>
      </c>
      <c r="HE21" s="25">
        <v>0</v>
      </c>
      <c r="HF21" s="31">
        <f t="shared" si="201"/>
        <v>0</v>
      </c>
      <c r="HG21" s="25">
        <v>0</v>
      </c>
      <c r="HH21" s="25">
        <v>0</v>
      </c>
      <c r="HI21" s="33"/>
      <c r="HJ21" s="33"/>
      <c r="HK21" s="33"/>
      <c r="HL21" s="33"/>
      <c r="HM21" s="33" t="e" cm="1">
        <f t="array" ref="HM21">INDEX(#REF!,MATCH(EL21&amp;EM21,#REF!&amp;#REF!,0))</f>
        <v>#REF!</v>
      </c>
      <c r="HN21" s="25">
        <v>0</v>
      </c>
      <c r="HO21" s="25">
        <v>0</v>
      </c>
      <c r="HP21" s="25">
        <v>0</v>
      </c>
      <c r="HQ21" s="25">
        <v>0</v>
      </c>
      <c r="HR21" s="25">
        <v>0</v>
      </c>
      <c r="HS21" s="25">
        <v>0</v>
      </c>
      <c r="HT21" s="25">
        <v>0</v>
      </c>
      <c r="HU21" s="25">
        <v>0</v>
      </c>
      <c r="HV21" s="25">
        <v>0</v>
      </c>
      <c r="HW21" s="25">
        <v>0</v>
      </c>
      <c r="HX21" s="33" t="e" cm="1">
        <f t="array" ref="HX21">INDEX(#REF!,MATCH(EL21&amp;EM21,#REF!&amp;#REF!,0))</f>
        <v>#REF!</v>
      </c>
      <c r="HY21" s="25">
        <v>0</v>
      </c>
      <c r="HZ21" s="25">
        <v>0</v>
      </c>
      <c r="IA21" s="25">
        <v>0</v>
      </c>
      <c r="IB21" s="33" t="e" cm="1">
        <f t="array" ref="IB21">INDEX(#REF!,MATCH(EL21&amp;EM21,#REF!&amp;#REF!,0))</f>
        <v>#REF!</v>
      </c>
      <c r="IC21" s="25">
        <v>0</v>
      </c>
      <c r="ID21" s="25">
        <v>0</v>
      </c>
      <c r="IE21" s="25">
        <v>0</v>
      </c>
      <c r="IF21" s="25">
        <v>0</v>
      </c>
      <c r="IG21" s="25">
        <v>0</v>
      </c>
      <c r="IH21" s="25">
        <v>0</v>
      </c>
      <c r="II21" s="33" t="e" cm="1">
        <f t="array" ref="II21">INDEX(#REF!,MATCH(EL21&amp;EM21,#REF!&amp;#REF!,0))</f>
        <v>#REF!</v>
      </c>
      <c r="IJ21" s="25">
        <v>0</v>
      </c>
      <c r="IK21" s="25">
        <v>0</v>
      </c>
      <c r="IL21" s="25">
        <v>0</v>
      </c>
      <c r="IM21" s="33" t="e" cm="1">
        <f t="array" ref="IM21">INDEX(#REF!,MATCH(EL21&amp;EM21,#REF!&amp;#REF!,0))</f>
        <v>#REF!</v>
      </c>
      <c r="IN21" s="33" t="s">
        <v>437</v>
      </c>
      <c r="IO21" s="31">
        <f t="shared" si="14"/>
        <v>34</v>
      </c>
      <c r="IP21" s="25">
        <v>1</v>
      </c>
      <c r="IQ21" s="25">
        <v>1.24</v>
      </c>
      <c r="IR21" s="25">
        <v>0.12</v>
      </c>
      <c r="IS21" s="33" t="e" cm="1">
        <f t="array" ref="IS21">INDEX(#REF!,MATCH(EL21&amp;EM21,#REF!&amp;#REF!,0))</f>
        <v>#REF!</v>
      </c>
      <c r="IT21" s="33" t="s">
        <v>437</v>
      </c>
      <c r="IU21" s="31">
        <f t="shared" si="263"/>
        <v>1</v>
      </c>
      <c r="IV21" s="31">
        <f t="shared" si="202"/>
        <v>0.13</v>
      </c>
      <c r="IW21" s="25">
        <v>1.24</v>
      </c>
      <c r="IX21" s="25">
        <v>0.12</v>
      </c>
      <c r="IY21" s="25">
        <v>1.0999999999999999E-2</v>
      </c>
      <c r="IZ21" s="25">
        <v>1</v>
      </c>
      <c r="JA21" s="31">
        <f t="shared" si="264"/>
        <v>34</v>
      </c>
      <c r="JB21" s="31">
        <f t="shared" si="265"/>
        <v>0.374</v>
      </c>
      <c r="JC21" s="31">
        <f t="shared" si="266"/>
        <v>34.374000000000002</v>
      </c>
      <c r="JD21" s="31">
        <f t="shared" si="267"/>
        <v>-2.6000000000031775E-2</v>
      </c>
      <c r="JE21" s="31" t="str">
        <f t="shared" si="268"/>
        <v>Thêm 01</v>
      </c>
      <c r="JF21" s="27">
        <v>40.800000000000047</v>
      </c>
      <c r="JG21" s="26">
        <f t="shared" si="203"/>
        <v>39.950000000000003</v>
      </c>
      <c r="JH21" s="26">
        <f t="shared" si="204"/>
        <v>0.85000000000004405</v>
      </c>
      <c r="JI21" s="26">
        <f t="shared" si="15"/>
        <v>0</v>
      </c>
      <c r="JJ21" s="26">
        <f t="shared" si="16"/>
        <v>0</v>
      </c>
      <c r="JK21" s="26">
        <f t="shared" si="17"/>
        <v>39.950000000000045</v>
      </c>
      <c r="JL21" s="26">
        <f t="shared" si="18"/>
        <v>0</v>
      </c>
      <c r="JM21" s="26">
        <f t="shared" si="19"/>
        <v>0</v>
      </c>
      <c r="JN21" s="26">
        <f t="shared" si="20"/>
        <v>0</v>
      </c>
      <c r="JO21" s="26">
        <f t="shared" si="21"/>
        <v>0</v>
      </c>
      <c r="JP21" s="26">
        <f t="shared" si="22"/>
        <v>40.100000000000044</v>
      </c>
      <c r="JQ21" s="26">
        <f t="shared" si="23"/>
        <v>0</v>
      </c>
      <c r="JR21" s="26">
        <f t="shared" si="24"/>
        <v>0</v>
      </c>
      <c r="JS21" s="26">
        <f t="shared" si="25"/>
        <v>0</v>
      </c>
      <c r="JT21" s="26">
        <f t="shared" si="26"/>
        <v>0</v>
      </c>
      <c r="JU21" s="26">
        <f t="shared" si="27"/>
        <v>0</v>
      </c>
      <c r="JV21" s="26">
        <f t="shared" si="28"/>
        <v>0</v>
      </c>
      <c r="JW21" s="26">
        <f t="shared" si="29"/>
        <v>40.100000000000044</v>
      </c>
      <c r="JX21" s="26">
        <f t="shared" si="30"/>
        <v>40.300000000000047</v>
      </c>
      <c r="JY21" s="26">
        <f t="shared" si="31"/>
        <v>0</v>
      </c>
      <c r="JZ21" s="26">
        <f t="shared" si="32"/>
        <v>0</v>
      </c>
      <c r="KA21" s="26">
        <f t="shared" si="33"/>
        <v>0</v>
      </c>
      <c r="KB21" s="26">
        <f t="shared" si="34"/>
        <v>0</v>
      </c>
      <c r="KC21" s="26">
        <f t="shared" si="35"/>
        <v>40.300000000000047</v>
      </c>
      <c r="KD21" s="106">
        <f t="shared" si="205"/>
        <v>0</v>
      </c>
      <c r="KE21" s="24">
        <v>40.300000000000047</v>
      </c>
      <c r="KF21" s="31">
        <f t="shared" si="206"/>
        <v>0.9</v>
      </c>
      <c r="KG21" s="31">
        <f t="shared" si="36"/>
        <v>41.2</v>
      </c>
      <c r="KH21" s="31">
        <f t="shared" si="37"/>
        <v>41.3</v>
      </c>
      <c r="KI21" s="31">
        <f t="shared" si="38"/>
        <v>0</v>
      </c>
      <c r="KJ21" s="31">
        <f t="shared" si="39"/>
        <v>41.42</v>
      </c>
      <c r="KK21" s="25">
        <v>41.300000000000047</v>
      </c>
      <c r="KL21" s="31">
        <f t="shared" si="40"/>
        <v>0</v>
      </c>
      <c r="KM21" s="31">
        <f t="shared" si="41"/>
        <v>0</v>
      </c>
      <c r="KN21" s="31">
        <f t="shared" si="42"/>
        <v>41.42</v>
      </c>
      <c r="KO21" s="31">
        <f t="shared" si="43"/>
        <v>0</v>
      </c>
      <c r="KP21" s="31">
        <f t="shared" si="44"/>
        <v>0</v>
      </c>
      <c r="KQ21" s="25">
        <v>0</v>
      </c>
      <c r="KR21" s="31">
        <f t="shared" si="45"/>
        <v>0</v>
      </c>
      <c r="KS21" s="27">
        <v>40.300000000000047</v>
      </c>
      <c r="KT21" s="26">
        <f t="shared" si="46"/>
        <v>39.450000000000003</v>
      </c>
      <c r="KU21" s="106">
        <f t="shared" si="207"/>
        <v>0.85000000000004405</v>
      </c>
      <c r="KV21" s="26">
        <f t="shared" si="47"/>
        <v>0</v>
      </c>
      <c r="KW21" s="26">
        <f t="shared" si="48"/>
        <v>0</v>
      </c>
      <c r="KX21" s="26">
        <f t="shared" si="49"/>
        <v>39.450000000000045</v>
      </c>
      <c r="KY21" s="26">
        <f t="shared" si="50"/>
        <v>0</v>
      </c>
      <c r="KZ21" s="26">
        <f t="shared" si="51"/>
        <v>0</v>
      </c>
      <c r="LA21" s="26">
        <f t="shared" si="52"/>
        <v>0</v>
      </c>
      <c r="LB21" s="26">
        <f t="shared" si="53"/>
        <v>0</v>
      </c>
      <c r="LC21" s="26">
        <f t="shared" si="54"/>
        <v>39.600000000000044</v>
      </c>
      <c r="LD21" s="26">
        <f t="shared" si="55"/>
        <v>0</v>
      </c>
      <c r="LE21" s="26">
        <f t="shared" si="56"/>
        <v>0</v>
      </c>
      <c r="LF21" s="26">
        <f t="shared" si="57"/>
        <v>0</v>
      </c>
      <c r="LG21" s="26">
        <f t="shared" si="58"/>
        <v>0</v>
      </c>
      <c r="LH21" s="26">
        <f t="shared" si="59"/>
        <v>0</v>
      </c>
      <c r="LI21" s="26">
        <f t="shared" si="60"/>
        <v>0</v>
      </c>
      <c r="LJ21" s="26">
        <f t="shared" si="61"/>
        <v>39.600000000000044</v>
      </c>
      <c r="LK21" s="26">
        <f t="shared" si="62"/>
        <v>39.800000000000047</v>
      </c>
      <c r="LL21" s="26">
        <f t="shared" si="63"/>
        <v>0</v>
      </c>
      <c r="LM21" s="26">
        <f t="shared" si="64"/>
        <v>0</v>
      </c>
      <c r="LN21" s="26">
        <f t="shared" si="65"/>
        <v>0</v>
      </c>
      <c r="LO21" s="26">
        <f t="shared" si="66"/>
        <v>0</v>
      </c>
      <c r="LP21" s="26">
        <f t="shared" si="67"/>
        <v>39.800000000000047</v>
      </c>
      <c r="LQ21" s="26">
        <f t="shared" si="68"/>
        <v>0</v>
      </c>
      <c r="LR21" s="24">
        <v>39.800000000000047</v>
      </c>
      <c r="LS21" s="31">
        <f t="shared" si="69"/>
        <v>0.9</v>
      </c>
      <c r="LT21" s="31">
        <f t="shared" si="70"/>
        <v>40.700000000000003</v>
      </c>
      <c r="LU21" s="31">
        <f t="shared" si="71"/>
        <v>40.799999999999997</v>
      </c>
      <c r="LV21" s="31">
        <f t="shared" si="72"/>
        <v>0</v>
      </c>
      <c r="LW21" s="31">
        <f t="shared" si="73"/>
        <v>40.92</v>
      </c>
      <c r="LX21" s="25">
        <v>40.800000000000047</v>
      </c>
      <c r="LY21" s="31">
        <f t="shared" si="74"/>
        <v>0</v>
      </c>
      <c r="LZ21" s="31">
        <f t="shared" si="75"/>
        <v>0</v>
      </c>
      <c r="MA21" s="31">
        <f t="shared" si="76"/>
        <v>40.92</v>
      </c>
      <c r="MB21" s="31">
        <f t="shared" si="77"/>
        <v>0</v>
      </c>
      <c r="MC21" s="31">
        <f t="shared" si="78"/>
        <v>0</v>
      </c>
      <c r="MD21" s="25">
        <v>0</v>
      </c>
      <c r="ME21" s="31">
        <f t="shared" si="79"/>
        <v>0</v>
      </c>
      <c r="MF21" s="33" t="s">
        <v>114</v>
      </c>
      <c r="MG21" s="25">
        <v>0</v>
      </c>
      <c r="MH21" s="31">
        <f t="shared" si="208"/>
        <v>0.85000000000004405</v>
      </c>
      <c r="MI21" s="31">
        <f t="shared" si="209"/>
        <v>0.85000000000004405</v>
      </c>
      <c r="MJ21" s="25">
        <v>0</v>
      </c>
      <c r="MK21" s="31">
        <f t="shared" si="210"/>
        <v>0.85000000000004405</v>
      </c>
      <c r="ML21" s="31">
        <f t="shared" si="211"/>
        <v>0.85000000000004405</v>
      </c>
      <c r="MM21" s="31">
        <f t="shared" si="80"/>
        <v>0</v>
      </c>
      <c r="MN21" s="31">
        <f t="shared" si="81"/>
        <v>0</v>
      </c>
      <c r="MO21" s="31">
        <f t="shared" si="212"/>
        <v>0</v>
      </c>
      <c r="MP21" s="31">
        <f t="shared" si="82"/>
        <v>0</v>
      </c>
      <c r="MQ21" s="31">
        <f t="shared" si="83"/>
        <v>0</v>
      </c>
      <c r="MR21" s="31">
        <f t="shared" si="213"/>
        <v>0</v>
      </c>
      <c r="MS21" s="31">
        <f t="shared" si="84"/>
        <v>0</v>
      </c>
      <c r="MT21" s="31">
        <f t="shared" si="85"/>
        <v>0</v>
      </c>
      <c r="MU21" s="31">
        <f t="shared" si="214"/>
        <v>0</v>
      </c>
      <c r="MV21" s="31">
        <f t="shared" si="86"/>
        <v>0</v>
      </c>
      <c r="MW21" s="31">
        <f t="shared" si="87"/>
        <v>0</v>
      </c>
      <c r="MX21" s="31">
        <f t="shared" si="215"/>
        <v>0</v>
      </c>
      <c r="MY21" s="108">
        <f t="shared" si="88"/>
        <v>0</v>
      </c>
      <c r="MZ21" s="31">
        <f t="shared" si="89"/>
        <v>0</v>
      </c>
      <c r="NA21" s="31">
        <f t="shared" si="216"/>
        <v>0</v>
      </c>
      <c r="NB21" s="31">
        <f t="shared" si="90"/>
        <v>0</v>
      </c>
      <c r="NC21" s="31">
        <f t="shared" si="91"/>
        <v>0</v>
      </c>
      <c r="ND21" s="31">
        <f t="shared" si="217"/>
        <v>0</v>
      </c>
      <c r="NE21" s="31">
        <f t="shared" si="92"/>
        <v>0</v>
      </c>
      <c r="NF21" s="31">
        <f t="shared" si="93"/>
        <v>0</v>
      </c>
      <c r="NG21" s="31">
        <f t="shared" si="218"/>
        <v>0</v>
      </c>
      <c r="NH21" s="31">
        <f t="shared" si="94"/>
        <v>0</v>
      </c>
      <c r="NI21" s="31">
        <f t="shared" si="95"/>
        <v>0</v>
      </c>
      <c r="NJ21" s="31">
        <f t="shared" si="219"/>
        <v>0</v>
      </c>
      <c r="NK21" s="31">
        <f t="shared" si="96"/>
        <v>0.15</v>
      </c>
      <c r="NL21" s="31">
        <f t="shared" si="97"/>
        <v>0.15</v>
      </c>
      <c r="NM21" s="31">
        <f t="shared" si="220"/>
        <v>0.15</v>
      </c>
      <c r="NN21" s="108">
        <f t="shared" si="98"/>
        <v>0</v>
      </c>
      <c r="NO21" s="31">
        <f t="shared" si="99"/>
        <v>0</v>
      </c>
      <c r="NP21" s="31">
        <f t="shared" si="221"/>
        <v>0</v>
      </c>
      <c r="NQ21" s="31">
        <f t="shared" si="100"/>
        <v>0.2</v>
      </c>
      <c r="NR21" s="31">
        <f t="shared" si="101"/>
        <v>0.2</v>
      </c>
      <c r="NS21" s="31">
        <f t="shared" si="222"/>
        <v>0.2</v>
      </c>
      <c r="NT21" s="31">
        <f t="shared" si="102"/>
        <v>0</v>
      </c>
      <c r="NU21" s="31">
        <f t="shared" si="103"/>
        <v>0</v>
      </c>
      <c r="NV21" s="31">
        <f t="shared" si="223"/>
        <v>0</v>
      </c>
      <c r="NW21" s="31">
        <f t="shared" si="104"/>
        <v>0.50000000000004408</v>
      </c>
      <c r="NX21" s="31">
        <f t="shared" si="105"/>
        <v>0.50000000000004408</v>
      </c>
      <c r="NY21" s="31">
        <f t="shared" si="224"/>
        <v>0.50000000000004408</v>
      </c>
      <c r="NZ21" s="31">
        <f t="shared" si="106"/>
        <v>0</v>
      </c>
      <c r="OA21" s="31">
        <f t="shared" si="107"/>
        <v>0</v>
      </c>
      <c r="OB21" s="31">
        <f t="shared" si="225"/>
        <v>0</v>
      </c>
      <c r="OC21" s="31">
        <f t="shared" si="108"/>
        <v>0</v>
      </c>
      <c r="OD21" s="31">
        <f t="shared" si="109"/>
        <v>0</v>
      </c>
      <c r="OE21" s="31">
        <f t="shared" si="226"/>
        <v>0</v>
      </c>
      <c r="OF21" s="31">
        <f t="shared" si="110"/>
        <v>0</v>
      </c>
      <c r="OG21" s="31">
        <f t="shared" si="111"/>
        <v>0</v>
      </c>
      <c r="OH21" s="31">
        <f t="shared" si="227"/>
        <v>0</v>
      </c>
      <c r="OI21" s="31">
        <f t="shared" si="112"/>
        <v>0</v>
      </c>
      <c r="OJ21" s="31">
        <f t="shared" si="113"/>
        <v>0</v>
      </c>
      <c r="OK21" s="31">
        <f t="shared" si="228"/>
        <v>0</v>
      </c>
      <c r="OL21" s="31">
        <f t="shared" si="114"/>
        <v>0</v>
      </c>
      <c r="OM21" s="31">
        <f t="shared" si="115"/>
        <v>0</v>
      </c>
      <c r="ON21" s="31">
        <f t="shared" si="229"/>
        <v>0</v>
      </c>
      <c r="OO21" s="31">
        <f t="shared" si="116"/>
        <v>0</v>
      </c>
      <c r="OP21" s="31">
        <f t="shared" si="117"/>
        <v>0</v>
      </c>
      <c r="OQ21" s="31">
        <f t="shared" si="230"/>
        <v>0</v>
      </c>
      <c r="OR21" s="31">
        <f t="shared" si="118"/>
        <v>0</v>
      </c>
      <c r="OS21" s="31">
        <f t="shared" si="119"/>
        <v>0</v>
      </c>
      <c r="OT21" s="31">
        <f t="shared" si="231"/>
        <v>0</v>
      </c>
      <c r="OU21" s="31">
        <f t="shared" si="120"/>
        <v>0</v>
      </c>
      <c r="OV21" s="31">
        <f t="shared" si="121"/>
        <v>0</v>
      </c>
      <c r="OW21" s="31">
        <f t="shared" si="232"/>
        <v>0</v>
      </c>
      <c r="OX21" s="31">
        <f t="shared" si="122"/>
        <v>0</v>
      </c>
      <c r="OY21" s="31">
        <f t="shared" si="123"/>
        <v>0</v>
      </c>
      <c r="OZ21" s="31">
        <f t="shared" si="233"/>
        <v>0</v>
      </c>
      <c r="PA21" s="31">
        <f t="shared" si="124"/>
        <v>0</v>
      </c>
      <c r="PB21" s="31">
        <f t="shared" si="125"/>
        <v>0</v>
      </c>
      <c r="PC21" s="31">
        <f t="shared" si="234"/>
        <v>0</v>
      </c>
      <c r="PD21" s="31">
        <f t="shared" si="126"/>
        <v>0</v>
      </c>
      <c r="PE21" s="31">
        <f t="shared" si="127"/>
        <v>0</v>
      </c>
      <c r="PF21" s="31">
        <f t="shared" si="235"/>
        <v>0</v>
      </c>
      <c r="PG21" s="27">
        <v>2.6</v>
      </c>
      <c r="PH21" s="27">
        <v>0.5</v>
      </c>
      <c r="PI21" s="27">
        <v>1</v>
      </c>
      <c r="PJ21" s="27">
        <v>1</v>
      </c>
      <c r="PK21" s="27">
        <v>0</v>
      </c>
      <c r="PL21" s="27">
        <v>0</v>
      </c>
      <c r="PM21" s="27">
        <v>0</v>
      </c>
      <c r="PN21" s="27">
        <v>0</v>
      </c>
      <c r="PO21" s="31">
        <f t="shared" si="269"/>
        <v>3.45</v>
      </c>
      <c r="PP21" s="31">
        <f t="shared" si="236"/>
        <v>2.57</v>
      </c>
      <c r="PQ21" s="31">
        <f t="shared" si="237"/>
        <v>0</v>
      </c>
      <c r="PR21" s="31">
        <f t="shared" si="238"/>
        <v>0</v>
      </c>
      <c r="PS21" s="31">
        <f t="shared" si="239"/>
        <v>3.45</v>
      </c>
      <c r="PT21" s="31">
        <f t="shared" si="240"/>
        <v>2.57</v>
      </c>
      <c r="PU21" s="31">
        <f t="shared" si="241"/>
        <v>0</v>
      </c>
      <c r="PV21" s="31">
        <f t="shared" si="242"/>
        <v>0</v>
      </c>
      <c r="PW21" s="31">
        <f t="shared" si="128"/>
        <v>0</v>
      </c>
      <c r="PX21" s="31">
        <f t="shared" si="243"/>
        <v>0</v>
      </c>
      <c r="PY21" s="31">
        <f t="shared" si="129"/>
        <v>0</v>
      </c>
      <c r="PZ21" s="31">
        <f t="shared" si="130"/>
        <v>0</v>
      </c>
      <c r="QA21" s="31">
        <f t="shared" si="131"/>
        <v>88.41</v>
      </c>
      <c r="QB21" s="31">
        <f t="shared" si="132"/>
        <v>0</v>
      </c>
      <c r="QC21" s="31">
        <f t="shared" si="133"/>
        <v>88.41</v>
      </c>
      <c r="QD21" s="31">
        <f t="shared" si="134"/>
        <v>0</v>
      </c>
      <c r="QE21" s="31">
        <f t="shared" si="135"/>
        <v>0</v>
      </c>
      <c r="QF21" s="31">
        <f t="shared" si="244"/>
        <v>0</v>
      </c>
      <c r="QG21" s="31">
        <f t="shared" si="245"/>
        <v>88.41</v>
      </c>
      <c r="QH21" s="31">
        <f t="shared" si="246"/>
        <v>0</v>
      </c>
      <c r="QI21" s="31">
        <f t="shared" si="247"/>
        <v>88.41</v>
      </c>
      <c r="QJ21" s="31">
        <f t="shared" si="136"/>
        <v>0</v>
      </c>
      <c r="QK21" s="31">
        <f t="shared" si="137"/>
        <v>0</v>
      </c>
      <c r="QL21" s="31">
        <f t="shared" si="248"/>
        <v>0</v>
      </c>
      <c r="QM21" s="31">
        <f t="shared" si="138"/>
        <v>0</v>
      </c>
      <c r="QN21" s="31">
        <f t="shared" si="139"/>
        <v>0</v>
      </c>
      <c r="QO21" s="31">
        <f t="shared" si="249"/>
        <v>0</v>
      </c>
      <c r="QP21" s="31">
        <f t="shared" si="140"/>
        <v>44.55</v>
      </c>
      <c r="QQ21" s="31">
        <f t="shared" si="141"/>
        <v>0</v>
      </c>
      <c r="QR21" s="31">
        <f t="shared" si="250"/>
        <v>44.55</v>
      </c>
      <c r="QS21" s="31">
        <f t="shared" si="142"/>
        <v>0</v>
      </c>
      <c r="QT21" s="31">
        <f t="shared" si="143"/>
        <v>0</v>
      </c>
      <c r="QU21" s="31">
        <f t="shared" si="251"/>
        <v>0</v>
      </c>
      <c r="QV21" s="31">
        <f t="shared" si="144"/>
        <v>0</v>
      </c>
      <c r="QW21" s="31">
        <f t="shared" si="145"/>
        <v>0</v>
      </c>
      <c r="QX21" s="31">
        <f t="shared" si="252"/>
        <v>0</v>
      </c>
      <c r="QY21" s="31">
        <f t="shared" si="146"/>
        <v>0</v>
      </c>
      <c r="QZ21" s="31">
        <f t="shared" si="147"/>
        <v>0</v>
      </c>
      <c r="RA21" s="31">
        <f t="shared" si="253"/>
        <v>0</v>
      </c>
      <c r="RB21" s="31">
        <f t="shared" si="254"/>
        <v>0</v>
      </c>
      <c r="RC21" s="31">
        <f t="shared" si="255"/>
        <v>0</v>
      </c>
      <c r="RD21" s="31">
        <f t="shared" si="256"/>
        <v>44.55</v>
      </c>
      <c r="RE21" s="31">
        <f t="shared" si="256"/>
        <v>0</v>
      </c>
      <c r="RF21" s="31">
        <f t="shared" si="257"/>
        <v>44.55</v>
      </c>
      <c r="RG21" s="31">
        <f t="shared" si="258"/>
        <v>43.86</v>
      </c>
      <c r="RH21" s="31">
        <f t="shared" si="258"/>
        <v>0</v>
      </c>
      <c r="RI21" s="31">
        <f t="shared" si="259"/>
        <v>43.86</v>
      </c>
      <c r="RJ21" s="31">
        <f t="shared" si="260"/>
        <v>44.55</v>
      </c>
      <c r="RK21" s="31">
        <f t="shared" si="260"/>
        <v>0</v>
      </c>
      <c r="RL21" s="31">
        <f t="shared" si="260"/>
        <v>44.55</v>
      </c>
      <c r="RM21" s="31">
        <f t="shared" si="148"/>
        <v>0</v>
      </c>
      <c r="RN21" s="31">
        <f t="shared" si="149"/>
        <v>0</v>
      </c>
      <c r="RO21" s="31">
        <f t="shared" si="150"/>
        <v>0</v>
      </c>
      <c r="RP21" s="31">
        <f t="shared" si="151"/>
        <v>0</v>
      </c>
      <c r="RQ21" s="31">
        <f t="shared" si="152"/>
        <v>0</v>
      </c>
      <c r="RR21" s="31">
        <f t="shared" si="153"/>
        <v>0</v>
      </c>
      <c r="RS21" s="31">
        <f t="shared" si="154"/>
        <v>0</v>
      </c>
      <c r="RT21" s="31">
        <f t="shared" si="155"/>
        <v>0</v>
      </c>
      <c r="RU21" s="31">
        <f t="shared" si="261"/>
        <v>0</v>
      </c>
      <c r="RV21" s="24"/>
      <c r="RW21" s="24"/>
      <c r="RX21" s="24"/>
      <c r="RY21" s="24"/>
    </row>
    <row r="22" spans="1:493" ht="30" x14ac:dyDescent="0.25">
      <c r="A22" s="24">
        <v>16</v>
      </c>
      <c r="B22" s="24" t="s">
        <v>457</v>
      </c>
      <c r="C22" s="24">
        <v>261.49</v>
      </c>
      <c r="D22" s="14" t="e">
        <f>INDEX(#REF!,MATCH(E22,#REF!,0))</f>
        <v>#REF!</v>
      </c>
      <c r="E22" s="24" t="s">
        <v>465</v>
      </c>
      <c r="F22" s="14" t="s">
        <v>422</v>
      </c>
      <c r="G22" s="14" t="s">
        <v>436</v>
      </c>
      <c r="H22" s="14" t="s">
        <v>435</v>
      </c>
      <c r="I22" s="14" t="s">
        <v>425</v>
      </c>
      <c r="J22" s="14" t="s">
        <v>439</v>
      </c>
      <c r="K22" s="14" t="s">
        <v>446</v>
      </c>
      <c r="L22" s="14" t="s">
        <v>446</v>
      </c>
      <c r="M22" s="24">
        <v>2</v>
      </c>
      <c r="N22" s="24">
        <v>2</v>
      </c>
      <c r="O22" s="25">
        <v>2</v>
      </c>
      <c r="P22" s="25">
        <v>2.4</v>
      </c>
      <c r="Q22" s="25">
        <v>0.1</v>
      </c>
      <c r="R22" s="25">
        <v>2</v>
      </c>
      <c r="S22" s="25">
        <v>2.2000000000000002</v>
      </c>
      <c r="T22" s="24">
        <v>0.2</v>
      </c>
      <c r="U22" s="24">
        <v>0</v>
      </c>
      <c r="V22" s="24">
        <v>0</v>
      </c>
      <c r="W22" s="24">
        <v>0</v>
      </c>
      <c r="X22" s="24">
        <v>2</v>
      </c>
      <c r="Y22" s="24">
        <v>1.54</v>
      </c>
      <c r="Z22" s="26">
        <f t="shared" si="272"/>
        <v>1.28</v>
      </c>
      <c r="AA22" s="24">
        <v>0.2</v>
      </c>
      <c r="AB22" s="24">
        <v>0</v>
      </c>
      <c r="AC22" s="24">
        <v>0</v>
      </c>
      <c r="AD22" s="24">
        <v>0</v>
      </c>
      <c r="AE22" s="24">
        <v>0</v>
      </c>
      <c r="AF22" s="24">
        <v>0</v>
      </c>
      <c r="AG22" s="25">
        <v>1.54</v>
      </c>
      <c r="AH22" s="25">
        <v>1.54</v>
      </c>
      <c r="AI22" s="26">
        <f t="shared" si="0"/>
        <v>0.12</v>
      </c>
      <c r="AJ22" s="25">
        <v>2</v>
      </c>
      <c r="AK22" s="25">
        <v>2</v>
      </c>
      <c r="AL22" s="26">
        <f t="shared" si="1"/>
        <v>0.22</v>
      </c>
      <c r="AM22" s="24">
        <v>0</v>
      </c>
      <c r="AN22" s="24">
        <v>0</v>
      </c>
      <c r="AO22" s="24">
        <v>0</v>
      </c>
      <c r="AP22" s="24">
        <v>0</v>
      </c>
      <c r="AQ22" s="24">
        <v>2</v>
      </c>
      <c r="AR22" s="24">
        <v>1.8</v>
      </c>
      <c r="AS22" s="24">
        <v>0.12</v>
      </c>
      <c r="AT22" s="24">
        <v>0.1</v>
      </c>
      <c r="AU22" s="24">
        <v>0</v>
      </c>
      <c r="AV22" s="24">
        <v>0</v>
      </c>
      <c r="AW22" s="24">
        <v>0</v>
      </c>
      <c r="AX22" s="24">
        <v>0</v>
      </c>
      <c r="AY22" s="24">
        <v>0</v>
      </c>
      <c r="AZ22" s="24">
        <v>0</v>
      </c>
      <c r="BA22" s="24">
        <v>0</v>
      </c>
      <c r="BB22" s="24">
        <v>0</v>
      </c>
      <c r="BC22" s="24">
        <v>0</v>
      </c>
      <c r="BD22" s="24">
        <v>0</v>
      </c>
      <c r="BE22" s="24">
        <v>0</v>
      </c>
      <c r="BF22" s="24">
        <v>0</v>
      </c>
      <c r="BG22" s="24">
        <v>0</v>
      </c>
      <c r="BH22" s="24">
        <v>0</v>
      </c>
      <c r="BI22" s="24">
        <v>0</v>
      </c>
      <c r="BJ22" s="24">
        <v>0</v>
      </c>
      <c r="BK22" s="24">
        <v>0</v>
      </c>
      <c r="BL22" s="24">
        <v>0</v>
      </c>
      <c r="BM22" s="24">
        <v>0</v>
      </c>
      <c r="BN22" s="24">
        <v>0</v>
      </c>
      <c r="BO22" s="24">
        <v>0</v>
      </c>
      <c r="BP22" s="24">
        <v>0</v>
      </c>
      <c r="BQ22" s="24">
        <v>0</v>
      </c>
      <c r="BR22" s="24">
        <v>0</v>
      </c>
      <c r="BS22" s="24">
        <v>0</v>
      </c>
      <c r="BT22" s="24">
        <v>0</v>
      </c>
      <c r="BU22" s="24">
        <v>0</v>
      </c>
      <c r="BV22" s="24">
        <v>0</v>
      </c>
      <c r="BW22" s="24"/>
      <c r="BX22" s="24"/>
      <c r="BY22" s="24">
        <v>0</v>
      </c>
      <c r="BZ22" s="24">
        <v>0</v>
      </c>
      <c r="CA22" s="14" t="e">
        <f>INDEX(#REF!,MATCH(E22,#REF!,0))</f>
        <v>#REF!</v>
      </c>
      <c r="CB22" s="14" t="s">
        <v>458</v>
      </c>
      <c r="CC22" s="24">
        <v>2.2999999999999998</v>
      </c>
      <c r="CD22" s="24">
        <v>0.12</v>
      </c>
      <c r="CE22" s="24">
        <v>0</v>
      </c>
      <c r="CF22" s="24">
        <v>0</v>
      </c>
      <c r="CG22" s="24">
        <v>0</v>
      </c>
      <c r="CH22" s="24">
        <v>1</v>
      </c>
      <c r="CI22" s="24" t="s">
        <v>429</v>
      </c>
      <c r="CJ22" s="24">
        <v>0.32</v>
      </c>
      <c r="CK22" s="26">
        <f t="shared" si="157"/>
        <v>0.59000000000000008</v>
      </c>
      <c r="CL22" s="26">
        <f t="shared" si="270"/>
        <v>0.91000000000000014</v>
      </c>
      <c r="CM22" s="24">
        <v>36.67</v>
      </c>
      <c r="CN22" s="27">
        <v>55.87</v>
      </c>
      <c r="CO22" s="24">
        <v>55.08</v>
      </c>
      <c r="CP22" s="28">
        <f t="shared" si="159"/>
        <v>55.08</v>
      </c>
      <c r="CQ22" s="28">
        <f t="shared" si="160"/>
        <v>54.17</v>
      </c>
      <c r="CR22" s="28">
        <f t="shared" si="161"/>
        <v>0.91</v>
      </c>
      <c r="CS22" s="28">
        <f t="shared" si="162"/>
        <v>54.269999999999996</v>
      </c>
      <c r="CT22" s="28">
        <f t="shared" si="2"/>
        <v>54.47</v>
      </c>
      <c r="CU22" s="29">
        <v>54.47</v>
      </c>
      <c r="CV22" s="28">
        <f t="shared" si="163"/>
        <v>1.28</v>
      </c>
      <c r="CW22" s="28">
        <f t="shared" si="3"/>
        <v>0</v>
      </c>
      <c r="CX22" s="28">
        <f t="shared" si="4"/>
        <v>0</v>
      </c>
      <c r="CY22" s="28">
        <f t="shared" si="5"/>
        <v>55.75</v>
      </c>
      <c r="CZ22" s="28">
        <f t="shared" si="164"/>
        <v>55.75</v>
      </c>
      <c r="DA22" s="30">
        <v>55.87</v>
      </c>
      <c r="DB22" s="26">
        <f t="shared" si="165"/>
        <v>1.7</v>
      </c>
      <c r="DC22" s="26">
        <f t="shared" si="166"/>
        <v>0.79</v>
      </c>
      <c r="DD22" s="26">
        <f t="shared" si="167"/>
        <v>0.90999999999999992</v>
      </c>
      <c r="DE22" s="26">
        <f t="shared" si="6"/>
        <v>0.1</v>
      </c>
      <c r="DF22" s="26">
        <f t="shared" si="168"/>
        <v>0.2</v>
      </c>
      <c r="DG22" s="26">
        <f t="shared" si="7"/>
        <v>0.28999999999999998</v>
      </c>
      <c r="DH22" s="26">
        <f t="shared" si="8"/>
        <v>0</v>
      </c>
      <c r="DI22" s="26">
        <f t="shared" si="9"/>
        <v>0</v>
      </c>
      <c r="DJ22" s="26">
        <f t="shared" si="10"/>
        <v>0.32</v>
      </c>
      <c r="DK22" s="26">
        <f t="shared" si="169"/>
        <v>0.59000000000000008</v>
      </c>
      <c r="DL22" s="26">
        <f t="shared" si="170"/>
        <v>0.32</v>
      </c>
      <c r="DM22" s="26">
        <f t="shared" si="171"/>
        <v>0</v>
      </c>
      <c r="DN22" s="26">
        <f t="shared" si="172"/>
        <v>0</v>
      </c>
      <c r="DO22" s="24">
        <v>3</v>
      </c>
      <c r="DP22" s="24">
        <v>0.5</v>
      </c>
      <c r="DQ22" s="24">
        <v>1</v>
      </c>
      <c r="DR22" s="24">
        <v>1</v>
      </c>
      <c r="DS22" s="31">
        <f t="shared" si="173"/>
        <v>3.59</v>
      </c>
      <c r="DT22" s="31">
        <f t="shared" si="174"/>
        <v>3.91</v>
      </c>
      <c r="DU22" s="31">
        <f t="shared" si="175"/>
        <v>1.94</v>
      </c>
      <c r="DV22" s="31">
        <f t="shared" si="176"/>
        <v>1.2</v>
      </c>
      <c r="DW22" s="31">
        <f t="shared" si="177"/>
        <v>3.14</v>
      </c>
      <c r="DX22" s="31">
        <f t="shared" si="178"/>
        <v>3.88</v>
      </c>
      <c r="DY22" s="31">
        <f t="shared" si="179"/>
        <v>2.4</v>
      </c>
      <c r="DZ22" s="31">
        <f t="shared" si="180"/>
        <v>6.28</v>
      </c>
      <c r="EA22" s="31">
        <f t="shared" si="181"/>
        <v>2.52</v>
      </c>
      <c r="EB22" s="31">
        <f t="shared" si="182"/>
        <v>1.28</v>
      </c>
      <c r="EC22" s="31">
        <f t="shared" si="183"/>
        <v>3.8</v>
      </c>
      <c r="ED22" s="31">
        <f t="shared" si="184"/>
        <v>1.36</v>
      </c>
      <c r="EE22" s="31">
        <f t="shared" si="184"/>
        <v>1.1200000000000001</v>
      </c>
      <c r="EF22" s="31">
        <f t="shared" si="185"/>
        <v>2.48</v>
      </c>
      <c r="EG22" s="31">
        <f t="shared" si="186"/>
        <v>2.52</v>
      </c>
      <c r="EH22" s="31">
        <f t="shared" si="186"/>
        <v>1.28</v>
      </c>
      <c r="EI22" s="31">
        <f t="shared" si="187"/>
        <v>3.8</v>
      </c>
      <c r="EJ22" s="24"/>
      <c r="EK22" s="24"/>
      <c r="EL22" s="24">
        <v>262.19</v>
      </c>
      <c r="EM22" s="24">
        <v>296.69</v>
      </c>
      <c r="EN22" s="24" t="s">
        <v>465</v>
      </c>
      <c r="EO22" s="24" t="s">
        <v>466</v>
      </c>
      <c r="EP22" s="14" t="s">
        <v>463</v>
      </c>
      <c r="EQ22" s="14" t="s">
        <v>453</v>
      </c>
      <c r="ER22" s="14" t="e">
        <f>IF(OR(EP22="Cống tròn",EP22="Cống hộp",EP22="Ống nhựa"),INDEX(#REF!,MATCH(E22,#REF!,0)),IF(OR(EP22="Rãnh xây",EP22="Rãnh bê tông"),INDEX(#REF!,MATCH(E22,#REF!,0)),EP22&amp;" "&amp;" ,"&amp;EQ22))</f>
        <v>#REF!</v>
      </c>
      <c r="ES22" s="25">
        <v>0</v>
      </c>
      <c r="ET22" s="25">
        <v>0</v>
      </c>
      <c r="EU22" s="25">
        <v>0</v>
      </c>
      <c r="EV22" s="24">
        <v>34.5</v>
      </c>
      <c r="EW22" s="31">
        <f t="shared" si="188"/>
        <v>0</v>
      </c>
      <c r="EX22" s="31">
        <f t="shared" si="189"/>
        <v>0</v>
      </c>
      <c r="EY22" s="31">
        <f t="shared" si="11"/>
        <v>0</v>
      </c>
      <c r="EZ22" s="31">
        <f t="shared" si="190"/>
        <v>0</v>
      </c>
      <c r="FA22" s="31">
        <f t="shared" si="191"/>
        <v>0</v>
      </c>
      <c r="FB22" s="32" t="str">
        <f t="shared" si="192"/>
        <v>Đủ</v>
      </c>
      <c r="FC22" s="31">
        <f t="shared" si="193"/>
        <v>0</v>
      </c>
      <c r="FD22" s="33" t="str" cm="1">
        <f t="array" ref="FD22">IF(EP22="Cống tròn",INDEX(#REF!,MATCH(E22,#REF!,0)),IF(EP22="Cống hộp",INDEX(#REF!,MATCH(E22,#REF!,0)),IF(EP22="Rãnh thang",INDEX(#REF!,MATCH(EL22&amp;EM22,#REF!&amp;#REF!,0)),FE22&amp;" "&amp;FF22)))</f>
        <v>Móng bê tông Có cốt thép</v>
      </c>
      <c r="FE22" s="14" t="s">
        <v>439</v>
      </c>
      <c r="FF22" s="14" t="s">
        <v>437</v>
      </c>
      <c r="FG22" s="14" t="e">
        <f>INDEX(#REF!,MATCH(E22,#REF!,0))</f>
        <v>#REF!</v>
      </c>
      <c r="FH22" s="14"/>
      <c r="FI22" s="24">
        <v>0</v>
      </c>
      <c r="FJ22" s="24">
        <v>0</v>
      </c>
      <c r="FK22" s="24">
        <v>0</v>
      </c>
      <c r="FL22" s="25">
        <v>0</v>
      </c>
      <c r="FM22" s="25">
        <v>0</v>
      </c>
      <c r="FN22" s="31">
        <f t="shared" si="194"/>
        <v>0</v>
      </c>
      <c r="FO22" s="31">
        <f t="shared" si="195"/>
        <v>0</v>
      </c>
      <c r="FP22" s="25">
        <v>0</v>
      </c>
      <c r="FQ22" s="25">
        <v>0</v>
      </c>
      <c r="FR22" s="25">
        <v>0</v>
      </c>
      <c r="FS22" s="31">
        <f t="shared" si="196"/>
        <v>0</v>
      </c>
      <c r="FT22" s="25">
        <v>0</v>
      </c>
      <c r="FU22" s="25">
        <v>0</v>
      </c>
      <c r="FV22" s="25">
        <v>0</v>
      </c>
      <c r="FW22" s="25">
        <v>0</v>
      </c>
      <c r="FX22" s="25">
        <v>0</v>
      </c>
      <c r="FY22" s="31">
        <f t="shared" si="197"/>
        <v>0</v>
      </c>
      <c r="FZ22" s="33" t="s">
        <v>438</v>
      </c>
      <c r="GA22" s="33" t="s">
        <v>454</v>
      </c>
      <c r="GB22" s="33" t="s">
        <v>427</v>
      </c>
      <c r="GC22" s="33" t="s">
        <v>446</v>
      </c>
      <c r="GD22" s="25">
        <v>0.1</v>
      </c>
      <c r="GE22" s="25">
        <v>1.6</v>
      </c>
      <c r="GF22" s="25">
        <v>0.2</v>
      </c>
      <c r="GG22" s="25">
        <v>1.6</v>
      </c>
      <c r="GH22" s="25">
        <v>0</v>
      </c>
      <c r="GI22" s="25">
        <v>0</v>
      </c>
      <c r="GJ22" s="25">
        <v>0.22</v>
      </c>
      <c r="GK22" s="25">
        <v>2</v>
      </c>
      <c r="GL22" s="25">
        <v>1</v>
      </c>
      <c r="GM22" s="25">
        <v>0</v>
      </c>
      <c r="GN22" s="31">
        <f t="shared" si="198"/>
        <v>1</v>
      </c>
      <c r="GO22" s="31">
        <f t="shared" si="199"/>
        <v>1</v>
      </c>
      <c r="GP22" s="25">
        <v>0</v>
      </c>
      <c r="GQ22" s="25">
        <v>0</v>
      </c>
      <c r="GR22" s="25">
        <v>0</v>
      </c>
      <c r="GS22" s="25">
        <v>0</v>
      </c>
      <c r="GT22" s="33" t="e">
        <f>INDEX(#REF!,MATCH(E22,#REF!,0))</f>
        <v>#REF!</v>
      </c>
      <c r="GU22" s="33" t="s">
        <v>437</v>
      </c>
      <c r="GV22" s="25">
        <v>0.1</v>
      </c>
      <c r="GW22" s="25">
        <v>0.3</v>
      </c>
      <c r="GX22" s="25">
        <v>1.44</v>
      </c>
      <c r="GY22" s="25">
        <v>5</v>
      </c>
      <c r="GZ22" s="31">
        <f t="shared" si="12"/>
        <v>1</v>
      </c>
      <c r="HA22" s="31">
        <f t="shared" si="13"/>
        <v>0</v>
      </c>
      <c r="HB22" s="31">
        <f t="shared" si="200"/>
        <v>1.3</v>
      </c>
      <c r="HC22" s="25">
        <v>0</v>
      </c>
      <c r="HD22" s="25">
        <v>0</v>
      </c>
      <c r="HE22" s="25">
        <v>0</v>
      </c>
      <c r="HF22" s="31">
        <f t="shared" si="201"/>
        <v>0</v>
      </c>
      <c r="HG22" s="25">
        <v>0</v>
      </c>
      <c r="HH22" s="25">
        <v>0</v>
      </c>
      <c r="HI22" s="33"/>
      <c r="HJ22" s="33"/>
      <c r="HK22" s="33"/>
      <c r="HL22" s="33"/>
      <c r="HM22" s="33" t="e" cm="1">
        <f t="array" ref="HM22">INDEX(#REF!,MATCH(EL22&amp;EM22,#REF!&amp;#REF!,0))</f>
        <v>#REF!</v>
      </c>
      <c r="HN22" s="25">
        <v>0</v>
      </c>
      <c r="HO22" s="25">
        <v>0</v>
      </c>
      <c r="HP22" s="25">
        <v>0</v>
      </c>
      <c r="HQ22" s="25">
        <v>0</v>
      </c>
      <c r="HR22" s="25">
        <v>0</v>
      </c>
      <c r="HS22" s="25">
        <v>0</v>
      </c>
      <c r="HT22" s="25">
        <v>0</v>
      </c>
      <c r="HU22" s="25">
        <v>0</v>
      </c>
      <c r="HV22" s="25">
        <v>0</v>
      </c>
      <c r="HW22" s="25">
        <v>0</v>
      </c>
      <c r="HX22" s="33" t="e" cm="1">
        <f t="array" ref="HX22">INDEX(#REF!,MATCH(EL22&amp;EM22,#REF!&amp;#REF!,0))</f>
        <v>#REF!</v>
      </c>
      <c r="HY22" s="25">
        <v>0</v>
      </c>
      <c r="HZ22" s="25">
        <v>0</v>
      </c>
      <c r="IA22" s="25">
        <v>0</v>
      </c>
      <c r="IB22" s="33" t="e" cm="1">
        <f t="array" ref="IB22">INDEX(#REF!,MATCH(EL22&amp;EM22,#REF!&amp;#REF!,0))</f>
        <v>#REF!</v>
      </c>
      <c r="IC22" s="25">
        <v>0</v>
      </c>
      <c r="ID22" s="25">
        <v>0</v>
      </c>
      <c r="IE22" s="25">
        <v>0</v>
      </c>
      <c r="IF22" s="25">
        <v>0</v>
      </c>
      <c r="IG22" s="25">
        <v>0</v>
      </c>
      <c r="IH22" s="25">
        <v>0</v>
      </c>
      <c r="II22" s="33" t="e" cm="1">
        <f t="array" ref="II22">INDEX(#REF!,MATCH(EL22&amp;EM22,#REF!&amp;#REF!,0))</f>
        <v>#REF!</v>
      </c>
      <c r="IJ22" s="25">
        <v>0</v>
      </c>
      <c r="IK22" s="25">
        <v>0</v>
      </c>
      <c r="IL22" s="25">
        <v>0</v>
      </c>
      <c r="IM22" s="33" t="e" cm="1">
        <f t="array" ref="IM22">INDEX(#REF!,MATCH(EL22&amp;EM22,#REF!&amp;#REF!,0))</f>
        <v>#REF!</v>
      </c>
      <c r="IN22" s="33" t="s">
        <v>437</v>
      </c>
      <c r="IO22" s="31">
        <f t="shared" si="14"/>
        <v>34</v>
      </c>
      <c r="IP22" s="25">
        <v>1</v>
      </c>
      <c r="IQ22" s="25">
        <v>1.24</v>
      </c>
      <c r="IR22" s="25">
        <v>0.12</v>
      </c>
      <c r="IS22" s="33" t="e" cm="1">
        <f t="array" ref="IS22">INDEX(#REF!,MATCH(EL22&amp;EM22,#REF!&amp;#REF!,0))</f>
        <v>#REF!</v>
      </c>
      <c r="IT22" s="33" t="s">
        <v>437</v>
      </c>
      <c r="IU22" s="31">
        <f t="shared" si="263"/>
        <v>1</v>
      </c>
      <c r="IV22" s="31">
        <f t="shared" si="202"/>
        <v>0.13</v>
      </c>
      <c r="IW22" s="25">
        <v>1.24</v>
      </c>
      <c r="IX22" s="25">
        <v>0.12</v>
      </c>
      <c r="IY22" s="25">
        <v>1.0999999999999999E-2</v>
      </c>
      <c r="IZ22" s="25">
        <v>1</v>
      </c>
      <c r="JA22" s="31">
        <f t="shared" si="264"/>
        <v>34</v>
      </c>
      <c r="JB22" s="31">
        <f t="shared" si="265"/>
        <v>0.374</v>
      </c>
      <c r="JC22" s="31">
        <f t="shared" si="266"/>
        <v>34.374000000000002</v>
      </c>
      <c r="JD22" s="31">
        <f t="shared" si="267"/>
        <v>-0.12599999999999767</v>
      </c>
      <c r="JE22" s="31" t="str">
        <f t="shared" si="268"/>
        <v>Thêm 01</v>
      </c>
      <c r="JF22" s="27">
        <v>40.82000000000005</v>
      </c>
      <c r="JG22" s="26">
        <f t="shared" si="203"/>
        <v>40.020000000000003</v>
      </c>
      <c r="JH22" s="26">
        <f t="shared" si="204"/>
        <v>0.8000000000000469</v>
      </c>
      <c r="JI22" s="26">
        <f t="shared" si="15"/>
        <v>0</v>
      </c>
      <c r="JJ22" s="26">
        <f t="shared" si="16"/>
        <v>0</v>
      </c>
      <c r="JK22" s="26">
        <f t="shared" si="17"/>
        <v>40.020000000000046</v>
      </c>
      <c r="JL22" s="26">
        <f t="shared" si="18"/>
        <v>0</v>
      </c>
      <c r="JM22" s="26">
        <f t="shared" si="19"/>
        <v>0</v>
      </c>
      <c r="JN22" s="26">
        <f t="shared" si="20"/>
        <v>0</v>
      </c>
      <c r="JO22" s="26">
        <f t="shared" si="21"/>
        <v>0</v>
      </c>
      <c r="JP22" s="26">
        <f t="shared" si="22"/>
        <v>40.120000000000047</v>
      </c>
      <c r="JQ22" s="26">
        <f t="shared" si="23"/>
        <v>0</v>
      </c>
      <c r="JR22" s="26">
        <f t="shared" si="24"/>
        <v>0</v>
      </c>
      <c r="JS22" s="26">
        <f t="shared" si="25"/>
        <v>0</v>
      </c>
      <c r="JT22" s="26">
        <f t="shared" si="26"/>
        <v>0</v>
      </c>
      <c r="JU22" s="26">
        <f t="shared" si="27"/>
        <v>0</v>
      </c>
      <c r="JV22" s="26">
        <f t="shared" si="28"/>
        <v>0</v>
      </c>
      <c r="JW22" s="26">
        <f t="shared" si="29"/>
        <v>40.120000000000047</v>
      </c>
      <c r="JX22" s="26">
        <f t="shared" si="30"/>
        <v>40.32000000000005</v>
      </c>
      <c r="JY22" s="26">
        <f t="shared" si="31"/>
        <v>0</v>
      </c>
      <c r="JZ22" s="26">
        <f t="shared" si="32"/>
        <v>0</v>
      </c>
      <c r="KA22" s="26">
        <f t="shared" si="33"/>
        <v>0</v>
      </c>
      <c r="KB22" s="26">
        <f t="shared" si="34"/>
        <v>0</v>
      </c>
      <c r="KC22" s="26">
        <f t="shared" si="35"/>
        <v>40.32000000000005</v>
      </c>
      <c r="KD22" s="106">
        <f t="shared" si="205"/>
        <v>0</v>
      </c>
      <c r="KE22" s="24">
        <v>40.32000000000005</v>
      </c>
      <c r="KF22" s="31">
        <f t="shared" si="206"/>
        <v>1</v>
      </c>
      <c r="KG22" s="31">
        <f t="shared" si="36"/>
        <v>41.32</v>
      </c>
      <c r="KH22" s="31">
        <f t="shared" si="37"/>
        <v>41.32</v>
      </c>
      <c r="KI22" s="31">
        <f t="shared" si="38"/>
        <v>0</v>
      </c>
      <c r="KJ22" s="31">
        <f t="shared" si="39"/>
        <v>41.32</v>
      </c>
      <c r="KK22" s="25">
        <v>41.32000000000005</v>
      </c>
      <c r="KL22" s="31">
        <f t="shared" si="40"/>
        <v>0</v>
      </c>
      <c r="KM22" s="31">
        <f t="shared" si="41"/>
        <v>0</v>
      </c>
      <c r="KN22" s="31">
        <f t="shared" si="42"/>
        <v>41.32</v>
      </c>
      <c r="KO22" s="31">
        <f t="shared" si="43"/>
        <v>0</v>
      </c>
      <c r="KP22" s="31">
        <f t="shared" si="44"/>
        <v>0</v>
      </c>
      <c r="KQ22" s="25">
        <v>0</v>
      </c>
      <c r="KR22" s="31">
        <f t="shared" si="45"/>
        <v>0</v>
      </c>
      <c r="KS22" s="27">
        <v>40.32000000000005</v>
      </c>
      <c r="KT22" s="26">
        <f t="shared" si="46"/>
        <v>39.520000000000003</v>
      </c>
      <c r="KU22" s="106">
        <f t="shared" si="207"/>
        <v>0.8000000000000469</v>
      </c>
      <c r="KV22" s="26">
        <f t="shared" si="47"/>
        <v>0</v>
      </c>
      <c r="KW22" s="26">
        <f t="shared" si="48"/>
        <v>0</v>
      </c>
      <c r="KX22" s="26">
        <f t="shared" si="49"/>
        <v>39.520000000000046</v>
      </c>
      <c r="KY22" s="26">
        <f t="shared" si="50"/>
        <v>0</v>
      </c>
      <c r="KZ22" s="26">
        <f t="shared" si="51"/>
        <v>0</v>
      </c>
      <c r="LA22" s="26">
        <f t="shared" si="52"/>
        <v>0</v>
      </c>
      <c r="LB22" s="26">
        <f t="shared" si="53"/>
        <v>0</v>
      </c>
      <c r="LC22" s="26">
        <f t="shared" si="54"/>
        <v>39.620000000000047</v>
      </c>
      <c r="LD22" s="26">
        <f t="shared" si="55"/>
        <v>0</v>
      </c>
      <c r="LE22" s="26">
        <f t="shared" si="56"/>
        <v>0</v>
      </c>
      <c r="LF22" s="26">
        <f t="shared" si="57"/>
        <v>0</v>
      </c>
      <c r="LG22" s="26">
        <f t="shared" si="58"/>
        <v>0</v>
      </c>
      <c r="LH22" s="26">
        <f t="shared" si="59"/>
        <v>0</v>
      </c>
      <c r="LI22" s="26">
        <f t="shared" si="60"/>
        <v>0</v>
      </c>
      <c r="LJ22" s="26">
        <f t="shared" si="61"/>
        <v>39.620000000000047</v>
      </c>
      <c r="LK22" s="26">
        <f t="shared" si="62"/>
        <v>39.82000000000005</v>
      </c>
      <c r="LL22" s="26">
        <f t="shared" si="63"/>
        <v>0</v>
      </c>
      <c r="LM22" s="26">
        <f t="shared" si="64"/>
        <v>0</v>
      </c>
      <c r="LN22" s="26">
        <f t="shared" si="65"/>
        <v>0</v>
      </c>
      <c r="LO22" s="26">
        <f t="shared" si="66"/>
        <v>0</v>
      </c>
      <c r="LP22" s="26">
        <f t="shared" si="67"/>
        <v>39.82000000000005</v>
      </c>
      <c r="LQ22" s="26">
        <f t="shared" si="68"/>
        <v>0</v>
      </c>
      <c r="LR22" s="24">
        <v>39.82000000000005</v>
      </c>
      <c r="LS22" s="31">
        <f t="shared" si="69"/>
        <v>1</v>
      </c>
      <c r="LT22" s="31">
        <f t="shared" si="70"/>
        <v>40.82</v>
      </c>
      <c r="LU22" s="31">
        <f t="shared" si="71"/>
        <v>40.82</v>
      </c>
      <c r="LV22" s="31">
        <f t="shared" si="72"/>
        <v>0</v>
      </c>
      <c r="LW22" s="31">
        <f t="shared" si="73"/>
        <v>40.82</v>
      </c>
      <c r="LX22" s="25">
        <v>40.82000000000005</v>
      </c>
      <c r="LY22" s="31">
        <f t="shared" si="74"/>
        <v>0</v>
      </c>
      <c r="LZ22" s="31">
        <f t="shared" si="75"/>
        <v>0</v>
      </c>
      <c r="MA22" s="31">
        <f t="shared" si="76"/>
        <v>40.82</v>
      </c>
      <c r="MB22" s="31">
        <f t="shared" si="77"/>
        <v>0</v>
      </c>
      <c r="MC22" s="31">
        <f t="shared" si="78"/>
        <v>0</v>
      </c>
      <c r="MD22" s="25">
        <v>0</v>
      </c>
      <c r="ME22" s="31">
        <f t="shared" si="79"/>
        <v>0</v>
      </c>
      <c r="MF22" s="33" t="s">
        <v>114</v>
      </c>
      <c r="MG22" s="25">
        <v>0</v>
      </c>
      <c r="MH22" s="31">
        <f t="shared" si="208"/>
        <v>0.8000000000000469</v>
      </c>
      <c r="MI22" s="31">
        <f t="shared" si="209"/>
        <v>0.8000000000000469</v>
      </c>
      <c r="MJ22" s="25">
        <v>0</v>
      </c>
      <c r="MK22" s="31">
        <f t="shared" si="210"/>
        <v>0.8000000000000469</v>
      </c>
      <c r="ML22" s="31">
        <f t="shared" si="211"/>
        <v>0.8000000000000469</v>
      </c>
      <c r="MM22" s="31">
        <f t="shared" si="80"/>
        <v>0</v>
      </c>
      <c r="MN22" s="31">
        <f t="shared" si="81"/>
        <v>0</v>
      </c>
      <c r="MO22" s="31">
        <f t="shared" si="212"/>
        <v>0</v>
      </c>
      <c r="MP22" s="31">
        <f t="shared" si="82"/>
        <v>0</v>
      </c>
      <c r="MQ22" s="31">
        <f t="shared" si="83"/>
        <v>0</v>
      </c>
      <c r="MR22" s="31">
        <f t="shared" si="213"/>
        <v>0</v>
      </c>
      <c r="MS22" s="31">
        <f t="shared" si="84"/>
        <v>0</v>
      </c>
      <c r="MT22" s="31">
        <f t="shared" si="85"/>
        <v>0</v>
      </c>
      <c r="MU22" s="31">
        <f t="shared" si="214"/>
        <v>0</v>
      </c>
      <c r="MV22" s="31">
        <f t="shared" si="86"/>
        <v>0</v>
      </c>
      <c r="MW22" s="31">
        <f t="shared" si="87"/>
        <v>0</v>
      </c>
      <c r="MX22" s="31">
        <f t="shared" si="215"/>
        <v>0</v>
      </c>
      <c r="MY22" s="108">
        <f t="shared" si="88"/>
        <v>0</v>
      </c>
      <c r="MZ22" s="31">
        <f t="shared" si="89"/>
        <v>0</v>
      </c>
      <c r="NA22" s="31">
        <f t="shared" si="216"/>
        <v>0</v>
      </c>
      <c r="NB22" s="31">
        <f t="shared" si="90"/>
        <v>0</v>
      </c>
      <c r="NC22" s="31">
        <f t="shared" si="91"/>
        <v>0</v>
      </c>
      <c r="ND22" s="31">
        <f t="shared" si="217"/>
        <v>0</v>
      </c>
      <c r="NE22" s="31">
        <f t="shared" si="92"/>
        <v>0</v>
      </c>
      <c r="NF22" s="31">
        <f t="shared" si="93"/>
        <v>0</v>
      </c>
      <c r="NG22" s="31">
        <f t="shared" si="218"/>
        <v>0</v>
      </c>
      <c r="NH22" s="31">
        <f t="shared" si="94"/>
        <v>0</v>
      </c>
      <c r="NI22" s="31">
        <f t="shared" si="95"/>
        <v>0</v>
      </c>
      <c r="NJ22" s="31">
        <f t="shared" si="219"/>
        <v>0</v>
      </c>
      <c r="NK22" s="31">
        <f t="shared" si="96"/>
        <v>0.1</v>
      </c>
      <c r="NL22" s="31">
        <f t="shared" si="97"/>
        <v>0.1</v>
      </c>
      <c r="NM22" s="31">
        <f t="shared" si="220"/>
        <v>0.1</v>
      </c>
      <c r="NN22" s="108">
        <f t="shared" si="98"/>
        <v>0</v>
      </c>
      <c r="NO22" s="31">
        <f t="shared" si="99"/>
        <v>0</v>
      </c>
      <c r="NP22" s="31">
        <f t="shared" si="221"/>
        <v>0</v>
      </c>
      <c r="NQ22" s="31">
        <f t="shared" si="100"/>
        <v>0.2</v>
      </c>
      <c r="NR22" s="31">
        <f t="shared" si="101"/>
        <v>0.2</v>
      </c>
      <c r="NS22" s="31">
        <f t="shared" si="222"/>
        <v>0.2</v>
      </c>
      <c r="NT22" s="31">
        <f t="shared" si="102"/>
        <v>0</v>
      </c>
      <c r="NU22" s="31">
        <f t="shared" si="103"/>
        <v>0</v>
      </c>
      <c r="NV22" s="31">
        <f t="shared" si="223"/>
        <v>0</v>
      </c>
      <c r="NW22" s="31">
        <f t="shared" si="104"/>
        <v>0.50000000000004685</v>
      </c>
      <c r="NX22" s="31">
        <f t="shared" si="105"/>
        <v>0.50000000000004685</v>
      </c>
      <c r="NY22" s="31">
        <f t="shared" si="224"/>
        <v>0.50000000000004685</v>
      </c>
      <c r="NZ22" s="31">
        <f t="shared" si="106"/>
        <v>0</v>
      </c>
      <c r="OA22" s="31">
        <f t="shared" si="107"/>
        <v>0</v>
      </c>
      <c r="OB22" s="31">
        <f t="shared" si="225"/>
        <v>0</v>
      </c>
      <c r="OC22" s="31">
        <f t="shared" si="108"/>
        <v>0</v>
      </c>
      <c r="OD22" s="31">
        <f t="shared" si="109"/>
        <v>0</v>
      </c>
      <c r="OE22" s="31">
        <f t="shared" si="226"/>
        <v>0</v>
      </c>
      <c r="OF22" s="31">
        <f t="shared" si="110"/>
        <v>0</v>
      </c>
      <c r="OG22" s="31">
        <f t="shared" si="111"/>
        <v>0</v>
      </c>
      <c r="OH22" s="31">
        <f t="shared" si="227"/>
        <v>0</v>
      </c>
      <c r="OI22" s="31">
        <f t="shared" si="112"/>
        <v>0</v>
      </c>
      <c r="OJ22" s="31">
        <f t="shared" si="113"/>
        <v>0</v>
      </c>
      <c r="OK22" s="31">
        <f t="shared" si="228"/>
        <v>0</v>
      </c>
      <c r="OL22" s="31">
        <f t="shared" si="114"/>
        <v>0</v>
      </c>
      <c r="OM22" s="31">
        <f t="shared" si="115"/>
        <v>0</v>
      </c>
      <c r="ON22" s="31">
        <f t="shared" si="229"/>
        <v>0</v>
      </c>
      <c r="OO22" s="31">
        <f t="shared" si="116"/>
        <v>0</v>
      </c>
      <c r="OP22" s="31">
        <f t="shared" si="117"/>
        <v>0</v>
      </c>
      <c r="OQ22" s="31">
        <f t="shared" si="230"/>
        <v>0</v>
      </c>
      <c r="OR22" s="31">
        <f t="shared" si="118"/>
        <v>0</v>
      </c>
      <c r="OS22" s="31">
        <f t="shared" si="119"/>
        <v>0</v>
      </c>
      <c r="OT22" s="31">
        <f t="shared" si="231"/>
        <v>0</v>
      </c>
      <c r="OU22" s="31">
        <f t="shared" si="120"/>
        <v>0</v>
      </c>
      <c r="OV22" s="31">
        <f t="shared" si="121"/>
        <v>0</v>
      </c>
      <c r="OW22" s="31">
        <f t="shared" si="232"/>
        <v>0</v>
      </c>
      <c r="OX22" s="31">
        <f t="shared" si="122"/>
        <v>0</v>
      </c>
      <c r="OY22" s="31">
        <f t="shared" si="123"/>
        <v>0</v>
      </c>
      <c r="OZ22" s="31">
        <f t="shared" si="233"/>
        <v>0</v>
      </c>
      <c r="PA22" s="31">
        <f t="shared" si="124"/>
        <v>0</v>
      </c>
      <c r="PB22" s="31">
        <f t="shared" si="125"/>
        <v>0</v>
      </c>
      <c r="PC22" s="31">
        <f t="shared" si="234"/>
        <v>0</v>
      </c>
      <c r="PD22" s="31">
        <f t="shared" si="126"/>
        <v>0</v>
      </c>
      <c r="PE22" s="31">
        <f t="shared" si="127"/>
        <v>0</v>
      </c>
      <c r="PF22" s="31">
        <f t="shared" si="235"/>
        <v>0</v>
      </c>
      <c r="PG22" s="27">
        <v>2.6</v>
      </c>
      <c r="PH22" s="27">
        <v>0.5</v>
      </c>
      <c r="PI22" s="27">
        <v>1</v>
      </c>
      <c r="PJ22" s="27">
        <v>1</v>
      </c>
      <c r="PK22" s="27">
        <v>0</v>
      </c>
      <c r="PL22" s="27">
        <v>0</v>
      </c>
      <c r="PM22" s="27">
        <v>0</v>
      </c>
      <c r="PN22" s="27">
        <v>0</v>
      </c>
      <c r="PO22" s="31">
        <f t="shared" si="269"/>
        <v>3.4</v>
      </c>
      <c r="PP22" s="31">
        <f t="shared" si="236"/>
        <v>2.4</v>
      </c>
      <c r="PQ22" s="31">
        <f t="shared" si="237"/>
        <v>0</v>
      </c>
      <c r="PR22" s="31">
        <f t="shared" si="238"/>
        <v>0</v>
      </c>
      <c r="PS22" s="31">
        <f t="shared" si="239"/>
        <v>3.4</v>
      </c>
      <c r="PT22" s="31">
        <f t="shared" si="240"/>
        <v>2.4</v>
      </c>
      <c r="PU22" s="31">
        <f t="shared" si="241"/>
        <v>0</v>
      </c>
      <c r="PV22" s="31">
        <f t="shared" si="242"/>
        <v>0</v>
      </c>
      <c r="PW22" s="31">
        <f t="shared" si="128"/>
        <v>0</v>
      </c>
      <c r="PX22" s="31">
        <f t="shared" si="243"/>
        <v>0</v>
      </c>
      <c r="PY22" s="31">
        <f t="shared" si="129"/>
        <v>0</v>
      </c>
      <c r="PZ22" s="31">
        <f t="shared" si="130"/>
        <v>0</v>
      </c>
      <c r="QA22" s="31">
        <f t="shared" si="131"/>
        <v>82.8</v>
      </c>
      <c r="QB22" s="31">
        <f t="shared" si="132"/>
        <v>0</v>
      </c>
      <c r="QC22" s="31">
        <f t="shared" si="133"/>
        <v>82.8</v>
      </c>
      <c r="QD22" s="31">
        <f t="shared" si="134"/>
        <v>0</v>
      </c>
      <c r="QE22" s="31">
        <f t="shared" si="135"/>
        <v>0</v>
      </c>
      <c r="QF22" s="31">
        <f t="shared" si="244"/>
        <v>0</v>
      </c>
      <c r="QG22" s="31">
        <f t="shared" si="245"/>
        <v>82.8</v>
      </c>
      <c r="QH22" s="31">
        <f t="shared" si="246"/>
        <v>0</v>
      </c>
      <c r="QI22" s="31">
        <f t="shared" si="247"/>
        <v>82.8</v>
      </c>
      <c r="QJ22" s="31">
        <f t="shared" si="136"/>
        <v>0</v>
      </c>
      <c r="QK22" s="31">
        <f t="shared" si="137"/>
        <v>0</v>
      </c>
      <c r="QL22" s="31">
        <f t="shared" si="248"/>
        <v>0</v>
      </c>
      <c r="QM22" s="31">
        <f t="shared" si="138"/>
        <v>0</v>
      </c>
      <c r="QN22" s="31">
        <f t="shared" si="139"/>
        <v>0</v>
      </c>
      <c r="QO22" s="31">
        <f t="shared" si="249"/>
        <v>0</v>
      </c>
      <c r="QP22" s="31">
        <f t="shared" si="140"/>
        <v>41.4</v>
      </c>
      <c r="QQ22" s="31">
        <f t="shared" si="141"/>
        <v>0</v>
      </c>
      <c r="QR22" s="31">
        <f t="shared" si="250"/>
        <v>41.4</v>
      </c>
      <c r="QS22" s="31">
        <f t="shared" si="142"/>
        <v>0</v>
      </c>
      <c r="QT22" s="31">
        <f t="shared" si="143"/>
        <v>0</v>
      </c>
      <c r="QU22" s="31">
        <f t="shared" si="251"/>
        <v>0</v>
      </c>
      <c r="QV22" s="31">
        <f t="shared" si="144"/>
        <v>0</v>
      </c>
      <c r="QW22" s="31">
        <f t="shared" si="145"/>
        <v>0</v>
      </c>
      <c r="QX22" s="31">
        <f t="shared" si="252"/>
        <v>0</v>
      </c>
      <c r="QY22" s="31">
        <f t="shared" si="146"/>
        <v>0</v>
      </c>
      <c r="QZ22" s="31">
        <f t="shared" si="147"/>
        <v>0</v>
      </c>
      <c r="RA22" s="31">
        <f t="shared" si="253"/>
        <v>0</v>
      </c>
      <c r="RB22" s="31">
        <f t="shared" si="254"/>
        <v>0</v>
      </c>
      <c r="RC22" s="31">
        <f t="shared" si="255"/>
        <v>0</v>
      </c>
      <c r="RD22" s="31">
        <f t="shared" si="256"/>
        <v>41.4</v>
      </c>
      <c r="RE22" s="31">
        <f t="shared" si="256"/>
        <v>0</v>
      </c>
      <c r="RF22" s="31">
        <f t="shared" si="257"/>
        <v>41.4</v>
      </c>
      <c r="RG22" s="31">
        <f t="shared" si="258"/>
        <v>41.4</v>
      </c>
      <c r="RH22" s="31">
        <f t="shared" si="258"/>
        <v>0</v>
      </c>
      <c r="RI22" s="31">
        <f t="shared" si="259"/>
        <v>41.4</v>
      </c>
      <c r="RJ22" s="31">
        <f t="shared" si="260"/>
        <v>41.4</v>
      </c>
      <c r="RK22" s="31">
        <f t="shared" si="260"/>
        <v>0</v>
      </c>
      <c r="RL22" s="31">
        <f t="shared" si="260"/>
        <v>41.4</v>
      </c>
      <c r="RM22" s="31">
        <f t="shared" si="148"/>
        <v>0</v>
      </c>
      <c r="RN22" s="31">
        <f t="shared" si="149"/>
        <v>0</v>
      </c>
      <c r="RO22" s="31">
        <f t="shared" si="150"/>
        <v>0</v>
      </c>
      <c r="RP22" s="31">
        <f t="shared" si="151"/>
        <v>0</v>
      </c>
      <c r="RQ22" s="31">
        <f t="shared" si="152"/>
        <v>0</v>
      </c>
      <c r="RR22" s="31">
        <f t="shared" si="153"/>
        <v>0</v>
      </c>
      <c r="RS22" s="31">
        <f t="shared" si="154"/>
        <v>0</v>
      </c>
      <c r="RT22" s="31">
        <f t="shared" si="155"/>
        <v>0</v>
      </c>
      <c r="RU22" s="31">
        <f t="shared" si="261"/>
        <v>0</v>
      </c>
      <c r="RV22" s="24"/>
      <c r="RW22" s="24"/>
      <c r="RX22" s="24"/>
      <c r="RY22" s="24"/>
    </row>
    <row r="23" spans="1:493" ht="30" x14ac:dyDescent="0.25">
      <c r="A23" s="24">
        <v>17</v>
      </c>
      <c r="B23" s="24" t="s">
        <v>457</v>
      </c>
      <c r="C23" s="24">
        <v>297.39</v>
      </c>
      <c r="D23" s="14" t="e">
        <f>INDEX(#REF!,MATCH(E23,#REF!,0))</f>
        <v>#REF!</v>
      </c>
      <c r="E23" s="24" t="s">
        <v>466</v>
      </c>
      <c r="F23" s="14" t="s">
        <v>422</v>
      </c>
      <c r="G23" s="14" t="s">
        <v>442</v>
      </c>
      <c r="H23" s="14" t="s">
        <v>435</v>
      </c>
      <c r="I23" s="14" t="s">
        <v>425</v>
      </c>
      <c r="J23" s="14" t="s">
        <v>439</v>
      </c>
      <c r="K23" s="14" t="s">
        <v>446</v>
      </c>
      <c r="L23" s="14" t="s">
        <v>446</v>
      </c>
      <c r="M23" s="24">
        <v>2</v>
      </c>
      <c r="N23" s="24">
        <v>2</v>
      </c>
      <c r="O23" s="25">
        <v>2</v>
      </c>
      <c r="P23" s="25">
        <v>2.4</v>
      </c>
      <c r="Q23" s="25">
        <v>0.1</v>
      </c>
      <c r="R23" s="25">
        <v>2</v>
      </c>
      <c r="S23" s="25">
        <v>2.2000000000000002</v>
      </c>
      <c r="T23" s="24">
        <v>0.2</v>
      </c>
      <c r="U23" s="24">
        <v>0</v>
      </c>
      <c r="V23" s="24">
        <v>0</v>
      </c>
      <c r="W23" s="24">
        <v>0</v>
      </c>
      <c r="X23" s="24">
        <v>2</v>
      </c>
      <c r="Y23" s="24">
        <v>1.54</v>
      </c>
      <c r="Z23" s="26">
        <f t="shared" si="272"/>
        <v>1.28</v>
      </c>
      <c r="AA23" s="24">
        <v>0.2</v>
      </c>
      <c r="AB23" s="24">
        <v>0</v>
      </c>
      <c r="AC23" s="24">
        <v>0</v>
      </c>
      <c r="AD23" s="24">
        <v>0</v>
      </c>
      <c r="AE23" s="24">
        <v>0</v>
      </c>
      <c r="AF23" s="24">
        <v>0</v>
      </c>
      <c r="AG23" s="25">
        <v>0</v>
      </c>
      <c r="AH23" s="25">
        <v>0</v>
      </c>
      <c r="AI23" s="26">
        <f t="shared" si="0"/>
        <v>0</v>
      </c>
      <c r="AJ23" s="25">
        <v>0</v>
      </c>
      <c r="AK23" s="25">
        <v>0</v>
      </c>
      <c r="AL23" s="26">
        <f t="shared" si="1"/>
        <v>0</v>
      </c>
      <c r="AM23" s="24">
        <v>0</v>
      </c>
      <c r="AN23" s="24">
        <v>0</v>
      </c>
      <c r="AO23" s="24">
        <v>0</v>
      </c>
      <c r="AP23" s="24">
        <v>0</v>
      </c>
      <c r="AQ23" s="24">
        <v>2</v>
      </c>
      <c r="AR23" s="24">
        <v>1.8</v>
      </c>
      <c r="AS23" s="24">
        <v>0.12</v>
      </c>
      <c r="AT23" s="24">
        <v>0.1</v>
      </c>
      <c r="AU23" s="24">
        <v>0</v>
      </c>
      <c r="AV23" s="24">
        <v>0</v>
      </c>
      <c r="AW23" s="24">
        <v>0</v>
      </c>
      <c r="AX23" s="24">
        <v>0</v>
      </c>
      <c r="AY23" s="24">
        <v>0</v>
      </c>
      <c r="AZ23" s="24">
        <v>0</v>
      </c>
      <c r="BA23" s="24">
        <v>0</v>
      </c>
      <c r="BB23" s="24">
        <v>0</v>
      </c>
      <c r="BC23" s="24">
        <v>0</v>
      </c>
      <c r="BD23" s="24">
        <v>0</v>
      </c>
      <c r="BE23" s="24">
        <v>0</v>
      </c>
      <c r="BF23" s="24">
        <v>0</v>
      </c>
      <c r="BG23" s="24">
        <v>0</v>
      </c>
      <c r="BH23" s="24">
        <v>0</v>
      </c>
      <c r="BI23" s="24">
        <v>0</v>
      </c>
      <c r="BJ23" s="24">
        <v>0</v>
      </c>
      <c r="BK23" s="24">
        <v>0</v>
      </c>
      <c r="BL23" s="24">
        <v>0</v>
      </c>
      <c r="BM23" s="24">
        <v>0</v>
      </c>
      <c r="BN23" s="24">
        <v>0</v>
      </c>
      <c r="BO23" s="24">
        <v>0</v>
      </c>
      <c r="BP23" s="24">
        <v>0</v>
      </c>
      <c r="BQ23" s="24">
        <v>0</v>
      </c>
      <c r="BR23" s="24">
        <v>0</v>
      </c>
      <c r="BS23" s="24">
        <v>0</v>
      </c>
      <c r="BT23" s="24">
        <v>0</v>
      </c>
      <c r="BU23" s="24">
        <v>0</v>
      </c>
      <c r="BV23" s="24">
        <v>0</v>
      </c>
      <c r="BW23" s="24"/>
      <c r="BX23" s="24"/>
      <c r="BY23" s="24">
        <v>0</v>
      </c>
      <c r="BZ23" s="24">
        <v>0</v>
      </c>
      <c r="CA23" s="14" t="e">
        <f>INDEX(#REF!,MATCH(E23,#REF!,0))</f>
        <v>#REF!</v>
      </c>
      <c r="CB23" s="14" t="s">
        <v>458</v>
      </c>
      <c r="CC23" s="24">
        <v>2.2999999999999998</v>
      </c>
      <c r="CD23" s="24">
        <v>0.12</v>
      </c>
      <c r="CE23" s="24">
        <v>0</v>
      </c>
      <c r="CF23" s="24">
        <v>0</v>
      </c>
      <c r="CG23" s="24">
        <v>0</v>
      </c>
      <c r="CH23" s="24">
        <v>1</v>
      </c>
      <c r="CI23" s="24" t="s">
        <v>429</v>
      </c>
      <c r="CJ23" s="24">
        <v>0.32</v>
      </c>
      <c r="CK23" s="26">
        <f t="shared" si="157"/>
        <v>0.59000000000000008</v>
      </c>
      <c r="CL23" s="26">
        <f t="shared" si="270"/>
        <v>0.91000000000000014</v>
      </c>
      <c r="CM23" s="24">
        <v>36.67</v>
      </c>
      <c r="CN23" s="27">
        <v>56.87</v>
      </c>
      <c r="CO23" s="24">
        <v>56.08</v>
      </c>
      <c r="CP23" s="28">
        <f t="shared" si="159"/>
        <v>56.08</v>
      </c>
      <c r="CQ23" s="28">
        <f t="shared" si="160"/>
        <v>55.17</v>
      </c>
      <c r="CR23" s="28">
        <f t="shared" si="161"/>
        <v>0.91</v>
      </c>
      <c r="CS23" s="28">
        <f t="shared" si="162"/>
        <v>55.269999999999996</v>
      </c>
      <c r="CT23" s="28">
        <f t="shared" si="2"/>
        <v>55.47</v>
      </c>
      <c r="CU23" s="29">
        <v>55.47</v>
      </c>
      <c r="CV23" s="28">
        <f t="shared" si="163"/>
        <v>1.28</v>
      </c>
      <c r="CW23" s="28">
        <f t="shared" si="3"/>
        <v>0</v>
      </c>
      <c r="CX23" s="28">
        <f t="shared" si="4"/>
        <v>0</v>
      </c>
      <c r="CY23" s="28">
        <f t="shared" si="5"/>
        <v>56.75</v>
      </c>
      <c r="CZ23" s="28">
        <f t="shared" si="164"/>
        <v>56.75</v>
      </c>
      <c r="DA23" s="30">
        <v>56.87</v>
      </c>
      <c r="DB23" s="26">
        <f t="shared" si="165"/>
        <v>1.7</v>
      </c>
      <c r="DC23" s="26">
        <f t="shared" si="166"/>
        <v>0.79</v>
      </c>
      <c r="DD23" s="26">
        <f t="shared" si="167"/>
        <v>0.90999999999999992</v>
      </c>
      <c r="DE23" s="26">
        <f t="shared" si="6"/>
        <v>0.1</v>
      </c>
      <c r="DF23" s="26">
        <f t="shared" si="168"/>
        <v>0.2</v>
      </c>
      <c r="DG23" s="26">
        <f t="shared" si="7"/>
        <v>0.28999999999999998</v>
      </c>
      <c r="DH23" s="26">
        <f t="shared" si="8"/>
        <v>0</v>
      </c>
      <c r="DI23" s="26">
        <f t="shared" si="9"/>
        <v>0</v>
      </c>
      <c r="DJ23" s="26">
        <f t="shared" si="10"/>
        <v>0.32</v>
      </c>
      <c r="DK23" s="26">
        <f t="shared" si="169"/>
        <v>0.59000000000000008</v>
      </c>
      <c r="DL23" s="26">
        <f t="shared" si="170"/>
        <v>0.32</v>
      </c>
      <c r="DM23" s="26">
        <f t="shared" si="171"/>
        <v>0</v>
      </c>
      <c r="DN23" s="26">
        <f t="shared" si="172"/>
        <v>0</v>
      </c>
      <c r="DO23" s="24">
        <v>3</v>
      </c>
      <c r="DP23" s="24">
        <v>0.5</v>
      </c>
      <c r="DQ23" s="24">
        <v>1</v>
      </c>
      <c r="DR23" s="24">
        <v>1</v>
      </c>
      <c r="DS23" s="31">
        <f t="shared" si="173"/>
        <v>3.59</v>
      </c>
      <c r="DT23" s="31">
        <f t="shared" si="174"/>
        <v>3.91</v>
      </c>
      <c r="DU23" s="31">
        <f t="shared" si="175"/>
        <v>1.94</v>
      </c>
      <c r="DV23" s="31">
        <f t="shared" si="176"/>
        <v>1.2</v>
      </c>
      <c r="DW23" s="31">
        <f t="shared" si="177"/>
        <v>3.14</v>
      </c>
      <c r="DX23" s="31">
        <f t="shared" si="178"/>
        <v>3.88</v>
      </c>
      <c r="DY23" s="31">
        <f t="shared" si="179"/>
        <v>2.4</v>
      </c>
      <c r="DZ23" s="31">
        <f t="shared" si="180"/>
        <v>6.28</v>
      </c>
      <c r="EA23" s="31">
        <f t="shared" si="181"/>
        <v>2.52</v>
      </c>
      <c r="EB23" s="31">
        <f t="shared" si="182"/>
        <v>1.28</v>
      </c>
      <c r="EC23" s="31">
        <f t="shared" si="183"/>
        <v>3.8</v>
      </c>
      <c r="ED23" s="31">
        <f t="shared" si="184"/>
        <v>1.36</v>
      </c>
      <c r="EE23" s="31">
        <f t="shared" si="184"/>
        <v>1.1200000000000001</v>
      </c>
      <c r="EF23" s="31">
        <f t="shared" si="185"/>
        <v>2.48</v>
      </c>
      <c r="EG23" s="31">
        <f t="shared" si="186"/>
        <v>2.52</v>
      </c>
      <c r="EH23" s="31">
        <f t="shared" si="186"/>
        <v>1.28</v>
      </c>
      <c r="EI23" s="31">
        <f t="shared" si="187"/>
        <v>3.8</v>
      </c>
      <c r="EJ23" s="24"/>
      <c r="EK23" s="24"/>
      <c r="EL23" s="24">
        <v>298.08999999999997</v>
      </c>
      <c r="EM23" s="24">
        <v>332.59000000000003</v>
      </c>
      <c r="EN23" s="24" t="s">
        <v>466</v>
      </c>
      <c r="EO23" s="24" t="s">
        <v>467</v>
      </c>
      <c r="EP23" s="14" t="s">
        <v>463</v>
      </c>
      <c r="EQ23" s="14" t="s">
        <v>453</v>
      </c>
      <c r="ER23" s="14" t="e">
        <f>IF(OR(EP23="Cống tròn",EP23="Cống hộp",EP23="Ống nhựa"),INDEX(#REF!,MATCH(E23,#REF!,0)),IF(OR(EP23="Rãnh xây",EP23="Rãnh bê tông"),INDEX(#REF!,MATCH(E23,#REF!,0)),EP23&amp;" "&amp;" ,"&amp;EQ23))</f>
        <v>#REF!</v>
      </c>
      <c r="ES23" s="25">
        <v>0</v>
      </c>
      <c r="ET23" s="25">
        <v>0</v>
      </c>
      <c r="EU23" s="25">
        <v>0</v>
      </c>
      <c r="EV23" s="24">
        <v>34.500000000000057</v>
      </c>
      <c r="EW23" s="31">
        <f t="shared" si="188"/>
        <v>0</v>
      </c>
      <c r="EX23" s="31">
        <f t="shared" si="189"/>
        <v>0</v>
      </c>
      <c r="EY23" s="31">
        <f t="shared" si="11"/>
        <v>0</v>
      </c>
      <c r="EZ23" s="31">
        <f t="shared" si="190"/>
        <v>0</v>
      </c>
      <c r="FA23" s="31">
        <f t="shared" si="191"/>
        <v>0</v>
      </c>
      <c r="FB23" s="32" t="str">
        <f t="shared" si="192"/>
        <v>Đủ</v>
      </c>
      <c r="FC23" s="31">
        <f t="shared" si="193"/>
        <v>0</v>
      </c>
      <c r="FD23" s="33" t="str" cm="1">
        <f t="array" ref="FD23">IF(EP23="Cống tròn",INDEX(#REF!,MATCH(E23,#REF!,0)),IF(EP23="Cống hộp",INDEX(#REF!,MATCH(E23,#REF!,0)),IF(EP23="Rãnh thang",INDEX(#REF!,MATCH(EL23&amp;EM23,#REF!&amp;#REF!,0)),FE23&amp;" "&amp;FF23)))</f>
        <v>Móng bê tông Có cốt thép</v>
      </c>
      <c r="FE23" s="14" t="s">
        <v>439</v>
      </c>
      <c r="FF23" s="14" t="s">
        <v>437</v>
      </c>
      <c r="FG23" s="14" t="e">
        <f>INDEX(#REF!,MATCH(E23,#REF!,0))</f>
        <v>#REF!</v>
      </c>
      <c r="FH23" s="14"/>
      <c r="FI23" s="24">
        <v>0</v>
      </c>
      <c r="FJ23" s="24">
        <v>0</v>
      </c>
      <c r="FK23" s="24">
        <v>0</v>
      </c>
      <c r="FL23" s="25">
        <v>0</v>
      </c>
      <c r="FM23" s="25">
        <v>0</v>
      </c>
      <c r="FN23" s="31">
        <f t="shared" si="194"/>
        <v>0</v>
      </c>
      <c r="FO23" s="31">
        <f t="shared" si="195"/>
        <v>0</v>
      </c>
      <c r="FP23" s="25">
        <v>0</v>
      </c>
      <c r="FQ23" s="25">
        <v>0</v>
      </c>
      <c r="FR23" s="25">
        <v>0</v>
      </c>
      <c r="FS23" s="31">
        <f t="shared" si="196"/>
        <v>0</v>
      </c>
      <c r="FT23" s="25">
        <v>0</v>
      </c>
      <c r="FU23" s="25">
        <v>0</v>
      </c>
      <c r="FV23" s="25">
        <v>0</v>
      </c>
      <c r="FW23" s="25">
        <v>0</v>
      </c>
      <c r="FX23" s="25">
        <v>0</v>
      </c>
      <c r="FY23" s="31">
        <f t="shared" si="197"/>
        <v>0</v>
      </c>
      <c r="FZ23" s="33" t="s">
        <v>438</v>
      </c>
      <c r="GA23" s="33" t="s">
        <v>442</v>
      </c>
      <c r="GB23" s="33" t="s">
        <v>427</v>
      </c>
      <c r="GC23" s="33" t="s">
        <v>446</v>
      </c>
      <c r="GD23" s="25">
        <v>0.12</v>
      </c>
      <c r="GE23" s="25">
        <v>1.6</v>
      </c>
      <c r="GF23" s="25">
        <v>0.22</v>
      </c>
      <c r="GG23" s="25">
        <v>1.6</v>
      </c>
      <c r="GH23" s="25">
        <v>0</v>
      </c>
      <c r="GI23" s="25">
        <v>0</v>
      </c>
      <c r="GJ23" s="25">
        <v>0.22</v>
      </c>
      <c r="GK23" s="25">
        <v>2</v>
      </c>
      <c r="GL23" s="25">
        <v>1</v>
      </c>
      <c r="GM23" s="25">
        <v>0</v>
      </c>
      <c r="GN23" s="31">
        <f t="shared" si="198"/>
        <v>0.9</v>
      </c>
      <c r="GO23" s="31">
        <f t="shared" si="199"/>
        <v>0.9</v>
      </c>
      <c r="GP23" s="25">
        <v>0.1</v>
      </c>
      <c r="GQ23" s="25">
        <v>0.22</v>
      </c>
      <c r="GR23" s="25">
        <v>0.12</v>
      </c>
      <c r="GS23" s="25">
        <v>0.1</v>
      </c>
      <c r="GT23" s="33" t="e">
        <f>INDEX(#REF!,MATCH(E23,#REF!,0))</f>
        <v>#REF!</v>
      </c>
      <c r="GU23" s="33" t="s">
        <v>437</v>
      </c>
      <c r="GV23" s="25">
        <v>0.1</v>
      </c>
      <c r="GW23" s="25">
        <v>0.3</v>
      </c>
      <c r="GX23" s="25">
        <v>1.44</v>
      </c>
      <c r="GY23" s="25">
        <v>5</v>
      </c>
      <c r="GZ23" s="31">
        <f t="shared" si="12"/>
        <v>1.1200000000000001</v>
      </c>
      <c r="HA23" s="31">
        <f t="shared" si="13"/>
        <v>0</v>
      </c>
      <c r="HB23" s="31">
        <f t="shared" si="200"/>
        <v>1.46</v>
      </c>
      <c r="HC23" s="25">
        <v>0</v>
      </c>
      <c r="HD23" s="25">
        <v>0</v>
      </c>
      <c r="HE23" s="25">
        <v>0</v>
      </c>
      <c r="HF23" s="31">
        <f t="shared" si="201"/>
        <v>0</v>
      </c>
      <c r="HG23" s="25">
        <v>0</v>
      </c>
      <c r="HH23" s="25">
        <v>0</v>
      </c>
      <c r="HI23" s="33"/>
      <c r="HJ23" s="33"/>
      <c r="HK23" s="33"/>
      <c r="HL23" s="33"/>
      <c r="HM23" s="33" t="e" cm="1">
        <f t="array" ref="HM23">INDEX(#REF!,MATCH(EL23&amp;EM23,#REF!&amp;#REF!,0))</f>
        <v>#REF!</v>
      </c>
      <c r="HN23" s="25">
        <v>0</v>
      </c>
      <c r="HO23" s="25">
        <v>0</v>
      </c>
      <c r="HP23" s="25">
        <v>0</v>
      </c>
      <c r="HQ23" s="25">
        <v>0</v>
      </c>
      <c r="HR23" s="25">
        <v>0</v>
      </c>
      <c r="HS23" s="25">
        <v>0</v>
      </c>
      <c r="HT23" s="25">
        <v>0</v>
      </c>
      <c r="HU23" s="25">
        <v>0</v>
      </c>
      <c r="HV23" s="25">
        <v>0</v>
      </c>
      <c r="HW23" s="25">
        <v>0</v>
      </c>
      <c r="HX23" s="33" t="e" cm="1">
        <f t="array" ref="HX23">INDEX(#REF!,MATCH(EL23&amp;EM23,#REF!&amp;#REF!,0))</f>
        <v>#REF!</v>
      </c>
      <c r="HY23" s="25">
        <v>0</v>
      </c>
      <c r="HZ23" s="25">
        <v>0</v>
      </c>
      <c r="IA23" s="25">
        <v>0</v>
      </c>
      <c r="IB23" s="33" t="e" cm="1">
        <f t="array" ref="IB23">INDEX(#REF!,MATCH(EL23&amp;EM23,#REF!&amp;#REF!,0))</f>
        <v>#REF!</v>
      </c>
      <c r="IC23" s="25">
        <v>0</v>
      </c>
      <c r="ID23" s="25">
        <v>0</v>
      </c>
      <c r="IE23" s="25">
        <v>0</v>
      </c>
      <c r="IF23" s="25">
        <v>0</v>
      </c>
      <c r="IG23" s="25">
        <v>0</v>
      </c>
      <c r="IH23" s="25">
        <v>0</v>
      </c>
      <c r="II23" s="33" t="e" cm="1">
        <f t="array" ref="II23">INDEX(#REF!,MATCH(EL23&amp;EM23,#REF!&amp;#REF!,0))</f>
        <v>#REF!</v>
      </c>
      <c r="IJ23" s="25">
        <v>0</v>
      </c>
      <c r="IK23" s="25">
        <v>0</v>
      </c>
      <c r="IL23" s="25">
        <v>0</v>
      </c>
      <c r="IM23" s="33" t="e" cm="1">
        <f t="array" ref="IM23">INDEX(#REF!,MATCH(EL23&amp;EM23,#REF!&amp;#REF!,0))</f>
        <v>#REF!</v>
      </c>
      <c r="IN23" s="33" t="s">
        <v>437</v>
      </c>
      <c r="IO23" s="31">
        <f t="shared" si="14"/>
        <v>34</v>
      </c>
      <c r="IP23" s="25">
        <v>1</v>
      </c>
      <c r="IQ23" s="25">
        <v>1.24</v>
      </c>
      <c r="IR23" s="25">
        <v>0.12</v>
      </c>
      <c r="IS23" s="33" t="e" cm="1">
        <f t="array" ref="IS23">INDEX(#REF!,MATCH(EL23&amp;EM23,#REF!&amp;#REF!,0))</f>
        <v>#REF!</v>
      </c>
      <c r="IT23" s="33" t="s">
        <v>437</v>
      </c>
      <c r="IU23" s="31">
        <f t="shared" si="263"/>
        <v>1</v>
      </c>
      <c r="IV23" s="31">
        <f t="shared" si="202"/>
        <v>0.13</v>
      </c>
      <c r="IW23" s="25">
        <v>1.24</v>
      </c>
      <c r="IX23" s="25">
        <v>0.12</v>
      </c>
      <c r="IY23" s="25">
        <v>1.0999999999999999E-2</v>
      </c>
      <c r="IZ23" s="25">
        <v>1</v>
      </c>
      <c r="JA23" s="31">
        <f t="shared" si="264"/>
        <v>34</v>
      </c>
      <c r="JB23" s="31">
        <f t="shared" si="265"/>
        <v>0.374</v>
      </c>
      <c r="JC23" s="31">
        <f t="shared" si="266"/>
        <v>34.374000000000002</v>
      </c>
      <c r="JD23" s="31">
        <f t="shared" si="267"/>
        <v>-0.12600000000005451</v>
      </c>
      <c r="JE23" s="31" t="str">
        <f t="shared" si="268"/>
        <v>Thêm 01</v>
      </c>
      <c r="JF23" s="27">
        <v>40.840000000000053</v>
      </c>
      <c r="JG23" s="26">
        <f t="shared" si="203"/>
        <v>40</v>
      </c>
      <c r="JH23" s="26">
        <f t="shared" si="204"/>
        <v>0.84000000000005315</v>
      </c>
      <c r="JI23" s="26">
        <f t="shared" si="15"/>
        <v>0</v>
      </c>
      <c r="JJ23" s="26">
        <f t="shared" si="16"/>
        <v>0</v>
      </c>
      <c r="JK23" s="26">
        <f t="shared" si="17"/>
        <v>40.000000000000057</v>
      </c>
      <c r="JL23" s="26">
        <f t="shared" si="18"/>
        <v>0</v>
      </c>
      <c r="JM23" s="26">
        <f t="shared" si="19"/>
        <v>0</v>
      </c>
      <c r="JN23" s="26">
        <f t="shared" si="20"/>
        <v>0</v>
      </c>
      <c r="JO23" s="26">
        <f t="shared" si="21"/>
        <v>0</v>
      </c>
      <c r="JP23" s="26">
        <f t="shared" si="22"/>
        <v>40.120000000000054</v>
      </c>
      <c r="JQ23" s="26">
        <f t="shared" si="23"/>
        <v>0</v>
      </c>
      <c r="JR23" s="26">
        <f t="shared" si="24"/>
        <v>0</v>
      </c>
      <c r="JS23" s="26">
        <f t="shared" si="25"/>
        <v>0</v>
      </c>
      <c r="JT23" s="26">
        <f t="shared" si="26"/>
        <v>0</v>
      </c>
      <c r="JU23" s="26">
        <f t="shared" si="27"/>
        <v>0</v>
      </c>
      <c r="JV23" s="26">
        <f t="shared" si="28"/>
        <v>0</v>
      </c>
      <c r="JW23" s="26">
        <f t="shared" si="29"/>
        <v>40.120000000000054</v>
      </c>
      <c r="JX23" s="26">
        <f t="shared" si="30"/>
        <v>40.340000000000053</v>
      </c>
      <c r="JY23" s="26">
        <f t="shared" si="31"/>
        <v>0</v>
      </c>
      <c r="JZ23" s="26">
        <f t="shared" si="32"/>
        <v>0</v>
      </c>
      <c r="KA23" s="26">
        <f t="shared" si="33"/>
        <v>0</v>
      </c>
      <c r="KB23" s="26">
        <f t="shared" si="34"/>
        <v>0</v>
      </c>
      <c r="KC23" s="26">
        <f t="shared" si="35"/>
        <v>40.340000000000053</v>
      </c>
      <c r="KD23" s="106">
        <f t="shared" si="205"/>
        <v>0</v>
      </c>
      <c r="KE23" s="24">
        <v>40.340000000000053</v>
      </c>
      <c r="KF23" s="31">
        <f t="shared" si="206"/>
        <v>0.9</v>
      </c>
      <c r="KG23" s="31">
        <f t="shared" si="36"/>
        <v>41.24</v>
      </c>
      <c r="KH23" s="31">
        <f t="shared" si="37"/>
        <v>41.34</v>
      </c>
      <c r="KI23" s="31">
        <f t="shared" si="38"/>
        <v>0</v>
      </c>
      <c r="KJ23" s="31">
        <f t="shared" si="39"/>
        <v>41.46</v>
      </c>
      <c r="KK23" s="25">
        <v>41.340000000000053</v>
      </c>
      <c r="KL23" s="31">
        <f t="shared" si="40"/>
        <v>0</v>
      </c>
      <c r="KM23" s="31">
        <f t="shared" si="41"/>
        <v>0</v>
      </c>
      <c r="KN23" s="31">
        <f t="shared" si="42"/>
        <v>41.46</v>
      </c>
      <c r="KO23" s="31">
        <f t="shared" si="43"/>
        <v>0</v>
      </c>
      <c r="KP23" s="31">
        <f t="shared" si="44"/>
        <v>0</v>
      </c>
      <c r="KQ23" s="25">
        <v>0</v>
      </c>
      <c r="KR23" s="31">
        <f t="shared" si="45"/>
        <v>0</v>
      </c>
      <c r="KS23" s="27">
        <v>40.340000000000053</v>
      </c>
      <c r="KT23" s="26">
        <f t="shared" si="46"/>
        <v>39.5</v>
      </c>
      <c r="KU23" s="106">
        <f t="shared" si="207"/>
        <v>0.84000000000005315</v>
      </c>
      <c r="KV23" s="26">
        <f t="shared" si="47"/>
        <v>0</v>
      </c>
      <c r="KW23" s="26">
        <f t="shared" si="48"/>
        <v>0</v>
      </c>
      <c r="KX23" s="26">
        <f t="shared" si="49"/>
        <v>39.500000000000057</v>
      </c>
      <c r="KY23" s="26">
        <f t="shared" si="50"/>
        <v>0</v>
      </c>
      <c r="KZ23" s="26">
        <f t="shared" si="51"/>
        <v>0</v>
      </c>
      <c r="LA23" s="26">
        <f t="shared" si="52"/>
        <v>0</v>
      </c>
      <c r="LB23" s="26">
        <f t="shared" si="53"/>
        <v>0</v>
      </c>
      <c r="LC23" s="26">
        <f t="shared" si="54"/>
        <v>39.620000000000054</v>
      </c>
      <c r="LD23" s="26">
        <f t="shared" si="55"/>
        <v>0</v>
      </c>
      <c r="LE23" s="26">
        <f t="shared" si="56"/>
        <v>0</v>
      </c>
      <c r="LF23" s="26">
        <f t="shared" si="57"/>
        <v>0</v>
      </c>
      <c r="LG23" s="26">
        <f t="shared" si="58"/>
        <v>0</v>
      </c>
      <c r="LH23" s="26">
        <f t="shared" si="59"/>
        <v>0</v>
      </c>
      <c r="LI23" s="26">
        <f t="shared" si="60"/>
        <v>0</v>
      </c>
      <c r="LJ23" s="26">
        <f t="shared" si="61"/>
        <v>39.620000000000054</v>
      </c>
      <c r="LK23" s="26">
        <f t="shared" si="62"/>
        <v>39.840000000000053</v>
      </c>
      <c r="LL23" s="26">
        <f t="shared" si="63"/>
        <v>0</v>
      </c>
      <c r="LM23" s="26">
        <f t="shared" si="64"/>
        <v>0</v>
      </c>
      <c r="LN23" s="26">
        <f t="shared" si="65"/>
        <v>0</v>
      </c>
      <c r="LO23" s="26">
        <f t="shared" si="66"/>
        <v>0</v>
      </c>
      <c r="LP23" s="26">
        <f t="shared" si="67"/>
        <v>39.840000000000053</v>
      </c>
      <c r="LQ23" s="26">
        <f t="shared" si="68"/>
        <v>0</v>
      </c>
      <c r="LR23" s="24">
        <v>39.840000000000053</v>
      </c>
      <c r="LS23" s="31">
        <f t="shared" si="69"/>
        <v>0.9</v>
      </c>
      <c r="LT23" s="31">
        <f t="shared" si="70"/>
        <v>40.74</v>
      </c>
      <c r="LU23" s="31">
        <f t="shared" si="71"/>
        <v>40.840000000000003</v>
      </c>
      <c r="LV23" s="31">
        <f t="shared" si="72"/>
        <v>0</v>
      </c>
      <c r="LW23" s="31">
        <f t="shared" si="73"/>
        <v>40.96</v>
      </c>
      <c r="LX23" s="25">
        <v>40.840000000000053</v>
      </c>
      <c r="LY23" s="31">
        <f t="shared" si="74"/>
        <v>0</v>
      </c>
      <c r="LZ23" s="31">
        <f t="shared" si="75"/>
        <v>0</v>
      </c>
      <c r="MA23" s="31">
        <f t="shared" si="76"/>
        <v>40.96</v>
      </c>
      <c r="MB23" s="31">
        <f t="shared" si="77"/>
        <v>0</v>
      </c>
      <c r="MC23" s="31">
        <f t="shared" si="78"/>
        <v>0</v>
      </c>
      <c r="MD23" s="25">
        <v>0</v>
      </c>
      <c r="ME23" s="31">
        <f t="shared" si="79"/>
        <v>0</v>
      </c>
      <c r="MF23" s="33" t="s">
        <v>115</v>
      </c>
      <c r="MG23" s="34">
        <v>0.84000000000005315</v>
      </c>
      <c r="MH23" s="31">
        <f t="shared" si="208"/>
        <v>0</v>
      </c>
      <c r="MI23" s="31">
        <f t="shared" si="209"/>
        <v>0.84000000000005315</v>
      </c>
      <c r="MJ23" s="34">
        <v>0.84000000000005315</v>
      </c>
      <c r="MK23" s="31">
        <f t="shared" si="210"/>
        <v>0</v>
      </c>
      <c r="ML23" s="31">
        <f t="shared" si="211"/>
        <v>0.84000000000005315</v>
      </c>
      <c r="MM23" s="31">
        <f t="shared" si="80"/>
        <v>0</v>
      </c>
      <c r="MN23" s="31">
        <f t="shared" si="81"/>
        <v>0</v>
      </c>
      <c r="MO23" s="31">
        <f t="shared" si="212"/>
        <v>0</v>
      </c>
      <c r="MP23" s="31">
        <f t="shared" si="82"/>
        <v>0</v>
      </c>
      <c r="MQ23" s="31">
        <f t="shared" si="83"/>
        <v>0</v>
      </c>
      <c r="MR23" s="31">
        <f t="shared" si="213"/>
        <v>0</v>
      </c>
      <c r="MS23" s="31">
        <f t="shared" si="84"/>
        <v>0</v>
      </c>
      <c r="MT23" s="31">
        <f t="shared" si="85"/>
        <v>0</v>
      </c>
      <c r="MU23" s="31">
        <f t="shared" si="214"/>
        <v>0</v>
      </c>
      <c r="MV23" s="31">
        <f t="shared" si="86"/>
        <v>0</v>
      </c>
      <c r="MW23" s="31">
        <f t="shared" si="87"/>
        <v>0</v>
      </c>
      <c r="MX23" s="31">
        <f t="shared" si="215"/>
        <v>0</v>
      </c>
      <c r="MY23" s="108">
        <f t="shared" si="88"/>
        <v>0</v>
      </c>
      <c r="MZ23" s="31">
        <f t="shared" si="89"/>
        <v>0</v>
      </c>
      <c r="NA23" s="31">
        <f t="shared" si="216"/>
        <v>0</v>
      </c>
      <c r="NB23" s="31">
        <f t="shared" si="90"/>
        <v>0</v>
      </c>
      <c r="NC23" s="31">
        <f t="shared" si="91"/>
        <v>0</v>
      </c>
      <c r="ND23" s="31">
        <f t="shared" si="217"/>
        <v>0</v>
      </c>
      <c r="NE23" s="31">
        <f t="shared" si="92"/>
        <v>0</v>
      </c>
      <c r="NF23" s="31">
        <f t="shared" si="93"/>
        <v>0</v>
      </c>
      <c r="NG23" s="31">
        <f t="shared" si="218"/>
        <v>0</v>
      </c>
      <c r="NH23" s="31">
        <f t="shared" si="94"/>
        <v>0</v>
      </c>
      <c r="NI23" s="31">
        <f t="shared" si="95"/>
        <v>0</v>
      </c>
      <c r="NJ23" s="31">
        <f t="shared" si="219"/>
        <v>0</v>
      </c>
      <c r="NK23" s="31">
        <f t="shared" si="96"/>
        <v>0</v>
      </c>
      <c r="NL23" s="31">
        <f t="shared" si="97"/>
        <v>0</v>
      </c>
      <c r="NM23" s="31">
        <f t="shared" si="220"/>
        <v>0</v>
      </c>
      <c r="NN23" s="108">
        <f t="shared" si="98"/>
        <v>0.12</v>
      </c>
      <c r="NO23" s="31">
        <f t="shared" si="99"/>
        <v>0.12</v>
      </c>
      <c r="NP23" s="31">
        <f t="shared" si="221"/>
        <v>0.12</v>
      </c>
      <c r="NQ23" s="31">
        <f t="shared" si="100"/>
        <v>0</v>
      </c>
      <c r="NR23" s="31">
        <f t="shared" si="101"/>
        <v>0</v>
      </c>
      <c r="NS23" s="31">
        <f t="shared" si="222"/>
        <v>0</v>
      </c>
      <c r="NT23" s="31">
        <f t="shared" si="102"/>
        <v>0.22</v>
      </c>
      <c r="NU23" s="31">
        <f t="shared" si="103"/>
        <v>0.22</v>
      </c>
      <c r="NV23" s="31">
        <f t="shared" si="223"/>
        <v>0.22</v>
      </c>
      <c r="NW23" s="31">
        <f t="shared" si="104"/>
        <v>0</v>
      </c>
      <c r="NX23" s="31">
        <f t="shared" si="105"/>
        <v>0</v>
      </c>
      <c r="NY23" s="31">
        <f t="shared" si="224"/>
        <v>0</v>
      </c>
      <c r="NZ23" s="31">
        <f t="shared" si="106"/>
        <v>0.50000000000005318</v>
      </c>
      <c r="OA23" s="31">
        <f t="shared" si="107"/>
        <v>0.50000000000005318</v>
      </c>
      <c r="OB23" s="31">
        <f t="shared" si="225"/>
        <v>0.50000000000005318</v>
      </c>
      <c r="OC23" s="31">
        <f t="shared" si="108"/>
        <v>0</v>
      </c>
      <c r="OD23" s="31">
        <f t="shared" si="109"/>
        <v>0</v>
      </c>
      <c r="OE23" s="31">
        <f t="shared" si="226"/>
        <v>0</v>
      </c>
      <c r="OF23" s="31">
        <f t="shared" si="110"/>
        <v>0</v>
      </c>
      <c r="OG23" s="31">
        <f t="shared" si="111"/>
        <v>0</v>
      </c>
      <c r="OH23" s="31">
        <f t="shared" si="227"/>
        <v>0</v>
      </c>
      <c r="OI23" s="31">
        <f t="shared" si="112"/>
        <v>0</v>
      </c>
      <c r="OJ23" s="31">
        <f t="shared" si="113"/>
        <v>0</v>
      </c>
      <c r="OK23" s="31">
        <f t="shared" si="228"/>
        <v>0</v>
      </c>
      <c r="OL23" s="31">
        <f t="shared" si="114"/>
        <v>0</v>
      </c>
      <c r="OM23" s="31">
        <f t="shared" si="115"/>
        <v>0</v>
      </c>
      <c r="ON23" s="31">
        <f t="shared" si="229"/>
        <v>0</v>
      </c>
      <c r="OO23" s="31">
        <f t="shared" si="116"/>
        <v>0</v>
      </c>
      <c r="OP23" s="31">
        <f t="shared" si="117"/>
        <v>0</v>
      </c>
      <c r="OQ23" s="31">
        <f t="shared" si="230"/>
        <v>0</v>
      </c>
      <c r="OR23" s="31">
        <f t="shared" si="118"/>
        <v>0</v>
      </c>
      <c r="OS23" s="31">
        <f t="shared" si="119"/>
        <v>0</v>
      </c>
      <c r="OT23" s="31">
        <f t="shared" si="231"/>
        <v>0</v>
      </c>
      <c r="OU23" s="31">
        <f t="shared" si="120"/>
        <v>0</v>
      </c>
      <c r="OV23" s="31">
        <f t="shared" si="121"/>
        <v>0</v>
      </c>
      <c r="OW23" s="31">
        <f t="shared" si="232"/>
        <v>0</v>
      </c>
      <c r="OX23" s="31">
        <f t="shared" si="122"/>
        <v>0</v>
      </c>
      <c r="OY23" s="31">
        <f t="shared" si="123"/>
        <v>0</v>
      </c>
      <c r="OZ23" s="31">
        <f t="shared" si="233"/>
        <v>0</v>
      </c>
      <c r="PA23" s="31">
        <f t="shared" si="124"/>
        <v>0</v>
      </c>
      <c r="PB23" s="31">
        <f t="shared" si="125"/>
        <v>0</v>
      </c>
      <c r="PC23" s="31">
        <f t="shared" si="234"/>
        <v>0</v>
      </c>
      <c r="PD23" s="31">
        <f t="shared" si="126"/>
        <v>0</v>
      </c>
      <c r="PE23" s="31">
        <f t="shared" si="127"/>
        <v>0</v>
      </c>
      <c r="PF23" s="31">
        <f t="shared" si="235"/>
        <v>0</v>
      </c>
      <c r="PG23" s="27">
        <v>2.6</v>
      </c>
      <c r="PH23" s="27">
        <v>0.5</v>
      </c>
      <c r="PI23" s="27">
        <v>1</v>
      </c>
      <c r="PJ23" s="27">
        <v>1</v>
      </c>
      <c r="PK23" s="27">
        <v>0</v>
      </c>
      <c r="PL23" s="27">
        <v>0</v>
      </c>
      <c r="PM23" s="27">
        <v>0</v>
      </c>
      <c r="PN23" s="27">
        <v>0</v>
      </c>
      <c r="PO23" s="31">
        <f t="shared" si="269"/>
        <v>0</v>
      </c>
      <c r="PP23" s="31">
        <f t="shared" si="236"/>
        <v>0</v>
      </c>
      <c r="PQ23" s="31">
        <f t="shared" si="237"/>
        <v>3.44</v>
      </c>
      <c r="PR23" s="31">
        <f t="shared" si="238"/>
        <v>2.54</v>
      </c>
      <c r="PS23" s="31">
        <f t="shared" si="239"/>
        <v>0</v>
      </c>
      <c r="PT23" s="31">
        <f t="shared" si="240"/>
        <v>0</v>
      </c>
      <c r="PU23" s="31">
        <f t="shared" si="241"/>
        <v>3.44</v>
      </c>
      <c r="PV23" s="31">
        <f t="shared" si="242"/>
        <v>2.54</v>
      </c>
      <c r="PW23" s="31">
        <f t="shared" si="128"/>
        <v>0</v>
      </c>
      <c r="PX23" s="31">
        <f t="shared" si="243"/>
        <v>0</v>
      </c>
      <c r="PY23" s="31">
        <f t="shared" si="129"/>
        <v>0</v>
      </c>
      <c r="PZ23" s="31">
        <f t="shared" si="130"/>
        <v>0</v>
      </c>
      <c r="QA23" s="31">
        <f t="shared" si="131"/>
        <v>0</v>
      </c>
      <c r="QB23" s="31">
        <f t="shared" si="132"/>
        <v>87.63</v>
      </c>
      <c r="QC23" s="31">
        <f t="shared" si="133"/>
        <v>87.63</v>
      </c>
      <c r="QD23" s="31">
        <f t="shared" si="134"/>
        <v>0</v>
      </c>
      <c r="QE23" s="31">
        <f t="shared" si="135"/>
        <v>0</v>
      </c>
      <c r="QF23" s="31">
        <f t="shared" si="244"/>
        <v>0</v>
      </c>
      <c r="QG23" s="31">
        <f t="shared" si="245"/>
        <v>0</v>
      </c>
      <c r="QH23" s="31">
        <f t="shared" si="246"/>
        <v>87.63</v>
      </c>
      <c r="QI23" s="31">
        <f t="shared" si="247"/>
        <v>87.63</v>
      </c>
      <c r="QJ23" s="31">
        <f t="shared" si="136"/>
        <v>0</v>
      </c>
      <c r="QK23" s="31">
        <f t="shared" si="137"/>
        <v>0</v>
      </c>
      <c r="QL23" s="31">
        <f t="shared" si="248"/>
        <v>0</v>
      </c>
      <c r="QM23" s="31">
        <f t="shared" si="138"/>
        <v>0</v>
      </c>
      <c r="QN23" s="31">
        <f t="shared" si="139"/>
        <v>0</v>
      </c>
      <c r="QO23" s="31">
        <f t="shared" si="249"/>
        <v>0</v>
      </c>
      <c r="QP23" s="31">
        <f t="shared" si="140"/>
        <v>0</v>
      </c>
      <c r="QQ23" s="31">
        <f t="shared" si="141"/>
        <v>43.61</v>
      </c>
      <c r="QR23" s="31">
        <f t="shared" si="250"/>
        <v>43.61</v>
      </c>
      <c r="QS23" s="31">
        <f t="shared" si="142"/>
        <v>0</v>
      </c>
      <c r="QT23" s="31">
        <f t="shared" si="143"/>
        <v>0</v>
      </c>
      <c r="QU23" s="31">
        <f t="shared" si="251"/>
        <v>0</v>
      </c>
      <c r="QV23" s="31">
        <f t="shared" si="144"/>
        <v>0</v>
      </c>
      <c r="QW23" s="31">
        <f t="shared" si="145"/>
        <v>0</v>
      </c>
      <c r="QX23" s="31">
        <f t="shared" si="252"/>
        <v>0</v>
      </c>
      <c r="QY23" s="31">
        <f t="shared" si="146"/>
        <v>0</v>
      </c>
      <c r="QZ23" s="31">
        <f t="shared" si="147"/>
        <v>0</v>
      </c>
      <c r="RA23" s="31">
        <f t="shared" si="253"/>
        <v>0</v>
      </c>
      <c r="RB23" s="31">
        <f t="shared" si="254"/>
        <v>0</v>
      </c>
      <c r="RC23" s="31">
        <f t="shared" si="255"/>
        <v>0</v>
      </c>
      <c r="RD23" s="31">
        <f t="shared" si="256"/>
        <v>0</v>
      </c>
      <c r="RE23" s="31">
        <f t="shared" si="256"/>
        <v>43.61</v>
      </c>
      <c r="RF23" s="31">
        <f t="shared" si="257"/>
        <v>43.61</v>
      </c>
      <c r="RG23" s="31">
        <f t="shared" si="258"/>
        <v>0</v>
      </c>
      <c r="RH23" s="31">
        <f t="shared" si="258"/>
        <v>44.02</v>
      </c>
      <c r="RI23" s="31">
        <f t="shared" si="259"/>
        <v>44.02</v>
      </c>
      <c r="RJ23" s="31">
        <f t="shared" si="260"/>
        <v>0</v>
      </c>
      <c r="RK23" s="31">
        <f t="shared" si="260"/>
        <v>43.61</v>
      </c>
      <c r="RL23" s="31">
        <f t="shared" si="260"/>
        <v>43.61</v>
      </c>
      <c r="RM23" s="31">
        <f t="shared" si="148"/>
        <v>0</v>
      </c>
      <c r="RN23" s="31">
        <f t="shared" si="149"/>
        <v>0</v>
      </c>
      <c r="RO23" s="31">
        <f t="shared" si="150"/>
        <v>0</v>
      </c>
      <c r="RP23" s="31">
        <f t="shared" si="151"/>
        <v>0</v>
      </c>
      <c r="RQ23" s="31">
        <f t="shared" si="152"/>
        <v>0</v>
      </c>
      <c r="RR23" s="31">
        <f t="shared" si="153"/>
        <v>0</v>
      </c>
      <c r="RS23" s="31">
        <f t="shared" si="154"/>
        <v>0</v>
      </c>
      <c r="RT23" s="31">
        <f t="shared" si="155"/>
        <v>0</v>
      </c>
      <c r="RU23" s="31">
        <f t="shared" si="261"/>
        <v>0</v>
      </c>
      <c r="RV23" s="24"/>
      <c r="RW23" s="24"/>
      <c r="RX23" s="24"/>
      <c r="RY23" s="24"/>
    </row>
    <row r="24" spans="1:493" ht="42.75" x14ac:dyDescent="0.25">
      <c r="A24" s="24">
        <v>18</v>
      </c>
      <c r="B24" s="24" t="s">
        <v>457</v>
      </c>
      <c r="C24" s="24">
        <v>333.29</v>
      </c>
      <c r="D24" s="14" t="e">
        <f>INDEX(#REF!,MATCH(E24,#REF!,0))</f>
        <v>#REF!</v>
      </c>
      <c r="E24" s="24" t="s">
        <v>467</v>
      </c>
      <c r="F24" s="14" t="s">
        <v>422</v>
      </c>
      <c r="G24" s="14" t="s">
        <v>444</v>
      </c>
      <c r="H24" s="14" t="s">
        <v>435</v>
      </c>
      <c r="I24" s="14" t="s">
        <v>425</v>
      </c>
      <c r="J24" s="14" t="s">
        <v>439</v>
      </c>
      <c r="K24" s="14" t="s">
        <v>446</v>
      </c>
      <c r="L24" s="14" t="s">
        <v>446</v>
      </c>
      <c r="M24" s="24">
        <v>2</v>
      </c>
      <c r="N24" s="24">
        <v>2</v>
      </c>
      <c r="O24" s="25">
        <v>2</v>
      </c>
      <c r="P24" s="25">
        <v>2.4</v>
      </c>
      <c r="Q24" s="25">
        <v>0.1</v>
      </c>
      <c r="R24" s="25">
        <v>2</v>
      </c>
      <c r="S24" s="25">
        <v>2.2000000000000002</v>
      </c>
      <c r="T24" s="24">
        <v>0.2</v>
      </c>
      <c r="U24" s="24">
        <v>0</v>
      </c>
      <c r="V24" s="24">
        <v>0</v>
      </c>
      <c r="W24" s="24">
        <v>0</v>
      </c>
      <c r="X24" s="24">
        <v>2</v>
      </c>
      <c r="Y24" s="24">
        <v>1.54</v>
      </c>
      <c r="Z24" s="26">
        <f t="shared" si="272"/>
        <v>1.28</v>
      </c>
      <c r="AA24" s="24">
        <v>0.2</v>
      </c>
      <c r="AB24" s="24">
        <v>0</v>
      </c>
      <c r="AC24" s="24">
        <v>0</v>
      </c>
      <c r="AD24" s="24">
        <v>0</v>
      </c>
      <c r="AE24" s="24">
        <v>0</v>
      </c>
      <c r="AF24" s="24">
        <v>0</v>
      </c>
      <c r="AG24" s="25">
        <v>0</v>
      </c>
      <c r="AH24" s="25">
        <v>0</v>
      </c>
      <c r="AI24" s="26">
        <f t="shared" si="0"/>
        <v>0</v>
      </c>
      <c r="AJ24" s="25">
        <v>0</v>
      </c>
      <c r="AK24" s="25">
        <v>0</v>
      </c>
      <c r="AL24" s="26">
        <f t="shared" si="1"/>
        <v>0</v>
      </c>
      <c r="AM24" s="24">
        <v>0</v>
      </c>
      <c r="AN24" s="24">
        <v>0</v>
      </c>
      <c r="AO24" s="24">
        <v>0</v>
      </c>
      <c r="AP24" s="24">
        <v>0</v>
      </c>
      <c r="AQ24" s="24">
        <v>2</v>
      </c>
      <c r="AR24" s="24">
        <v>1.8</v>
      </c>
      <c r="AS24" s="24">
        <v>0.12</v>
      </c>
      <c r="AT24" s="24">
        <v>0.1</v>
      </c>
      <c r="AU24" s="24">
        <v>0</v>
      </c>
      <c r="AV24" s="24">
        <v>0</v>
      </c>
      <c r="AW24" s="24">
        <v>0</v>
      </c>
      <c r="AX24" s="24">
        <v>0</v>
      </c>
      <c r="AY24" s="24">
        <v>0</v>
      </c>
      <c r="AZ24" s="24">
        <v>0</v>
      </c>
      <c r="BA24" s="24">
        <v>0</v>
      </c>
      <c r="BB24" s="24">
        <v>0</v>
      </c>
      <c r="BC24" s="24">
        <v>0</v>
      </c>
      <c r="BD24" s="24">
        <v>0</v>
      </c>
      <c r="BE24" s="24">
        <v>0</v>
      </c>
      <c r="BF24" s="24">
        <v>0</v>
      </c>
      <c r="BG24" s="24">
        <v>0</v>
      </c>
      <c r="BH24" s="24">
        <v>0</v>
      </c>
      <c r="BI24" s="24">
        <v>0</v>
      </c>
      <c r="BJ24" s="24">
        <v>0</v>
      </c>
      <c r="BK24" s="24">
        <v>0</v>
      </c>
      <c r="BL24" s="24">
        <v>0</v>
      </c>
      <c r="BM24" s="24">
        <v>0</v>
      </c>
      <c r="BN24" s="24">
        <v>0</v>
      </c>
      <c r="BO24" s="24">
        <v>0</v>
      </c>
      <c r="BP24" s="24">
        <v>0</v>
      </c>
      <c r="BQ24" s="24">
        <v>0</v>
      </c>
      <c r="BR24" s="24">
        <v>0</v>
      </c>
      <c r="BS24" s="24">
        <v>0</v>
      </c>
      <c r="BT24" s="24">
        <v>0</v>
      </c>
      <c r="BU24" s="24">
        <v>0</v>
      </c>
      <c r="BV24" s="24">
        <v>0</v>
      </c>
      <c r="BW24" s="24"/>
      <c r="BX24" s="24"/>
      <c r="BY24" s="24">
        <v>0</v>
      </c>
      <c r="BZ24" s="24">
        <v>0</v>
      </c>
      <c r="CA24" s="14" t="e">
        <f>INDEX(#REF!,MATCH(E24,#REF!,0))</f>
        <v>#REF!</v>
      </c>
      <c r="CB24" s="14" t="s">
        <v>458</v>
      </c>
      <c r="CC24" s="24">
        <v>2.2999999999999998</v>
      </c>
      <c r="CD24" s="24">
        <v>0.12</v>
      </c>
      <c r="CE24" s="24">
        <v>0</v>
      </c>
      <c r="CF24" s="24">
        <v>0</v>
      </c>
      <c r="CG24" s="24">
        <v>0</v>
      </c>
      <c r="CH24" s="24">
        <v>1</v>
      </c>
      <c r="CI24" s="24" t="s">
        <v>429</v>
      </c>
      <c r="CJ24" s="24">
        <v>0.32</v>
      </c>
      <c r="CK24" s="26">
        <f t="shared" si="157"/>
        <v>0.59000000000000008</v>
      </c>
      <c r="CL24" s="26">
        <f t="shared" si="270"/>
        <v>0.91000000000000014</v>
      </c>
      <c r="CM24" s="24">
        <v>36.67</v>
      </c>
      <c r="CN24" s="27">
        <v>57.87</v>
      </c>
      <c r="CO24" s="24">
        <v>57.08</v>
      </c>
      <c r="CP24" s="28">
        <f t="shared" si="159"/>
        <v>57.08</v>
      </c>
      <c r="CQ24" s="28">
        <f t="shared" si="160"/>
        <v>56.17</v>
      </c>
      <c r="CR24" s="28">
        <f t="shared" si="161"/>
        <v>0.91</v>
      </c>
      <c r="CS24" s="28">
        <f t="shared" si="162"/>
        <v>56.269999999999996</v>
      </c>
      <c r="CT24" s="28">
        <f t="shared" si="2"/>
        <v>56.47</v>
      </c>
      <c r="CU24" s="29">
        <v>56.47</v>
      </c>
      <c r="CV24" s="28">
        <f t="shared" si="163"/>
        <v>1.28</v>
      </c>
      <c r="CW24" s="28">
        <f t="shared" si="3"/>
        <v>0</v>
      </c>
      <c r="CX24" s="28">
        <f t="shared" si="4"/>
        <v>0</v>
      </c>
      <c r="CY24" s="28">
        <f t="shared" si="5"/>
        <v>57.75</v>
      </c>
      <c r="CZ24" s="28">
        <f t="shared" si="164"/>
        <v>57.75</v>
      </c>
      <c r="DA24" s="30">
        <v>57.87</v>
      </c>
      <c r="DB24" s="26">
        <f t="shared" si="165"/>
        <v>1.7</v>
      </c>
      <c r="DC24" s="26">
        <f t="shared" si="166"/>
        <v>0.79</v>
      </c>
      <c r="DD24" s="26">
        <f t="shared" si="167"/>
        <v>0.90999999999999992</v>
      </c>
      <c r="DE24" s="26">
        <f t="shared" si="6"/>
        <v>0.1</v>
      </c>
      <c r="DF24" s="26">
        <f t="shared" si="168"/>
        <v>0.2</v>
      </c>
      <c r="DG24" s="26">
        <f t="shared" si="7"/>
        <v>0.28999999999999998</v>
      </c>
      <c r="DH24" s="26">
        <f t="shared" si="8"/>
        <v>0</v>
      </c>
      <c r="DI24" s="26">
        <f t="shared" si="9"/>
        <v>0</v>
      </c>
      <c r="DJ24" s="26">
        <f t="shared" si="10"/>
        <v>0.32</v>
      </c>
      <c r="DK24" s="26">
        <f t="shared" si="169"/>
        <v>0.59000000000000008</v>
      </c>
      <c r="DL24" s="26">
        <f t="shared" si="170"/>
        <v>0.32</v>
      </c>
      <c r="DM24" s="26">
        <f t="shared" si="171"/>
        <v>0</v>
      </c>
      <c r="DN24" s="26">
        <f t="shared" si="172"/>
        <v>0</v>
      </c>
      <c r="DO24" s="24">
        <v>3</v>
      </c>
      <c r="DP24" s="24">
        <v>0.5</v>
      </c>
      <c r="DQ24" s="24">
        <v>1</v>
      </c>
      <c r="DR24" s="24">
        <v>1</v>
      </c>
      <c r="DS24" s="31">
        <f t="shared" si="173"/>
        <v>3.59</v>
      </c>
      <c r="DT24" s="31">
        <f t="shared" si="174"/>
        <v>3.91</v>
      </c>
      <c r="DU24" s="31">
        <f t="shared" si="175"/>
        <v>1.94</v>
      </c>
      <c r="DV24" s="31">
        <f t="shared" si="176"/>
        <v>1.2</v>
      </c>
      <c r="DW24" s="31">
        <f t="shared" si="177"/>
        <v>3.14</v>
      </c>
      <c r="DX24" s="31">
        <f t="shared" si="178"/>
        <v>3.88</v>
      </c>
      <c r="DY24" s="31">
        <f t="shared" si="179"/>
        <v>2.4</v>
      </c>
      <c r="DZ24" s="31">
        <f t="shared" si="180"/>
        <v>6.28</v>
      </c>
      <c r="EA24" s="31">
        <f t="shared" si="181"/>
        <v>2.52</v>
      </c>
      <c r="EB24" s="31">
        <f t="shared" si="182"/>
        <v>1.28</v>
      </c>
      <c r="EC24" s="31">
        <f t="shared" si="183"/>
        <v>3.8</v>
      </c>
      <c r="ED24" s="31">
        <f t="shared" si="184"/>
        <v>1.36</v>
      </c>
      <c r="EE24" s="31">
        <f t="shared" si="184"/>
        <v>1.1200000000000001</v>
      </c>
      <c r="EF24" s="31">
        <f t="shared" si="185"/>
        <v>2.48</v>
      </c>
      <c r="EG24" s="31">
        <f t="shared" si="186"/>
        <v>2.52</v>
      </c>
      <c r="EH24" s="31">
        <f t="shared" si="186"/>
        <v>1.28</v>
      </c>
      <c r="EI24" s="31">
        <f t="shared" si="187"/>
        <v>3.8</v>
      </c>
      <c r="EJ24" s="24"/>
      <c r="EK24" s="24"/>
      <c r="EL24" s="24">
        <v>333.99</v>
      </c>
      <c r="EM24" s="24">
        <v>368.49</v>
      </c>
      <c r="EN24" s="24" t="s">
        <v>467</v>
      </c>
      <c r="EO24" s="24" t="s">
        <v>468</v>
      </c>
      <c r="EP24" s="14" t="s">
        <v>463</v>
      </c>
      <c r="EQ24" s="14" t="s">
        <v>453</v>
      </c>
      <c r="ER24" s="14" t="e">
        <f>IF(OR(EP24="Cống tròn",EP24="Cống hộp",EP24="Ống nhựa"),INDEX(#REF!,MATCH(E24,#REF!,0)),IF(OR(EP24="Rãnh xây",EP24="Rãnh bê tông"),INDEX(#REF!,MATCH(E24,#REF!,0)),EP24&amp;" "&amp;" ,"&amp;EQ24))</f>
        <v>#REF!</v>
      </c>
      <c r="ES24" s="25">
        <v>0</v>
      </c>
      <c r="ET24" s="25">
        <v>0</v>
      </c>
      <c r="EU24" s="25">
        <v>0</v>
      </c>
      <c r="EV24" s="24">
        <v>34.5</v>
      </c>
      <c r="EW24" s="31">
        <f t="shared" si="188"/>
        <v>0</v>
      </c>
      <c r="EX24" s="31">
        <f t="shared" si="189"/>
        <v>0</v>
      </c>
      <c r="EY24" s="31">
        <f t="shared" si="11"/>
        <v>0</v>
      </c>
      <c r="EZ24" s="31">
        <f t="shared" si="190"/>
        <v>0</v>
      </c>
      <c r="FA24" s="31">
        <f t="shared" si="191"/>
        <v>0</v>
      </c>
      <c r="FB24" s="32" t="str">
        <f t="shared" si="192"/>
        <v>Đủ</v>
      </c>
      <c r="FC24" s="31">
        <f t="shared" si="193"/>
        <v>0</v>
      </c>
      <c r="FD24" s="33" t="str" cm="1">
        <f t="array" ref="FD24">IF(EP24="Cống tròn",INDEX(#REF!,MATCH(E24,#REF!,0)),IF(EP24="Cống hộp",INDEX(#REF!,MATCH(E24,#REF!,0)),IF(EP24="Rãnh thang",INDEX(#REF!,MATCH(EL24&amp;EM24,#REF!&amp;#REF!,0)),FE24&amp;" "&amp;FF24)))</f>
        <v>Móng bê tông Có cốt thép</v>
      </c>
      <c r="FE24" s="14" t="s">
        <v>439</v>
      </c>
      <c r="FF24" s="14" t="s">
        <v>437</v>
      </c>
      <c r="FG24" s="14" t="e">
        <f>INDEX(#REF!,MATCH(E24,#REF!,0))</f>
        <v>#REF!</v>
      </c>
      <c r="FH24" s="14"/>
      <c r="FI24" s="24">
        <v>0</v>
      </c>
      <c r="FJ24" s="24">
        <v>0</v>
      </c>
      <c r="FK24" s="24">
        <v>0</v>
      </c>
      <c r="FL24" s="25">
        <v>0</v>
      </c>
      <c r="FM24" s="25">
        <v>0</v>
      </c>
      <c r="FN24" s="31">
        <f t="shared" si="194"/>
        <v>0</v>
      </c>
      <c r="FO24" s="31">
        <f t="shared" si="195"/>
        <v>0</v>
      </c>
      <c r="FP24" s="25">
        <v>0</v>
      </c>
      <c r="FQ24" s="25">
        <v>0</v>
      </c>
      <c r="FR24" s="25">
        <v>0</v>
      </c>
      <c r="FS24" s="31">
        <f t="shared" si="196"/>
        <v>0</v>
      </c>
      <c r="FT24" s="25">
        <v>0</v>
      </c>
      <c r="FU24" s="25">
        <v>0</v>
      </c>
      <c r="FV24" s="25">
        <v>0</v>
      </c>
      <c r="FW24" s="25">
        <v>0</v>
      </c>
      <c r="FX24" s="25">
        <v>0</v>
      </c>
      <c r="FY24" s="31">
        <f t="shared" si="197"/>
        <v>0</v>
      </c>
      <c r="FZ24" s="33" t="s">
        <v>438</v>
      </c>
      <c r="GA24" s="33" t="s">
        <v>444</v>
      </c>
      <c r="GB24" s="33" t="s">
        <v>427</v>
      </c>
      <c r="GC24" s="33" t="s">
        <v>446</v>
      </c>
      <c r="GD24" s="25">
        <v>0.12</v>
      </c>
      <c r="GE24" s="25">
        <v>1.6</v>
      </c>
      <c r="GF24" s="25">
        <v>0.22</v>
      </c>
      <c r="GG24" s="25">
        <v>1.6</v>
      </c>
      <c r="GH24" s="25">
        <v>0</v>
      </c>
      <c r="GI24" s="25">
        <v>0</v>
      </c>
      <c r="GJ24" s="25">
        <v>0.22</v>
      </c>
      <c r="GK24" s="25">
        <v>2</v>
      </c>
      <c r="GL24" s="25">
        <v>1</v>
      </c>
      <c r="GM24" s="25">
        <v>0</v>
      </c>
      <c r="GN24" s="31">
        <f t="shared" si="198"/>
        <v>0.9</v>
      </c>
      <c r="GO24" s="31">
        <f t="shared" si="199"/>
        <v>0.9</v>
      </c>
      <c r="GP24" s="25">
        <v>0.1</v>
      </c>
      <c r="GQ24" s="25">
        <v>0.22</v>
      </c>
      <c r="GR24" s="25">
        <v>0.12</v>
      </c>
      <c r="GS24" s="25">
        <v>0.1</v>
      </c>
      <c r="GT24" s="33" t="e">
        <f>INDEX(#REF!,MATCH(E24,#REF!,0))</f>
        <v>#REF!</v>
      </c>
      <c r="GU24" s="33" t="s">
        <v>437</v>
      </c>
      <c r="GV24" s="25">
        <v>0.15</v>
      </c>
      <c r="GW24" s="25">
        <v>0.3</v>
      </c>
      <c r="GX24" s="25">
        <v>1.44</v>
      </c>
      <c r="GY24" s="25">
        <v>5</v>
      </c>
      <c r="GZ24" s="31">
        <f t="shared" si="12"/>
        <v>1.1200000000000001</v>
      </c>
      <c r="HA24" s="31">
        <f t="shared" si="13"/>
        <v>0</v>
      </c>
      <c r="HB24" s="31">
        <f t="shared" si="200"/>
        <v>1.46</v>
      </c>
      <c r="HC24" s="25">
        <v>0</v>
      </c>
      <c r="HD24" s="25">
        <v>0</v>
      </c>
      <c r="HE24" s="25">
        <v>0</v>
      </c>
      <c r="HF24" s="31">
        <f t="shared" si="201"/>
        <v>0</v>
      </c>
      <c r="HG24" s="25">
        <v>0</v>
      </c>
      <c r="HH24" s="25">
        <v>0</v>
      </c>
      <c r="HI24" s="33"/>
      <c r="HJ24" s="33"/>
      <c r="HK24" s="33"/>
      <c r="HL24" s="33"/>
      <c r="HM24" s="33" t="e" cm="1">
        <f t="array" ref="HM24">INDEX(#REF!,MATCH(EL24&amp;EM24,#REF!&amp;#REF!,0))</f>
        <v>#REF!</v>
      </c>
      <c r="HN24" s="25">
        <v>0</v>
      </c>
      <c r="HO24" s="25">
        <v>0</v>
      </c>
      <c r="HP24" s="25">
        <v>0</v>
      </c>
      <c r="HQ24" s="25">
        <v>0</v>
      </c>
      <c r="HR24" s="25">
        <v>0</v>
      </c>
      <c r="HS24" s="25">
        <v>0</v>
      </c>
      <c r="HT24" s="25">
        <v>0</v>
      </c>
      <c r="HU24" s="25">
        <v>0</v>
      </c>
      <c r="HV24" s="25">
        <v>0</v>
      </c>
      <c r="HW24" s="25">
        <v>0</v>
      </c>
      <c r="HX24" s="33" t="e" cm="1">
        <f t="array" ref="HX24">INDEX(#REF!,MATCH(EL24&amp;EM24,#REF!&amp;#REF!,0))</f>
        <v>#REF!</v>
      </c>
      <c r="HY24" s="25">
        <v>0</v>
      </c>
      <c r="HZ24" s="25">
        <v>0</v>
      </c>
      <c r="IA24" s="25">
        <v>0</v>
      </c>
      <c r="IB24" s="33" t="e" cm="1">
        <f t="array" ref="IB24">INDEX(#REF!,MATCH(EL24&amp;EM24,#REF!&amp;#REF!,0))</f>
        <v>#REF!</v>
      </c>
      <c r="IC24" s="25">
        <v>0</v>
      </c>
      <c r="ID24" s="25">
        <v>0</v>
      </c>
      <c r="IE24" s="25">
        <v>0</v>
      </c>
      <c r="IF24" s="25">
        <v>0</v>
      </c>
      <c r="IG24" s="25">
        <v>0</v>
      </c>
      <c r="IH24" s="25">
        <v>0</v>
      </c>
      <c r="II24" s="33" t="e" cm="1">
        <f t="array" ref="II24">INDEX(#REF!,MATCH(EL24&amp;EM24,#REF!&amp;#REF!,0))</f>
        <v>#REF!</v>
      </c>
      <c r="IJ24" s="25">
        <v>0</v>
      </c>
      <c r="IK24" s="25">
        <v>0</v>
      </c>
      <c r="IL24" s="25">
        <v>0</v>
      </c>
      <c r="IM24" s="33" t="e" cm="1">
        <f t="array" ref="IM24">INDEX(#REF!,MATCH(EL24&amp;EM24,#REF!&amp;#REF!,0))</f>
        <v>#REF!</v>
      </c>
      <c r="IN24" s="33" t="s">
        <v>437</v>
      </c>
      <c r="IO24" s="31">
        <f t="shared" si="14"/>
        <v>34</v>
      </c>
      <c r="IP24" s="25">
        <v>1</v>
      </c>
      <c r="IQ24" s="25">
        <v>1.24</v>
      </c>
      <c r="IR24" s="25">
        <v>0.12</v>
      </c>
      <c r="IS24" s="33" t="e" cm="1">
        <f t="array" ref="IS24">INDEX(#REF!,MATCH(EL24&amp;EM24,#REF!&amp;#REF!,0))</f>
        <v>#REF!</v>
      </c>
      <c r="IT24" s="33" t="s">
        <v>437</v>
      </c>
      <c r="IU24" s="31">
        <f t="shared" si="263"/>
        <v>1</v>
      </c>
      <c r="IV24" s="31">
        <f t="shared" si="202"/>
        <v>0.13</v>
      </c>
      <c r="IW24" s="25">
        <v>1.24</v>
      </c>
      <c r="IX24" s="25">
        <v>0.12</v>
      </c>
      <c r="IY24" s="25">
        <v>1.0999999999999999E-2</v>
      </c>
      <c r="IZ24" s="25">
        <v>1</v>
      </c>
      <c r="JA24" s="31">
        <f t="shared" si="264"/>
        <v>34</v>
      </c>
      <c r="JB24" s="31">
        <f t="shared" si="265"/>
        <v>0.374</v>
      </c>
      <c r="JC24" s="31">
        <f t="shared" si="266"/>
        <v>34.374000000000002</v>
      </c>
      <c r="JD24" s="31">
        <f t="shared" si="267"/>
        <v>-0.12599999999999767</v>
      </c>
      <c r="JE24" s="31" t="str">
        <f t="shared" si="268"/>
        <v>Thêm 01</v>
      </c>
      <c r="JF24" s="27">
        <v>40.860000000000056</v>
      </c>
      <c r="JG24" s="26">
        <f t="shared" si="203"/>
        <v>40.020000000000003</v>
      </c>
      <c r="JH24" s="26">
        <f t="shared" si="204"/>
        <v>0.84000000000005315</v>
      </c>
      <c r="JI24" s="26">
        <f t="shared" si="15"/>
        <v>0</v>
      </c>
      <c r="JJ24" s="26">
        <f t="shared" si="16"/>
        <v>0</v>
      </c>
      <c r="JK24" s="26">
        <f t="shared" si="17"/>
        <v>40.02000000000006</v>
      </c>
      <c r="JL24" s="26">
        <f t="shared" si="18"/>
        <v>0</v>
      </c>
      <c r="JM24" s="26">
        <f t="shared" si="19"/>
        <v>0</v>
      </c>
      <c r="JN24" s="26">
        <f t="shared" si="20"/>
        <v>0</v>
      </c>
      <c r="JO24" s="26">
        <f t="shared" si="21"/>
        <v>0</v>
      </c>
      <c r="JP24" s="26">
        <f t="shared" si="22"/>
        <v>40.140000000000057</v>
      </c>
      <c r="JQ24" s="26">
        <f t="shared" si="23"/>
        <v>0</v>
      </c>
      <c r="JR24" s="26">
        <f t="shared" si="24"/>
        <v>0</v>
      </c>
      <c r="JS24" s="26">
        <f t="shared" si="25"/>
        <v>0</v>
      </c>
      <c r="JT24" s="26">
        <f t="shared" si="26"/>
        <v>0</v>
      </c>
      <c r="JU24" s="26">
        <f t="shared" si="27"/>
        <v>0</v>
      </c>
      <c r="JV24" s="26">
        <f t="shared" si="28"/>
        <v>0</v>
      </c>
      <c r="JW24" s="26">
        <f t="shared" si="29"/>
        <v>40.140000000000057</v>
      </c>
      <c r="JX24" s="26">
        <f t="shared" si="30"/>
        <v>40.360000000000056</v>
      </c>
      <c r="JY24" s="26">
        <f t="shared" si="31"/>
        <v>0</v>
      </c>
      <c r="JZ24" s="26">
        <f t="shared" si="32"/>
        <v>0</v>
      </c>
      <c r="KA24" s="26">
        <f t="shared" si="33"/>
        <v>0</v>
      </c>
      <c r="KB24" s="26">
        <f t="shared" si="34"/>
        <v>0</v>
      </c>
      <c r="KC24" s="26">
        <f t="shared" si="35"/>
        <v>40.360000000000056</v>
      </c>
      <c r="KD24" s="106">
        <f t="shared" si="205"/>
        <v>0</v>
      </c>
      <c r="KE24" s="24">
        <v>40.360000000000056</v>
      </c>
      <c r="KF24" s="31">
        <f t="shared" si="206"/>
        <v>0.9</v>
      </c>
      <c r="KG24" s="31">
        <f t="shared" si="36"/>
        <v>41.26</v>
      </c>
      <c r="KH24" s="31">
        <f t="shared" si="37"/>
        <v>41.36</v>
      </c>
      <c r="KI24" s="31">
        <f t="shared" si="38"/>
        <v>0</v>
      </c>
      <c r="KJ24" s="31">
        <f t="shared" si="39"/>
        <v>41.48</v>
      </c>
      <c r="KK24" s="25">
        <v>41.360000000000056</v>
      </c>
      <c r="KL24" s="31">
        <f t="shared" si="40"/>
        <v>0</v>
      </c>
      <c r="KM24" s="31">
        <f t="shared" si="41"/>
        <v>0</v>
      </c>
      <c r="KN24" s="31">
        <f t="shared" si="42"/>
        <v>41.48</v>
      </c>
      <c r="KO24" s="31">
        <f t="shared" si="43"/>
        <v>0</v>
      </c>
      <c r="KP24" s="31">
        <f t="shared" si="44"/>
        <v>0</v>
      </c>
      <c r="KQ24" s="25">
        <v>0</v>
      </c>
      <c r="KR24" s="31">
        <f t="shared" si="45"/>
        <v>0</v>
      </c>
      <c r="KS24" s="27">
        <v>40.360000000000056</v>
      </c>
      <c r="KT24" s="26">
        <f t="shared" si="46"/>
        <v>39.520000000000003</v>
      </c>
      <c r="KU24" s="106">
        <f t="shared" si="207"/>
        <v>0.84000000000005315</v>
      </c>
      <c r="KV24" s="26">
        <f t="shared" si="47"/>
        <v>0</v>
      </c>
      <c r="KW24" s="26">
        <f t="shared" si="48"/>
        <v>0</v>
      </c>
      <c r="KX24" s="26">
        <f t="shared" si="49"/>
        <v>39.52000000000006</v>
      </c>
      <c r="KY24" s="26">
        <f t="shared" si="50"/>
        <v>0</v>
      </c>
      <c r="KZ24" s="26">
        <f t="shared" si="51"/>
        <v>0</v>
      </c>
      <c r="LA24" s="26">
        <f t="shared" si="52"/>
        <v>0</v>
      </c>
      <c r="LB24" s="26">
        <f t="shared" si="53"/>
        <v>0</v>
      </c>
      <c r="LC24" s="26">
        <f t="shared" si="54"/>
        <v>39.640000000000057</v>
      </c>
      <c r="LD24" s="26">
        <f t="shared" si="55"/>
        <v>0</v>
      </c>
      <c r="LE24" s="26">
        <f t="shared" si="56"/>
        <v>0</v>
      </c>
      <c r="LF24" s="26">
        <f t="shared" si="57"/>
        <v>0</v>
      </c>
      <c r="LG24" s="26">
        <f t="shared" si="58"/>
        <v>0</v>
      </c>
      <c r="LH24" s="26">
        <f t="shared" si="59"/>
        <v>0</v>
      </c>
      <c r="LI24" s="26">
        <f t="shared" si="60"/>
        <v>0</v>
      </c>
      <c r="LJ24" s="26">
        <f t="shared" si="61"/>
        <v>39.640000000000057</v>
      </c>
      <c r="LK24" s="26">
        <f t="shared" si="62"/>
        <v>39.860000000000056</v>
      </c>
      <c r="LL24" s="26">
        <f t="shared" si="63"/>
        <v>0</v>
      </c>
      <c r="LM24" s="26">
        <f t="shared" si="64"/>
        <v>0</v>
      </c>
      <c r="LN24" s="26">
        <f t="shared" si="65"/>
        <v>0</v>
      </c>
      <c r="LO24" s="26">
        <f t="shared" si="66"/>
        <v>0</v>
      </c>
      <c r="LP24" s="26">
        <f t="shared" si="67"/>
        <v>39.860000000000056</v>
      </c>
      <c r="LQ24" s="26">
        <f t="shared" si="68"/>
        <v>0</v>
      </c>
      <c r="LR24" s="24">
        <v>39.860000000000056</v>
      </c>
      <c r="LS24" s="31">
        <f t="shared" si="69"/>
        <v>0.9</v>
      </c>
      <c r="LT24" s="31">
        <f t="shared" si="70"/>
        <v>40.76</v>
      </c>
      <c r="LU24" s="31">
        <f t="shared" si="71"/>
        <v>40.86</v>
      </c>
      <c r="LV24" s="31">
        <f t="shared" si="72"/>
        <v>0</v>
      </c>
      <c r="LW24" s="31">
        <f t="shared" si="73"/>
        <v>40.98</v>
      </c>
      <c r="LX24" s="25">
        <v>40.860000000000056</v>
      </c>
      <c r="LY24" s="31">
        <f t="shared" si="74"/>
        <v>0</v>
      </c>
      <c r="LZ24" s="31">
        <f t="shared" si="75"/>
        <v>0</v>
      </c>
      <c r="MA24" s="31">
        <f t="shared" si="76"/>
        <v>40.98</v>
      </c>
      <c r="MB24" s="31">
        <f t="shared" si="77"/>
        <v>0</v>
      </c>
      <c r="MC24" s="31">
        <f t="shared" si="78"/>
        <v>0</v>
      </c>
      <c r="MD24" s="25">
        <v>0</v>
      </c>
      <c r="ME24" s="31">
        <f t="shared" si="79"/>
        <v>0</v>
      </c>
      <c r="MF24" s="33" t="s">
        <v>115</v>
      </c>
      <c r="MG24" s="34">
        <v>0.84000000000005315</v>
      </c>
      <c r="MH24" s="31">
        <f t="shared" si="208"/>
        <v>0</v>
      </c>
      <c r="MI24" s="31">
        <f t="shared" si="209"/>
        <v>0.84000000000005315</v>
      </c>
      <c r="MJ24" s="34">
        <v>0.84000000000005315</v>
      </c>
      <c r="MK24" s="31">
        <f t="shared" si="210"/>
        <v>0</v>
      </c>
      <c r="ML24" s="31">
        <f t="shared" si="211"/>
        <v>0.84000000000005315</v>
      </c>
      <c r="MM24" s="31">
        <f t="shared" si="80"/>
        <v>0</v>
      </c>
      <c r="MN24" s="31">
        <f t="shared" si="81"/>
        <v>0</v>
      </c>
      <c r="MO24" s="31">
        <f t="shared" si="212"/>
        <v>0</v>
      </c>
      <c r="MP24" s="31">
        <f t="shared" si="82"/>
        <v>0</v>
      </c>
      <c r="MQ24" s="31">
        <f t="shared" si="83"/>
        <v>0</v>
      </c>
      <c r="MR24" s="31">
        <f t="shared" si="213"/>
        <v>0</v>
      </c>
      <c r="MS24" s="31">
        <f t="shared" si="84"/>
        <v>0</v>
      </c>
      <c r="MT24" s="31">
        <f t="shared" si="85"/>
        <v>0</v>
      </c>
      <c r="MU24" s="31">
        <f t="shared" si="214"/>
        <v>0</v>
      </c>
      <c r="MV24" s="31">
        <f t="shared" si="86"/>
        <v>0</v>
      </c>
      <c r="MW24" s="31">
        <f t="shared" si="87"/>
        <v>0</v>
      </c>
      <c r="MX24" s="31">
        <f t="shared" si="215"/>
        <v>0</v>
      </c>
      <c r="MY24" s="108">
        <f t="shared" si="88"/>
        <v>0</v>
      </c>
      <c r="MZ24" s="31">
        <f t="shared" si="89"/>
        <v>0</v>
      </c>
      <c r="NA24" s="31">
        <f t="shared" si="216"/>
        <v>0</v>
      </c>
      <c r="NB24" s="31">
        <f t="shared" si="90"/>
        <v>0</v>
      </c>
      <c r="NC24" s="31">
        <f t="shared" si="91"/>
        <v>0</v>
      </c>
      <c r="ND24" s="31">
        <f t="shared" si="217"/>
        <v>0</v>
      </c>
      <c r="NE24" s="31">
        <f t="shared" si="92"/>
        <v>0</v>
      </c>
      <c r="NF24" s="31">
        <f t="shared" si="93"/>
        <v>0</v>
      </c>
      <c r="NG24" s="31">
        <f t="shared" si="218"/>
        <v>0</v>
      </c>
      <c r="NH24" s="31">
        <f t="shared" si="94"/>
        <v>0</v>
      </c>
      <c r="NI24" s="31">
        <f t="shared" si="95"/>
        <v>0</v>
      </c>
      <c r="NJ24" s="31">
        <f t="shared" si="219"/>
        <v>0</v>
      </c>
      <c r="NK24" s="31">
        <f t="shared" si="96"/>
        <v>0</v>
      </c>
      <c r="NL24" s="31">
        <f t="shared" si="97"/>
        <v>0</v>
      </c>
      <c r="NM24" s="31">
        <f t="shared" si="220"/>
        <v>0</v>
      </c>
      <c r="NN24" s="108">
        <f t="shared" si="98"/>
        <v>0.12</v>
      </c>
      <c r="NO24" s="31">
        <f t="shared" si="99"/>
        <v>0.12</v>
      </c>
      <c r="NP24" s="31">
        <f t="shared" si="221"/>
        <v>0.12</v>
      </c>
      <c r="NQ24" s="31">
        <f t="shared" si="100"/>
        <v>0</v>
      </c>
      <c r="NR24" s="31">
        <f t="shared" si="101"/>
        <v>0</v>
      </c>
      <c r="NS24" s="31">
        <f t="shared" si="222"/>
        <v>0</v>
      </c>
      <c r="NT24" s="31">
        <f t="shared" si="102"/>
        <v>0.22</v>
      </c>
      <c r="NU24" s="31">
        <f t="shared" si="103"/>
        <v>0.22</v>
      </c>
      <c r="NV24" s="31">
        <f t="shared" si="223"/>
        <v>0.22</v>
      </c>
      <c r="NW24" s="31">
        <f t="shared" si="104"/>
        <v>0</v>
      </c>
      <c r="NX24" s="31">
        <f t="shared" si="105"/>
        <v>0</v>
      </c>
      <c r="NY24" s="31">
        <f t="shared" si="224"/>
        <v>0</v>
      </c>
      <c r="NZ24" s="31">
        <f t="shared" si="106"/>
        <v>0.50000000000005318</v>
      </c>
      <c r="OA24" s="31">
        <f t="shared" si="107"/>
        <v>0.50000000000005318</v>
      </c>
      <c r="OB24" s="31">
        <f t="shared" si="225"/>
        <v>0.50000000000005318</v>
      </c>
      <c r="OC24" s="31">
        <f t="shared" si="108"/>
        <v>0</v>
      </c>
      <c r="OD24" s="31">
        <f t="shared" si="109"/>
        <v>0</v>
      </c>
      <c r="OE24" s="31">
        <f t="shared" si="226"/>
        <v>0</v>
      </c>
      <c r="OF24" s="31">
        <f t="shared" si="110"/>
        <v>0</v>
      </c>
      <c r="OG24" s="31">
        <f t="shared" si="111"/>
        <v>0</v>
      </c>
      <c r="OH24" s="31">
        <f t="shared" si="227"/>
        <v>0</v>
      </c>
      <c r="OI24" s="31">
        <f t="shared" si="112"/>
        <v>0</v>
      </c>
      <c r="OJ24" s="31">
        <f t="shared" si="113"/>
        <v>0</v>
      </c>
      <c r="OK24" s="31">
        <f t="shared" si="228"/>
        <v>0</v>
      </c>
      <c r="OL24" s="31">
        <f t="shared" si="114"/>
        <v>0</v>
      </c>
      <c r="OM24" s="31">
        <f t="shared" si="115"/>
        <v>0</v>
      </c>
      <c r="ON24" s="31">
        <f t="shared" si="229"/>
        <v>0</v>
      </c>
      <c r="OO24" s="31">
        <f t="shared" si="116"/>
        <v>0</v>
      </c>
      <c r="OP24" s="31">
        <f t="shared" si="117"/>
        <v>0</v>
      </c>
      <c r="OQ24" s="31">
        <f t="shared" si="230"/>
        <v>0</v>
      </c>
      <c r="OR24" s="31">
        <f t="shared" si="118"/>
        <v>0</v>
      </c>
      <c r="OS24" s="31">
        <f t="shared" si="119"/>
        <v>0</v>
      </c>
      <c r="OT24" s="31">
        <f t="shared" si="231"/>
        <v>0</v>
      </c>
      <c r="OU24" s="31">
        <f t="shared" si="120"/>
        <v>0</v>
      </c>
      <c r="OV24" s="31">
        <f t="shared" si="121"/>
        <v>0</v>
      </c>
      <c r="OW24" s="31">
        <f t="shared" si="232"/>
        <v>0</v>
      </c>
      <c r="OX24" s="31">
        <f t="shared" si="122"/>
        <v>0</v>
      </c>
      <c r="OY24" s="31">
        <f t="shared" si="123"/>
        <v>0</v>
      </c>
      <c r="OZ24" s="31">
        <f t="shared" si="233"/>
        <v>0</v>
      </c>
      <c r="PA24" s="31">
        <f t="shared" si="124"/>
        <v>0</v>
      </c>
      <c r="PB24" s="31">
        <f t="shared" si="125"/>
        <v>0</v>
      </c>
      <c r="PC24" s="31">
        <f t="shared" si="234"/>
        <v>0</v>
      </c>
      <c r="PD24" s="31">
        <f t="shared" si="126"/>
        <v>0</v>
      </c>
      <c r="PE24" s="31">
        <f t="shared" si="127"/>
        <v>0</v>
      </c>
      <c r="PF24" s="31">
        <f t="shared" si="235"/>
        <v>0</v>
      </c>
      <c r="PG24" s="27">
        <v>2.6</v>
      </c>
      <c r="PH24" s="27">
        <v>0.5</v>
      </c>
      <c r="PI24" s="27">
        <v>1</v>
      </c>
      <c r="PJ24" s="27">
        <v>1</v>
      </c>
      <c r="PK24" s="27">
        <v>0</v>
      </c>
      <c r="PL24" s="27">
        <v>0</v>
      </c>
      <c r="PM24" s="27">
        <v>0</v>
      </c>
      <c r="PN24" s="27">
        <v>0</v>
      </c>
      <c r="PO24" s="31">
        <f t="shared" si="269"/>
        <v>0</v>
      </c>
      <c r="PP24" s="31">
        <f t="shared" si="236"/>
        <v>0</v>
      </c>
      <c r="PQ24" s="31">
        <f t="shared" si="237"/>
        <v>3.44</v>
      </c>
      <c r="PR24" s="31">
        <f t="shared" si="238"/>
        <v>2.54</v>
      </c>
      <c r="PS24" s="31">
        <f t="shared" si="239"/>
        <v>0</v>
      </c>
      <c r="PT24" s="31">
        <f t="shared" si="240"/>
        <v>0</v>
      </c>
      <c r="PU24" s="31">
        <f t="shared" si="241"/>
        <v>3.44</v>
      </c>
      <c r="PV24" s="31">
        <f t="shared" si="242"/>
        <v>2.54</v>
      </c>
      <c r="PW24" s="31">
        <f t="shared" si="128"/>
        <v>0</v>
      </c>
      <c r="PX24" s="31">
        <f t="shared" si="243"/>
        <v>0</v>
      </c>
      <c r="PY24" s="31">
        <f t="shared" si="129"/>
        <v>0</v>
      </c>
      <c r="PZ24" s="31">
        <f t="shared" si="130"/>
        <v>0</v>
      </c>
      <c r="QA24" s="31">
        <f t="shared" si="131"/>
        <v>0</v>
      </c>
      <c r="QB24" s="31">
        <f t="shared" si="132"/>
        <v>87.63</v>
      </c>
      <c r="QC24" s="31">
        <f t="shared" si="133"/>
        <v>87.63</v>
      </c>
      <c r="QD24" s="31">
        <f t="shared" si="134"/>
        <v>0</v>
      </c>
      <c r="QE24" s="31">
        <f t="shared" si="135"/>
        <v>0</v>
      </c>
      <c r="QF24" s="31">
        <f t="shared" si="244"/>
        <v>0</v>
      </c>
      <c r="QG24" s="31">
        <f t="shared" si="245"/>
        <v>0</v>
      </c>
      <c r="QH24" s="31">
        <f t="shared" si="246"/>
        <v>87.63</v>
      </c>
      <c r="QI24" s="31">
        <f t="shared" si="247"/>
        <v>87.63</v>
      </c>
      <c r="QJ24" s="31">
        <f t="shared" si="136"/>
        <v>0</v>
      </c>
      <c r="QK24" s="31">
        <f t="shared" si="137"/>
        <v>0</v>
      </c>
      <c r="QL24" s="31">
        <f t="shared" si="248"/>
        <v>0</v>
      </c>
      <c r="QM24" s="31">
        <f t="shared" si="138"/>
        <v>0</v>
      </c>
      <c r="QN24" s="31">
        <f t="shared" si="139"/>
        <v>0</v>
      </c>
      <c r="QO24" s="31">
        <f t="shared" si="249"/>
        <v>0</v>
      </c>
      <c r="QP24" s="31">
        <f t="shared" si="140"/>
        <v>0</v>
      </c>
      <c r="QQ24" s="31">
        <f t="shared" si="141"/>
        <v>43.61</v>
      </c>
      <c r="QR24" s="31">
        <f t="shared" si="250"/>
        <v>43.61</v>
      </c>
      <c r="QS24" s="31">
        <f t="shared" si="142"/>
        <v>0</v>
      </c>
      <c r="QT24" s="31">
        <f t="shared" si="143"/>
        <v>0</v>
      </c>
      <c r="QU24" s="31">
        <f t="shared" si="251"/>
        <v>0</v>
      </c>
      <c r="QV24" s="31">
        <f t="shared" si="144"/>
        <v>0</v>
      </c>
      <c r="QW24" s="31">
        <f t="shared" si="145"/>
        <v>0</v>
      </c>
      <c r="QX24" s="31">
        <f t="shared" si="252"/>
        <v>0</v>
      </c>
      <c r="QY24" s="31">
        <f t="shared" si="146"/>
        <v>0</v>
      </c>
      <c r="QZ24" s="31">
        <f t="shared" si="147"/>
        <v>0</v>
      </c>
      <c r="RA24" s="31">
        <f t="shared" si="253"/>
        <v>0</v>
      </c>
      <c r="RB24" s="31">
        <f t="shared" si="254"/>
        <v>0</v>
      </c>
      <c r="RC24" s="31">
        <f t="shared" si="255"/>
        <v>0</v>
      </c>
      <c r="RD24" s="31">
        <f t="shared" si="256"/>
        <v>0</v>
      </c>
      <c r="RE24" s="31">
        <f t="shared" si="256"/>
        <v>43.61</v>
      </c>
      <c r="RF24" s="31">
        <f t="shared" si="257"/>
        <v>43.61</v>
      </c>
      <c r="RG24" s="31">
        <f t="shared" si="258"/>
        <v>0</v>
      </c>
      <c r="RH24" s="31">
        <f t="shared" si="258"/>
        <v>44.02</v>
      </c>
      <c r="RI24" s="31">
        <f t="shared" si="259"/>
        <v>44.02</v>
      </c>
      <c r="RJ24" s="31">
        <f t="shared" si="260"/>
        <v>0</v>
      </c>
      <c r="RK24" s="31">
        <f t="shared" si="260"/>
        <v>43.61</v>
      </c>
      <c r="RL24" s="31">
        <f t="shared" si="260"/>
        <v>43.61</v>
      </c>
      <c r="RM24" s="31">
        <f t="shared" si="148"/>
        <v>0</v>
      </c>
      <c r="RN24" s="31">
        <f t="shared" si="149"/>
        <v>0</v>
      </c>
      <c r="RO24" s="31">
        <f t="shared" si="150"/>
        <v>0</v>
      </c>
      <c r="RP24" s="31">
        <f t="shared" si="151"/>
        <v>0</v>
      </c>
      <c r="RQ24" s="31">
        <f t="shared" si="152"/>
        <v>0</v>
      </c>
      <c r="RR24" s="31">
        <f t="shared" si="153"/>
        <v>0</v>
      </c>
      <c r="RS24" s="31">
        <f t="shared" si="154"/>
        <v>0</v>
      </c>
      <c r="RT24" s="31">
        <f t="shared" si="155"/>
        <v>0</v>
      </c>
      <c r="RU24" s="31">
        <f t="shared" si="261"/>
        <v>0</v>
      </c>
      <c r="RV24" s="24"/>
      <c r="RW24" s="24"/>
      <c r="RX24" s="24"/>
      <c r="RY24" s="24"/>
    </row>
    <row r="25" spans="1:493" ht="42.75" x14ac:dyDescent="0.25">
      <c r="A25" s="24">
        <v>19</v>
      </c>
      <c r="B25" s="24" t="s">
        <v>457</v>
      </c>
      <c r="C25" s="24">
        <v>369.19</v>
      </c>
      <c r="D25" s="14" t="e">
        <f>INDEX(#REF!,MATCH(E25,#REF!,0))</f>
        <v>#REF!</v>
      </c>
      <c r="E25" s="24" t="s">
        <v>468</v>
      </c>
      <c r="F25" s="14" t="s">
        <v>422</v>
      </c>
      <c r="G25" s="14" t="s">
        <v>436</v>
      </c>
      <c r="H25" s="14" t="s">
        <v>438</v>
      </c>
      <c r="I25" s="14" t="s">
        <v>425</v>
      </c>
      <c r="J25" s="14" t="s">
        <v>439</v>
      </c>
      <c r="K25" s="14" t="s">
        <v>427</v>
      </c>
      <c r="L25" s="14" t="s">
        <v>427</v>
      </c>
      <c r="M25" s="24">
        <v>2</v>
      </c>
      <c r="N25" s="24">
        <v>2</v>
      </c>
      <c r="O25" s="25">
        <v>2.64</v>
      </c>
      <c r="P25" s="25">
        <v>2.64</v>
      </c>
      <c r="Q25" s="25">
        <v>0.1</v>
      </c>
      <c r="R25" s="25">
        <v>2.54</v>
      </c>
      <c r="S25" s="25">
        <v>2.54</v>
      </c>
      <c r="T25" s="24">
        <v>0.2</v>
      </c>
      <c r="U25" s="24">
        <v>0</v>
      </c>
      <c r="V25" s="24">
        <v>0</v>
      </c>
      <c r="W25" s="24">
        <v>0</v>
      </c>
      <c r="X25" s="24">
        <v>2</v>
      </c>
      <c r="Y25" s="24">
        <v>1.56</v>
      </c>
      <c r="Z25" s="26">
        <f>CV25</f>
        <v>0.98</v>
      </c>
      <c r="AA25" s="24">
        <v>0.22</v>
      </c>
      <c r="AB25" s="24">
        <v>2</v>
      </c>
      <c r="AC25" s="24">
        <v>1.56</v>
      </c>
      <c r="AD25" s="24">
        <v>0.2</v>
      </c>
      <c r="AE25" s="24">
        <v>0.22</v>
      </c>
      <c r="AF25" s="24">
        <v>0.5</v>
      </c>
      <c r="AG25" s="25">
        <v>1.56</v>
      </c>
      <c r="AH25" s="25">
        <v>1.56</v>
      </c>
      <c r="AI25" s="26">
        <f t="shared" si="0"/>
        <v>1.4</v>
      </c>
      <c r="AJ25" s="25">
        <v>2</v>
      </c>
      <c r="AK25" s="25">
        <v>2</v>
      </c>
      <c r="AL25" s="26">
        <f t="shared" si="1"/>
        <v>1.52</v>
      </c>
      <c r="AM25" s="24">
        <v>2</v>
      </c>
      <c r="AN25" s="24">
        <v>1.56</v>
      </c>
      <c r="AO25" s="24">
        <v>0.1</v>
      </c>
      <c r="AP25" s="24">
        <v>0.22</v>
      </c>
      <c r="AQ25" s="24">
        <v>2</v>
      </c>
      <c r="AR25" s="24">
        <v>1.8</v>
      </c>
      <c r="AS25" s="24">
        <v>0.12</v>
      </c>
      <c r="AT25" s="24">
        <v>0.1</v>
      </c>
      <c r="AU25" s="24">
        <v>0</v>
      </c>
      <c r="AV25" s="24">
        <v>0</v>
      </c>
      <c r="AW25" s="24">
        <v>0</v>
      </c>
      <c r="AX25" s="24">
        <v>0</v>
      </c>
      <c r="AY25" s="24">
        <v>0</v>
      </c>
      <c r="AZ25" s="24">
        <v>0</v>
      </c>
      <c r="BA25" s="24">
        <v>0</v>
      </c>
      <c r="BB25" s="24">
        <v>0</v>
      </c>
      <c r="BC25" s="24">
        <v>0</v>
      </c>
      <c r="BD25" s="24">
        <v>0</v>
      </c>
      <c r="BE25" s="24">
        <v>0</v>
      </c>
      <c r="BF25" s="24">
        <v>0</v>
      </c>
      <c r="BG25" s="24">
        <v>0</v>
      </c>
      <c r="BH25" s="24">
        <v>0</v>
      </c>
      <c r="BI25" s="24">
        <v>0</v>
      </c>
      <c r="BJ25" s="24">
        <v>0</v>
      </c>
      <c r="BK25" s="24">
        <v>0</v>
      </c>
      <c r="BL25" s="24">
        <v>0</v>
      </c>
      <c r="BM25" s="24">
        <v>0</v>
      </c>
      <c r="BN25" s="24">
        <v>0</v>
      </c>
      <c r="BO25" s="24">
        <v>0</v>
      </c>
      <c r="BP25" s="24">
        <v>0</v>
      </c>
      <c r="BQ25" s="24">
        <v>0</v>
      </c>
      <c r="BR25" s="24">
        <v>0</v>
      </c>
      <c r="BS25" s="24">
        <v>0</v>
      </c>
      <c r="BT25" s="24">
        <v>0</v>
      </c>
      <c r="BU25" s="24">
        <v>0</v>
      </c>
      <c r="BV25" s="24">
        <v>0</v>
      </c>
      <c r="BW25" s="24"/>
      <c r="BX25" s="24"/>
      <c r="BY25" s="24">
        <v>0</v>
      </c>
      <c r="BZ25" s="24">
        <v>0</v>
      </c>
      <c r="CA25" s="14" t="e">
        <f>INDEX(#REF!,MATCH(E25,#REF!,0))</f>
        <v>#REF!</v>
      </c>
      <c r="CB25" s="14" t="s">
        <v>458</v>
      </c>
      <c r="CC25" s="24">
        <v>2.2999999999999998</v>
      </c>
      <c r="CD25" s="24">
        <v>0.12</v>
      </c>
      <c r="CE25" s="24">
        <v>0</v>
      </c>
      <c r="CF25" s="24">
        <v>0</v>
      </c>
      <c r="CG25" s="24">
        <v>0</v>
      </c>
      <c r="CH25" s="24">
        <v>1</v>
      </c>
      <c r="CI25" s="24" t="s">
        <v>429</v>
      </c>
      <c r="CJ25" s="24">
        <v>0.32</v>
      </c>
      <c r="CK25" s="26">
        <f t="shared" si="157"/>
        <v>0.59000000000000008</v>
      </c>
      <c r="CL25" s="26">
        <f t="shared" si="270"/>
        <v>0.91000000000000014</v>
      </c>
      <c r="CM25" s="24">
        <v>36.67</v>
      </c>
      <c r="CN25" s="27">
        <v>58.87</v>
      </c>
      <c r="CO25" s="24">
        <v>58.08</v>
      </c>
      <c r="CP25" s="28">
        <f t="shared" si="159"/>
        <v>58.08</v>
      </c>
      <c r="CQ25" s="28">
        <f t="shared" si="160"/>
        <v>57.17</v>
      </c>
      <c r="CR25" s="28">
        <f t="shared" si="161"/>
        <v>0.91</v>
      </c>
      <c r="CS25" s="28">
        <f t="shared" si="162"/>
        <v>57.269999999999996</v>
      </c>
      <c r="CT25" s="28">
        <f t="shared" si="2"/>
        <v>57.47</v>
      </c>
      <c r="CU25" s="29">
        <v>57.47</v>
      </c>
      <c r="CV25" s="28">
        <f t="shared" si="163"/>
        <v>0.98</v>
      </c>
      <c r="CW25" s="28">
        <f t="shared" si="3"/>
        <v>57.97</v>
      </c>
      <c r="CX25" s="28">
        <f t="shared" si="4"/>
        <v>58.17</v>
      </c>
      <c r="CY25" s="28">
        <f t="shared" si="5"/>
        <v>58.65</v>
      </c>
      <c r="CZ25" s="28">
        <f t="shared" si="164"/>
        <v>58.75</v>
      </c>
      <c r="DA25" s="30">
        <v>58.87</v>
      </c>
      <c r="DB25" s="26">
        <f t="shared" si="165"/>
        <v>1.7</v>
      </c>
      <c r="DC25" s="26">
        <f t="shared" si="166"/>
        <v>0.79</v>
      </c>
      <c r="DD25" s="26">
        <f t="shared" si="167"/>
        <v>0.90999999999999992</v>
      </c>
      <c r="DE25" s="26">
        <f t="shared" si="6"/>
        <v>0.1</v>
      </c>
      <c r="DF25" s="26">
        <f t="shared" si="168"/>
        <v>0.2</v>
      </c>
      <c r="DG25" s="26">
        <f t="shared" si="7"/>
        <v>0.28999999999999998</v>
      </c>
      <c r="DH25" s="26">
        <f t="shared" si="8"/>
        <v>0</v>
      </c>
      <c r="DI25" s="26">
        <f t="shared" si="9"/>
        <v>0</v>
      </c>
      <c r="DJ25" s="26">
        <f t="shared" si="10"/>
        <v>0.32</v>
      </c>
      <c r="DK25" s="26">
        <f t="shared" si="169"/>
        <v>0.59000000000000008</v>
      </c>
      <c r="DL25" s="26">
        <f t="shared" si="170"/>
        <v>0.32</v>
      </c>
      <c r="DM25" s="26">
        <f t="shared" si="171"/>
        <v>0</v>
      </c>
      <c r="DN25" s="26">
        <f t="shared" si="172"/>
        <v>0</v>
      </c>
      <c r="DO25" s="24">
        <v>3</v>
      </c>
      <c r="DP25" s="24">
        <v>0.5</v>
      </c>
      <c r="DQ25" s="24">
        <v>1</v>
      </c>
      <c r="DR25" s="24">
        <v>1</v>
      </c>
      <c r="DS25" s="31">
        <f t="shared" si="173"/>
        <v>3.59</v>
      </c>
      <c r="DT25" s="31">
        <f t="shared" si="174"/>
        <v>3.91</v>
      </c>
      <c r="DU25" s="31">
        <f t="shared" si="175"/>
        <v>1.94</v>
      </c>
      <c r="DV25" s="31">
        <f t="shared" si="176"/>
        <v>1.2</v>
      </c>
      <c r="DW25" s="31">
        <f t="shared" si="177"/>
        <v>3.14</v>
      </c>
      <c r="DX25" s="31">
        <f t="shared" si="178"/>
        <v>5.12</v>
      </c>
      <c r="DY25" s="31">
        <f t="shared" si="179"/>
        <v>3.17</v>
      </c>
      <c r="DZ25" s="31">
        <f t="shared" si="180"/>
        <v>8.2899999999999991</v>
      </c>
      <c r="EA25" s="31">
        <f t="shared" si="181"/>
        <v>3.15</v>
      </c>
      <c r="EB25" s="31">
        <f t="shared" si="182"/>
        <v>1.28</v>
      </c>
      <c r="EC25" s="31">
        <f t="shared" si="183"/>
        <v>4.43</v>
      </c>
      <c r="ED25" s="31">
        <f t="shared" si="184"/>
        <v>1.97</v>
      </c>
      <c r="EE25" s="31">
        <f t="shared" si="184"/>
        <v>1.89</v>
      </c>
      <c r="EF25" s="31">
        <f t="shared" si="185"/>
        <v>3.86</v>
      </c>
      <c r="EG25" s="31">
        <f t="shared" si="186"/>
        <v>3.15</v>
      </c>
      <c r="EH25" s="31">
        <f t="shared" si="186"/>
        <v>1.28</v>
      </c>
      <c r="EI25" s="31">
        <f t="shared" si="187"/>
        <v>4.43</v>
      </c>
      <c r="EJ25" s="24"/>
      <c r="EK25" s="24"/>
      <c r="EL25" s="24">
        <v>369.89</v>
      </c>
      <c r="EM25" s="24">
        <v>404.39</v>
      </c>
      <c r="EN25" s="24" t="s">
        <v>468</v>
      </c>
      <c r="EO25" s="24" t="s">
        <v>469</v>
      </c>
      <c r="EP25" s="14" t="s">
        <v>431</v>
      </c>
      <c r="EQ25" s="14" t="s">
        <v>453</v>
      </c>
      <c r="ER25" s="14" t="e">
        <f>IF(OR(EP25="Cống tròn",EP25="Cống hộp",EP25="Ống nhựa"),INDEX(#REF!,MATCH(E25,#REF!,0)),IF(OR(EP25="Rãnh xây",EP25="Rãnh bê tông"),INDEX(#REF!,MATCH(E25,#REF!,0)),EP25&amp;" "&amp;" ,"&amp;EQ25))</f>
        <v>#REF!</v>
      </c>
      <c r="ES25" s="25">
        <v>0</v>
      </c>
      <c r="ET25" s="25">
        <v>0</v>
      </c>
      <c r="EU25" s="25">
        <v>0</v>
      </c>
      <c r="EV25" s="24">
        <v>34.5</v>
      </c>
      <c r="EW25" s="31">
        <f t="shared" si="188"/>
        <v>0</v>
      </c>
      <c r="EX25" s="31">
        <f t="shared" si="189"/>
        <v>0</v>
      </c>
      <c r="EY25" s="31">
        <f t="shared" si="11"/>
        <v>0</v>
      </c>
      <c r="EZ25" s="31">
        <f t="shared" si="190"/>
        <v>0</v>
      </c>
      <c r="FA25" s="31">
        <f t="shared" si="191"/>
        <v>0</v>
      </c>
      <c r="FB25" s="32" t="str">
        <f t="shared" si="192"/>
        <v>Đủ</v>
      </c>
      <c r="FC25" s="31">
        <f t="shared" si="193"/>
        <v>0</v>
      </c>
      <c r="FD25" s="33" t="str" cm="1">
        <f t="array" ref="FD25">IF(EP25="Cống tròn",INDEX(#REF!,MATCH(E25,#REF!,0)),IF(EP25="Cống hộp",INDEX(#REF!,MATCH(E25,#REF!,0)),IF(EP25="Rãnh thang",INDEX(#REF!,MATCH(EL25&amp;EM25,#REF!&amp;#REF!,0)),FE25&amp;" "&amp;FF25)))</f>
        <v>Móng bê tông Không cốt thép</v>
      </c>
      <c r="FE25" s="14" t="s">
        <v>439</v>
      </c>
      <c r="FF25" s="14" t="s">
        <v>434</v>
      </c>
      <c r="FG25" s="14" t="e">
        <f>INDEX(#REF!,MATCH(E25,#REF!,0))</f>
        <v>#REF!</v>
      </c>
      <c r="FH25" s="14"/>
      <c r="FI25" s="24">
        <v>0</v>
      </c>
      <c r="FJ25" s="24">
        <v>0</v>
      </c>
      <c r="FK25" s="24">
        <v>0</v>
      </c>
      <c r="FL25" s="25">
        <v>0</v>
      </c>
      <c r="FM25" s="25">
        <v>0</v>
      </c>
      <c r="FN25" s="31">
        <f t="shared" si="194"/>
        <v>0</v>
      </c>
      <c r="FO25" s="31">
        <f t="shared" si="195"/>
        <v>0</v>
      </c>
      <c r="FP25" s="25">
        <v>0</v>
      </c>
      <c r="FQ25" s="25">
        <v>0</v>
      </c>
      <c r="FR25" s="25">
        <v>0</v>
      </c>
      <c r="FS25" s="31">
        <f t="shared" si="196"/>
        <v>0</v>
      </c>
      <c r="FT25" s="25">
        <v>0</v>
      </c>
      <c r="FU25" s="25">
        <v>0</v>
      </c>
      <c r="FV25" s="25">
        <v>0</v>
      </c>
      <c r="FW25" s="25">
        <v>0</v>
      </c>
      <c r="FX25" s="25">
        <v>0</v>
      </c>
      <c r="FY25" s="31">
        <f t="shared" si="197"/>
        <v>0</v>
      </c>
      <c r="FZ25" s="33" t="s">
        <v>435</v>
      </c>
      <c r="GA25" s="33" t="s">
        <v>442</v>
      </c>
      <c r="GB25" s="33" t="s">
        <v>446</v>
      </c>
      <c r="GC25" s="33" t="s">
        <v>446</v>
      </c>
      <c r="GD25" s="25">
        <v>0.1</v>
      </c>
      <c r="GE25" s="25">
        <v>1.6</v>
      </c>
      <c r="GF25" s="25">
        <v>0.2</v>
      </c>
      <c r="GG25" s="25">
        <v>1.6</v>
      </c>
      <c r="GH25" s="25">
        <v>0</v>
      </c>
      <c r="GI25" s="25">
        <v>0</v>
      </c>
      <c r="GJ25" s="25">
        <v>0.2</v>
      </c>
      <c r="GK25" s="25">
        <v>2</v>
      </c>
      <c r="GL25" s="25">
        <v>1</v>
      </c>
      <c r="GM25" s="25">
        <v>0</v>
      </c>
      <c r="GN25" s="31">
        <f t="shared" si="198"/>
        <v>1</v>
      </c>
      <c r="GO25" s="31">
        <f t="shared" si="199"/>
        <v>1</v>
      </c>
      <c r="GP25" s="25">
        <v>0</v>
      </c>
      <c r="GQ25" s="25">
        <v>0</v>
      </c>
      <c r="GR25" s="25">
        <v>0.12</v>
      </c>
      <c r="GS25" s="25">
        <v>0.1</v>
      </c>
      <c r="GT25" s="33" t="e">
        <f>INDEX(#REF!,MATCH(E25,#REF!,0))</f>
        <v>#REF!</v>
      </c>
      <c r="GU25" s="33"/>
      <c r="GV25" s="25">
        <v>0</v>
      </c>
      <c r="GW25" s="25">
        <v>0</v>
      </c>
      <c r="GX25" s="25">
        <v>0</v>
      </c>
      <c r="GY25" s="25">
        <v>0</v>
      </c>
      <c r="GZ25" s="31">
        <f t="shared" si="12"/>
        <v>0</v>
      </c>
      <c r="HA25" s="31">
        <f t="shared" si="13"/>
        <v>0</v>
      </c>
      <c r="HB25" s="31">
        <f t="shared" si="200"/>
        <v>1.42</v>
      </c>
      <c r="HC25" s="25">
        <v>0</v>
      </c>
      <c r="HD25" s="25">
        <v>0</v>
      </c>
      <c r="HE25" s="25">
        <v>0</v>
      </c>
      <c r="HF25" s="31">
        <f t="shared" si="201"/>
        <v>0</v>
      </c>
      <c r="HG25" s="25">
        <v>0</v>
      </c>
      <c r="HH25" s="25">
        <v>0</v>
      </c>
      <c r="HI25" s="33"/>
      <c r="HJ25" s="33"/>
      <c r="HK25" s="33"/>
      <c r="HL25" s="33"/>
      <c r="HM25" s="33" t="e" cm="1">
        <f t="array" ref="HM25">INDEX(#REF!,MATCH(EL25&amp;EM25,#REF!&amp;#REF!,0))</f>
        <v>#REF!</v>
      </c>
      <c r="HN25" s="25">
        <v>0</v>
      </c>
      <c r="HO25" s="25">
        <v>0</v>
      </c>
      <c r="HP25" s="25">
        <v>0</v>
      </c>
      <c r="HQ25" s="25">
        <v>0</v>
      </c>
      <c r="HR25" s="25">
        <v>0</v>
      </c>
      <c r="HS25" s="25">
        <v>0</v>
      </c>
      <c r="HT25" s="25">
        <v>0</v>
      </c>
      <c r="HU25" s="25">
        <v>0</v>
      </c>
      <c r="HV25" s="25">
        <v>0</v>
      </c>
      <c r="HW25" s="25">
        <v>0</v>
      </c>
      <c r="HX25" s="33" t="e" cm="1">
        <f t="array" ref="HX25">INDEX(#REF!,MATCH(EL25&amp;EM25,#REF!&amp;#REF!,0))</f>
        <v>#REF!</v>
      </c>
      <c r="HY25" s="25">
        <v>0</v>
      </c>
      <c r="HZ25" s="25">
        <v>0</v>
      </c>
      <c r="IA25" s="25">
        <v>0</v>
      </c>
      <c r="IB25" s="33" t="e" cm="1">
        <f t="array" ref="IB25">INDEX(#REF!,MATCH(EL25&amp;EM25,#REF!&amp;#REF!,0))</f>
        <v>#REF!</v>
      </c>
      <c r="IC25" s="25">
        <v>0</v>
      </c>
      <c r="ID25" s="25">
        <v>0</v>
      </c>
      <c r="IE25" s="25">
        <v>0</v>
      </c>
      <c r="IF25" s="25">
        <v>0</v>
      </c>
      <c r="IG25" s="25">
        <v>0</v>
      </c>
      <c r="IH25" s="25">
        <v>0</v>
      </c>
      <c r="II25" s="33" t="e" cm="1">
        <f t="array" ref="II25">INDEX(#REF!,MATCH(EL25&amp;EM25,#REF!&amp;#REF!,0))</f>
        <v>#REF!</v>
      </c>
      <c r="IJ25" s="25">
        <v>0</v>
      </c>
      <c r="IK25" s="25">
        <v>0</v>
      </c>
      <c r="IL25" s="25">
        <v>0</v>
      </c>
      <c r="IM25" s="33" t="e" cm="1">
        <f t="array" ref="IM25">INDEX(#REF!,MATCH(EL25&amp;EM25,#REF!&amp;#REF!,0))</f>
        <v>#REF!</v>
      </c>
      <c r="IN25" s="33" t="s">
        <v>437</v>
      </c>
      <c r="IO25" s="31">
        <f t="shared" si="14"/>
        <v>34</v>
      </c>
      <c r="IP25" s="25">
        <v>1</v>
      </c>
      <c r="IQ25" s="25">
        <v>1.24</v>
      </c>
      <c r="IR25" s="25">
        <v>0.12</v>
      </c>
      <c r="IS25" s="33" t="e" cm="1">
        <f t="array" ref="IS25">INDEX(#REF!,MATCH(EL25&amp;EM25,#REF!&amp;#REF!,0))</f>
        <v>#REF!</v>
      </c>
      <c r="IT25" s="33" t="s">
        <v>437</v>
      </c>
      <c r="IU25" s="31">
        <f t="shared" si="263"/>
        <v>1</v>
      </c>
      <c r="IV25" s="31">
        <f t="shared" si="202"/>
        <v>0.23</v>
      </c>
      <c r="IW25" s="25">
        <v>1.24</v>
      </c>
      <c r="IX25" s="25">
        <v>0.12</v>
      </c>
      <c r="IY25" s="25">
        <v>1.0999999999999999E-2</v>
      </c>
      <c r="IZ25" s="25">
        <v>1</v>
      </c>
      <c r="JA25" s="31">
        <f t="shared" si="264"/>
        <v>34</v>
      </c>
      <c r="JB25" s="31">
        <f t="shared" si="265"/>
        <v>0.374</v>
      </c>
      <c r="JC25" s="31">
        <f t="shared" si="266"/>
        <v>34.374000000000002</v>
      </c>
      <c r="JD25" s="31">
        <f t="shared" si="267"/>
        <v>-0.12599999999999767</v>
      </c>
      <c r="JE25" s="31" t="str">
        <f t="shared" si="268"/>
        <v>Thêm 01</v>
      </c>
      <c r="JF25" s="27">
        <v>40.880000000000059</v>
      </c>
      <c r="JG25" s="26">
        <f t="shared" si="203"/>
        <v>40.08</v>
      </c>
      <c r="JH25" s="26">
        <f t="shared" si="204"/>
        <v>0.80000000000006111</v>
      </c>
      <c r="JI25" s="26">
        <f t="shared" si="15"/>
        <v>0</v>
      </c>
      <c r="JJ25" s="26">
        <f t="shared" si="16"/>
        <v>0</v>
      </c>
      <c r="JK25" s="26">
        <f t="shared" si="17"/>
        <v>40.080000000000055</v>
      </c>
      <c r="JL25" s="26">
        <f t="shared" si="18"/>
        <v>0</v>
      </c>
      <c r="JM25" s="26">
        <f t="shared" si="19"/>
        <v>0</v>
      </c>
      <c r="JN25" s="26">
        <f t="shared" si="20"/>
        <v>0</v>
      </c>
      <c r="JO25" s="26">
        <f t="shared" si="21"/>
        <v>0</v>
      </c>
      <c r="JP25" s="26">
        <f t="shared" si="22"/>
        <v>40.180000000000057</v>
      </c>
      <c r="JQ25" s="26">
        <f t="shared" si="23"/>
        <v>0</v>
      </c>
      <c r="JR25" s="26">
        <f t="shared" si="24"/>
        <v>0</v>
      </c>
      <c r="JS25" s="26">
        <f t="shared" si="25"/>
        <v>0</v>
      </c>
      <c r="JT25" s="26">
        <f t="shared" si="26"/>
        <v>0</v>
      </c>
      <c r="JU25" s="26">
        <f t="shared" si="27"/>
        <v>0</v>
      </c>
      <c r="JV25" s="26">
        <f t="shared" si="28"/>
        <v>0</v>
      </c>
      <c r="JW25" s="26">
        <f t="shared" si="29"/>
        <v>40.180000000000057</v>
      </c>
      <c r="JX25" s="26">
        <f t="shared" si="30"/>
        <v>40.380000000000059</v>
      </c>
      <c r="JY25" s="26">
        <f t="shared" si="31"/>
        <v>0</v>
      </c>
      <c r="JZ25" s="26">
        <f t="shared" si="32"/>
        <v>0</v>
      </c>
      <c r="KA25" s="26">
        <f t="shared" si="33"/>
        <v>0</v>
      </c>
      <c r="KB25" s="26">
        <f t="shared" si="34"/>
        <v>0</v>
      </c>
      <c r="KC25" s="26">
        <f t="shared" si="35"/>
        <v>40.380000000000059</v>
      </c>
      <c r="KD25" s="106">
        <f t="shared" si="205"/>
        <v>0</v>
      </c>
      <c r="KE25" s="24">
        <v>40.380000000000059</v>
      </c>
      <c r="KF25" s="31">
        <f t="shared" si="206"/>
        <v>1</v>
      </c>
      <c r="KG25" s="31">
        <f t="shared" si="36"/>
        <v>41.38</v>
      </c>
      <c r="KH25" s="31">
        <f t="shared" si="37"/>
        <v>41.38</v>
      </c>
      <c r="KI25" s="31">
        <f t="shared" si="38"/>
        <v>0</v>
      </c>
      <c r="KJ25" s="31">
        <f t="shared" si="39"/>
        <v>41.5</v>
      </c>
      <c r="KK25" s="25">
        <v>41.380000000000059</v>
      </c>
      <c r="KL25" s="31">
        <f t="shared" si="40"/>
        <v>0</v>
      </c>
      <c r="KM25" s="31">
        <f t="shared" si="41"/>
        <v>0</v>
      </c>
      <c r="KN25" s="31">
        <f t="shared" si="42"/>
        <v>41.5</v>
      </c>
      <c r="KO25" s="31">
        <f t="shared" si="43"/>
        <v>0</v>
      </c>
      <c r="KP25" s="31">
        <f t="shared" si="44"/>
        <v>0</v>
      </c>
      <c r="KQ25" s="25">
        <v>0</v>
      </c>
      <c r="KR25" s="31">
        <f t="shared" si="45"/>
        <v>0</v>
      </c>
      <c r="KS25" s="27">
        <v>40.380000000000059</v>
      </c>
      <c r="KT25" s="26">
        <f t="shared" si="46"/>
        <v>39.58</v>
      </c>
      <c r="KU25" s="106">
        <f t="shared" si="207"/>
        <v>0.80000000000006111</v>
      </c>
      <c r="KV25" s="26">
        <f t="shared" si="47"/>
        <v>0</v>
      </c>
      <c r="KW25" s="26">
        <f t="shared" si="48"/>
        <v>0</v>
      </c>
      <c r="KX25" s="26">
        <f t="shared" si="49"/>
        <v>39.580000000000055</v>
      </c>
      <c r="KY25" s="26">
        <f t="shared" si="50"/>
        <v>0</v>
      </c>
      <c r="KZ25" s="26">
        <f t="shared" si="51"/>
        <v>0</v>
      </c>
      <c r="LA25" s="26">
        <f t="shared" si="52"/>
        <v>0</v>
      </c>
      <c r="LB25" s="26">
        <f t="shared" si="53"/>
        <v>0</v>
      </c>
      <c r="LC25" s="26">
        <f t="shared" si="54"/>
        <v>39.680000000000057</v>
      </c>
      <c r="LD25" s="26">
        <f t="shared" si="55"/>
        <v>0</v>
      </c>
      <c r="LE25" s="26">
        <f t="shared" si="56"/>
        <v>0</v>
      </c>
      <c r="LF25" s="26">
        <f t="shared" si="57"/>
        <v>0</v>
      </c>
      <c r="LG25" s="26">
        <f t="shared" si="58"/>
        <v>0</v>
      </c>
      <c r="LH25" s="26">
        <f t="shared" si="59"/>
        <v>0</v>
      </c>
      <c r="LI25" s="26">
        <f t="shared" si="60"/>
        <v>0</v>
      </c>
      <c r="LJ25" s="26">
        <f t="shared" si="61"/>
        <v>39.680000000000057</v>
      </c>
      <c r="LK25" s="26">
        <f t="shared" si="62"/>
        <v>39.880000000000059</v>
      </c>
      <c r="LL25" s="26">
        <f t="shared" si="63"/>
        <v>0</v>
      </c>
      <c r="LM25" s="26">
        <f t="shared" si="64"/>
        <v>0</v>
      </c>
      <c r="LN25" s="26">
        <f t="shared" si="65"/>
        <v>0</v>
      </c>
      <c r="LO25" s="26">
        <f t="shared" si="66"/>
        <v>0</v>
      </c>
      <c r="LP25" s="26">
        <f t="shared" si="67"/>
        <v>39.880000000000059</v>
      </c>
      <c r="LQ25" s="26">
        <f t="shared" si="68"/>
        <v>0</v>
      </c>
      <c r="LR25" s="24">
        <v>39.880000000000059</v>
      </c>
      <c r="LS25" s="31">
        <f t="shared" si="69"/>
        <v>1</v>
      </c>
      <c r="LT25" s="31">
        <f t="shared" si="70"/>
        <v>40.880000000000003</v>
      </c>
      <c r="LU25" s="31">
        <f t="shared" si="71"/>
        <v>40.880000000000003</v>
      </c>
      <c r="LV25" s="31">
        <f t="shared" si="72"/>
        <v>0</v>
      </c>
      <c r="LW25" s="31">
        <f t="shared" si="73"/>
        <v>41</v>
      </c>
      <c r="LX25" s="25">
        <v>40.880000000000059</v>
      </c>
      <c r="LY25" s="31">
        <f t="shared" si="74"/>
        <v>0</v>
      </c>
      <c r="LZ25" s="31">
        <f t="shared" si="75"/>
        <v>0</v>
      </c>
      <c r="MA25" s="31">
        <f t="shared" si="76"/>
        <v>41</v>
      </c>
      <c r="MB25" s="31">
        <f t="shared" si="77"/>
        <v>0</v>
      </c>
      <c r="MC25" s="31">
        <f t="shared" si="78"/>
        <v>0</v>
      </c>
      <c r="MD25" s="25">
        <v>0</v>
      </c>
      <c r="ME25" s="31">
        <f t="shared" si="79"/>
        <v>0</v>
      </c>
      <c r="MF25" s="33" t="s">
        <v>429</v>
      </c>
      <c r="MG25" s="25">
        <v>0.32</v>
      </c>
      <c r="MH25" s="31">
        <f t="shared" si="208"/>
        <v>0.4800000000000611</v>
      </c>
      <c r="MI25" s="31">
        <f t="shared" si="209"/>
        <v>0.80000000000006111</v>
      </c>
      <c r="MJ25" s="25">
        <v>0.32</v>
      </c>
      <c r="MK25" s="31">
        <f t="shared" si="210"/>
        <v>0.4800000000000611</v>
      </c>
      <c r="ML25" s="31">
        <f t="shared" si="211"/>
        <v>0.80000000000006111</v>
      </c>
      <c r="MM25" s="31">
        <f t="shared" si="80"/>
        <v>0</v>
      </c>
      <c r="MN25" s="31">
        <f t="shared" si="81"/>
        <v>0</v>
      </c>
      <c r="MO25" s="31">
        <f t="shared" si="212"/>
        <v>0</v>
      </c>
      <c r="MP25" s="31">
        <f t="shared" si="82"/>
        <v>0</v>
      </c>
      <c r="MQ25" s="31">
        <f t="shared" si="83"/>
        <v>0</v>
      </c>
      <c r="MR25" s="31">
        <f t="shared" si="213"/>
        <v>0</v>
      </c>
      <c r="MS25" s="31">
        <f t="shared" si="84"/>
        <v>0</v>
      </c>
      <c r="MT25" s="31">
        <f t="shared" si="85"/>
        <v>0</v>
      </c>
      <c r="MU25" s="31">
        <f t="shared" si="214"/>
        <v>0</v>
      </c>
      <c r="MV25" s="31">
        <f t="shared" si="86"/>
        <v>0</v>
      </c>
      <c r="MW25" s="31">
        <f t="shared" si="87"/>
        <v>0</v>
      </c>
      <c r="MX25" s="31">
        <f t="shared" si="215"/>
        <v>0</v>
      </c>
      <c r="MY25" s="108">
        <f t="shared" si="88"/>
        <v>0</v>
      </c>
      <c r="MZ25" s="31">
        <f t="shared" si="89"/>
        <v>0</v>
      </c>
      <c r="NA25" s="31">
        <f t="shared" si="216"/>
        <v>0</v>
      </c>
      <c r="NB25" s="31">
        <f t="shared" si="90"/>
        <v>0</v>
      </c>
      <c r="NC25" s="31">
        <f t="shared" si="91"/>
        <v>0</v>
      </c>
      <c r="ND25" s="31">
        <f t="shared" si="217"/>
        <v>0</v>
      </c>
      <c r="NE25" s="31">
        <f t="shared" si="92"/>
        <v>0</v>
      </c>
      <c r="NF25" s="31">
        <f t="shared" si="93"/>
        <v>0</v>
      </c>
      <c r="NG25" s="31">
        <f t="shared" si="218"/>
        <v>0</v>
      </c>
      <c r="NH25" s="31">
        <f t="shared" si="94"/>
        <v>0</v>
      </c>
      <c r="NI25" s="31">
        <f t="shared" si="95"/>
        <v>0</v>
      </c>
      <c r="NJ25" s="31">
        <f t="shared" si="219"/>
        <v>0</v>
      </c>
      <c r="NK25" s="31">
        <f t="shared" si="96"/>
        <v>0.1</v>
      </c>
      <c r="NL25" s="31">
        <f t="shared" si="97"/>
        <v>0.1</v>
      </c>
      <c r="NM25" s="31">
        <f t="shared" si="220"/>
        <v>0.1</v>
      </c>
      <c r="NN25" s="108">
        <f t="shared" si="98"/>
        <v>0</v>
      </c>
      <c r="NO25" s="31">
        <f t="shared" si="99"/>
        <v>0</v>
      </c>
      <c r="NP25" s="31">
        <f t="shared" si="221"/>
        <v>0</v>
      </c>
      <c r="NQ25" s="31">
        <f t="shared" si="100"/>
        <v>0.2</v>
      </c>
      <c r="NR25" s="31">
        <f t="shared" si="101"/>
        <v>0.2</v>
      </c>
      <c r="NS25" s="31">
        <f t="shared" si="222"/>
        <v>0.2</v>
      </c>
      <c r="NT25" s="31">
        <f t="shared" si="102"/>
        <v>0</v>
      </c>
      <c r="NU25" s="31">
        <f t="shared" si="103"/>
        <v>0</v>
      </c>
      <c r="NV25" s="31">
        <f t="shared" si="223"/>
        <v>0</v>
      </c>
      <c r="NW25" s="31">
        <f t="shared" si="104"/>
        <v>0.18000000000006106</v>
      </c>
      <c r="NX25" s="31">
        <f t="shared" si="105"/>
        <v>0.18000000000006106</v>
      </c>
      <c r="NY25" s="31">
        <f t="shared" si="224"/>
        <v>0.18000000000006106</v>
      </c>
      <c r="NZ25" s="31">
        <f t="shared" si="106"/>
        <v>0.32</v>
      </c>
      <c r="OA25" s="31">
        <f t="shared" si="107"/>
        <v>0.32</v>
      </c>
      <c r="OB25" s="31">
        <f t="shared" si="225"/>
        <v>0.32</v>
      </c>
      <c r="OC25" s="31">
        <f t="shared" si="108"/>
        <v>0</v>
      </c>
      <c r="OD25" s="31">
        <f t="shared" si="109"/>
        <v>0</v>
      </c>
      <c r="OE25" s="31">
        <f t="shared" si="226"/>
        <v>0</v>
      </c>
      <c r="OF25" s="31">
        <f t="shared" si="110"/>
        <v>0</v>
      </c>
      <c r="OG25" s="31">
        <f t="shared" si="111"/>
        <v>0</v>
      </c>
      <c r="OH25" s="31">
        <f t="shared" si="227"/>
        <v>0</v>
      </c>
      <c r="OI25" s="31">
        <f t="shared" si="112"/>
        <v>0</v>
      </c>
      <c r="OJ25" s="31">
        <f t="shared" si="113"/>
        <v>0</v>
      </c>
      <c r="OK25" s="31">
        <f t="shared" si="228"/>
        <v>0</v>
      </c>
      <c r="OL25" s="31">
        <f t="shared" si="114"/>
        <v>0</v>
      </c>
      <c r="OM25" s="31">
        <f t="shared" si="115"/>
        <v>0</v>
      </c>
      <c r="ON25" s="31">
        <f t="shared" si="229"/>
        <v>0</v>
      </c>
      <c r="OO25" s="31">
        <f t="shared" si="116"/>
        <v>0</v>
      </c>
      <c r="OP25" s="31">
        <f t="shared" si="117"/>
        <v>0</v>
      </c>
      <c r="OQ25" s="31">
        <f t="shared" si="230"/>
        <v>0</v>
      </c>
      <c r="OR25" s="31">
        <f t="shared" si="118"/>
        <v>0</v>
      </c>
      <c r="OS25" s="31">
        <f t="shared" si="119"/>
        <v>0</v>
      </c>
      <c r="OT25" s="31">
        <f t="shared" si="231"/>
        <v>0</v>
      </c>
      <c r="OU25" s="31">
        <f t="shared" si="120"/>
        <v>0</v>
      </c>
      <c r="OV25" s="31">
        <f t="shared" si="121"/>
        <v>0</v>
      </c>
      <c r="OW25" s="31">
        <f t="shared" si="232"/>
        <v>0</v>
      </c>
      <c r="OX25" s="31">
        <f t="shared" si="122"/>
        <v>0</v>
      </c>
      <c r="OY25" s="31">
        <f t="shared" si="123"/>
        <v>0</v>
      </c>
      <c r="OZ25" s="31">
        <f t="shared" si="233"/>
        <v>0</v>
      </c>
      <c r="PA25" s="31">
        <f t="shared" si="124"/>
        <v>0</v>
      </c>
      <c r="PB25" s="31">
        <f t="shared" si="125"/>
        <v>0</v>
      </c>
      <c r="PC25" s="31">
        <f t="shared" si="234"/>
        <v>0</v>
      </c>
      <c r="PD25" s="31">
        <f t="shared" si="126"/>
        <v>0</v>
      </c>
      <c r="PE25" s="31">
        <f t="shared" si="127"/>
        <v>0</v>
      </c>
      <c r="PF25" s="31">
        <f t="shared" si="235"/>
        <v>0</v>
      </c>
      <c r="PG25" s="27">
        <v>2.6</v>
      </c>
      <c r="PH25" s="27">
        <v>0.5</v>
      </c>
      <c r="PI25" s="27">
        <v>1</v>
      </c>
      <c r="PJ25" s="27">
        <v>1</v>
      </c>
      <c r="PK25" s="27">
        <v>0</v>
      </c>
      <c r="PL25" s="27">
        <v>0</v>
      </c>
      <c r="PM25" s="27">
        <v>0</v>
      </c>
      <c r="PN25" s="27">
        <v>0</v>
      </c>
      <c r="PO25" s="31">
        <f t="shared" si="269"/>
        <v>3.08</v>
      </c>
      <c r="PP25" s="31">
        <f t="shared" si="236"/>
        <v>1.36</v>
      </c>
      <c r="PQ25" s="31">
        <f t="shared" si="237"/>
        <v>3.4</v>
      </c>
      <c r="PR25" s="31">
        <f t="shared" si="238"/>
        <v>1.04</v>
      </c>
      <c r="PS25" s="31">
        <f t="shared" si="239"/>
        <v>3.08</v>
      </c>
      <c r="PT25" s="31">
        <f t="shared" si="240"/>
        <v>1.36</v>
      </c>
      <c r="PU25" s="31">
        <f t="shared" si="241"/>
        <v>3.4</v>
      </c>
      <c r="PV25" s="31">
        <f t="shared" si="242"/>
        <v>1.04</v>
      </c>
      <c r="PW25" s="31">
        <f t="shared" si="128"/>
        <v>0</v>
      </c>
      <c r="PX25" s="31">
        <f t="shared" si="243"/>
        <v>0</v>
      </c>
      <c r="PY25" s="31">
        <f t="shared" si="129"/>
        <v>0</v>
      </c>
      <c r="PZ25" s="31">
        <f t="shared" si="130"/>
        <v>0</v>
      </c>
      <c r="QA25" s="31">
        <f t="shared" si="131"/>
        <v>46.92</v>
      </c>
      <c r="QB25" s="31">
        <f t="shared" si="132"/>
        <v>35.880000000000003</v>
      </c>
      <c r="QC25" s="31">
        <f t="shared" si="133"/>
        <v>82.8</v>
      </c>
      <c r="QD25" s="31">
        <f t="shared" si="134"/>
        <v>0</v>
      </c>
      <c r="QE25" s="31">
        <f t="shared" si="135"/>
        <v>0</v>
      </c>
      <c r="QF25" s="31">
        <f t="shared" si="244"/>
        <v>0</v>
      </c>
      <c r="QG25" s="31">
        <f t="shared" si="245"/>
        <v>46.92</v>
      </c>
      <c r="QH25" s="31">
        <f t="shared" si="246"/>
        <v>35.880000000000003</v>
      </c>
      <c r="QI25" s="31">
        <f t="shared" si="247"/>
        <v>82.8</v>
      </c>
      <c r="QJ25" s="31">
        <f t="shared" si="136"/>
        <v>0</v>
      </c>
      <c r="QK25" s="31">
        <f t="shared" si="137"/>
        <v>0</v>
      </c>
      <c r="QL25" s="31">
        <f t="shared" si="248"/>
        <v>0</v>
      </c>
      <c r="QM25" s="31">
        <f t="shared" si="138"/>
        <v>0</v>
      </c>
      <c r="QN25" s="31">
        <f t="shared" si="139"/>
        <v>0</v>
      </c>
      <c r="QO25" s="31">
        <f t="shared" si="249"/>
        <v>0</v>
      </c>
      <c r="QP25" s="31">
        <f t="shared" si="140"/>
        <v>25.25</v>
      </c>
      <c r="QQ25" s="31">
        <f t="shared" si="141"/>
        <v>15.46</v>
      </c>
      <c r="QR25" s="31">
        <f t="shared" si="250"/>
        <v>40.71</v>
      </c>
      <c r="QS25" s="31">
        <f t="shared" si="142"/>
        <v>0</v>
      </c>
      <c r="QT25" s="31">
        <f t="shared" si="143"/>
        <v>0</v>
      </c>
      <c r="QU25" s="31">
        <f t="shared" si="251"/>
        <v>0</v>
      </c>
      <c r="QV25" s="31">
        <f t="shared" si="144"/>
        <v>0</v>
      </c>
      <c r="QW25" s="31">
        <f t="shared" si="145"/>
        <v>0</v>
      </c>
      <c r="QX25" s="31">
        <f t="shared" si="252"/>
        <v>0</v>
      </c>
      <c r="QY25" s="31">
        <f t="shared" si="146"/>
        <v>0</v>
      </c>
      <c r="QZ25" s="31">
        <f t="shared" si="147"/>
        <v>0</v>
      </c>
      <c r="RA25" s="31">
        <f t="shared" si="253"/>
        <v>0</v>
      </c>
      <c r="RB25" s="31">
        <f t="shared" si="254"/>
        <v>0</v>
      </c>
      <c r="RC25" s="31">
        <f t="shared" si="255"/>
        <v>0</v>
      </c>
      <c r="RD25" s="31">
        <f t="shared" si="256"/>
        <v>25.25</v>
      </c>
      <c r="RE25" s="31">
        <f t="shared" si="256"/>
        <v>15.46</v>
      </c>
      <c r="RF25" s="31">
        <f t="shared" si="257"/>
        <v>40.71</v>
      </c>
      <c r="RG25" s="31">
        <f t="shared" si="258"/>
        <v>21.67</v>
      </c>
      <c r="RH25" s="31">
        <f t="shared" si="258"/>
        <v>20.420000000000002</v>
      </c>
      <c r="RI25" s="31">
        <f t="shared" si="259"/>
        <v>42.09</v>
      </c>
      <c r="RJ25" s="31">
        <f t="shared" si="260"/>
        <v>25.25</v>
      </c>
      <c r="RK25" s="31">
        <f t="shared" si="260"/>
        <v>15.46</v>
      </c>
      <c r="RL25" s="31">
        <f t="shared" si="260"/>
        <v>40.71</v>
      </c>
      <c r="RM25" s="31">
        <f t="shared" si="148"/>
        <v>0</v>
      </c>
      <c r="RN25" s="31">
        <f t="shared" si="149"/>
        <v>0</v>
      </c>
      <c r="RO25" s="31">
        <f t="shared" si="150"/>
        <v>0</v>
      </c>
      <c r="RP25" s="31">
        <f t="shared" si="151"/>
        <v>0</v>
      </c>
      <c r="RQ25" s="31">
        <f t="shared" si="152"/>
        <v>0</v>
      </c>
      <c r="RR25" s="31">
        <f t="shared" si="153"/>
        <v>0</v>
      </c>
      <c r="RS25" s="31">
        <f t="shared" si="154"/>
        <v>0</v>
      </c>
      <c r="RT25" s="31">
        <f t="shared" si="155"/>
        <v>0</v>
      </c>
      <c r="RU25" s="31">
        <f t="shared" si="261"/>
        <v>0</v>
      </c>
      <c r="RV25" s="24"/>
      <c r="RW25" s="24"/>
      <c r="RX25" s="24"/>
      <c r="RY25" s="24"/>
    </row>
    <row r="26" spans="1:493" ht="42.75" x14ac:dyDescent="0.25">
      <c r="A26" s="24">
        <v>20</v>
      </c>
      <c r="B26" s="24" t="s">
        <v>457</v>
      </c>
      <c r="C26" s="24">
        <v>405.09</v>
      </c>
      <c r="D26" s="14" t="e">
        <f>INDEX(#REF!,MATCH(E26,#REF!,0))</f>
        <v>#REF!</v>
      </c>
      <c r="E26" s="24" t="s">
        <v>469</v>
      </c>
      <c r="F26" s="14" t="s">
        <v>422</v>
      </c>
      <c r="G26" s="14" t="s">
        <v>442</v>
      </c>
      <c r="H26" s="14" t="s">
        <v>438</v>
      </c>
      <c r="I26" s="14" t="s">
        <v>425</v>
      </c>
      <c r="J26" s="14" t="s">
        <v>439</v>
      </c>
      <c r="K26" s="14" t="s">
        <v>427</v>
      </c>
      <c r="L26" s="14" t="s">
        <v>427</v>
      </c>
      <c r="M26" s="24">
        <v>2</v>
      </c>
      <c r="N26" s="24">
        <v>2</v>
      </c>
      <c r="O26" s="25">
        <v>2</v>
      </c>
      <c r="P26" s="25">
        <v>2.4</v>
      </c>
      <c r="Q26" s="25">
        <v>0.1</v>
      </c>
      <c r="R26" s="25">
        <v>2</v>
      </c>
      <c r="S26" s="25">
        <v>2.2000000000000002</v>
      </c>
      <c r="T26" s="24">
        <v>0.2</v>
      </c>
      <c r="U26" s="24">
        <v>0</v>
      </c>
      <c r="V26" s="24">
        <v>0</v>
      </c>
      <c r="W26" s="24">
        <v>0</v>
      </c>
      <c r="X26" s="24">
        <v>2</v>
      </c>
      <c r="Y26" s="24">
        <v>1.6</v>
      </c>
      <c r="Z26" s="26">
        <f t="shared" ref="Z26:Z40" si="273">CV26</f>
        <v>0.98</v>
      </c>
      <c r="AA26" s="24">
        <v>0.22</v>
      </c>
      <c r="AB26" s="24">
        <v>2</v>
      </c>
      <c r="AC26" s="24">
        <v>1.56</v>
      </c>
      <c r="AD26" s="24">
        <v>0.2</v>
      </c>
      <c r="AE26" s="24">
        <v>0.22</v>
      </c>
      <c r="AF26" s="24">
        <v>0.5</v>
      </c>
      <c r="AG26" s="25">
        <v>1.56</v>
      </c>
      <c r="AH26" s="25">
        <v>1.56</v>
      </c>
      <c r="AI26" s="26">
        <f t="shared" si="0"/>
        <v>1.28</v>
      </c>
      <c r="AJ26" s="25">
        <v>2</v>
      </c>
      <c r="AK26" s="25">
        <v>2</v>
      </c>
      <c r="AL26" s="26">
        <f t="shared" si="1"/>
        <v>1.2</v>
      </c>
      <c r="AM26" s="24">
        <v>2</v>
      </c>
      <c r="AN26" s="24">
        <v>1.56</v>
      </c>
      <c r="AO26" s="24">
        <v>0.1</v>
      </c>
      <c r="AP26" s="24">
        <v>0.22</v>
      </c>
      <c r="AQ26" s="24">
        <v>2</v>
      </c>
      <c r="AR26" s="24">
        <v>1.8</v>
      </c>
      <c r="AS26" s="24">
        <v>0.12</v>
      </c>
      <c r="AT26" s="24">
        <v>0.1</v>
      </c>
      <c r="AU26" s="24">
        <v>0</v>
      </c>
      <c r="AV26" s="24">
        <v>0</v>
      </c>
      <c r="AW26" s="24">
        <v>0</v>
      </c>
      <c r="AX26" s="24">
        <v>0</v>
      </c>
      <c r="AY26" s="24">
        <v>0</v>
      </c>
      <c r="AZ26" s="24">
        <v>0</v>
      </c>
      <c r="BA26" s="24">
        <v>0</v>
      </c>
      <c r="BB26" s="24">
        <v>0</v>
      </c>
      <c r="BC26" s="24">
        <v>0</v>
      </c>
      <c r="BD26" s="24">
        <v>0</v>
      </c>
      <c r="BE26" s="24">
        <v>0</v>
      </c>
      <c r="BF26" s="24">
        <v>0</v>
      </c>
      <c r="BG26" s="24">
        <v>0</v>
      </c>
      <c r="BH26" s="24">
        <v>0</v>
      </c>
      <c r="BI26" s="24">
        <v>0</v>
      </c>
      <c r="BJ26" s="24">
        <v>0</v>
      </c>
      <c r="BK26" s="24">
        <v>0</v>
      </c>
      <c r="BL26" s="24">
        <v>0</v>
      </c>
      <c r="BM26" s="24">
        <v>0</v>
      </c>
      <c r="BN26" s="24">
        <v>0</v>
      </c>
      <c r="BO26" s="24">
        <v>0</v>
      </c>
      <c r="BP26" s="24">
        <v>0</v>
      </c>
      <c r="BQ26" s="24">
        <v>0</v>
      </c>
      <c r="BR26" s="24">
        <v>0</v>
      </c>
      <c r="BS26" s="24">
        <v>0</v>
      </c>
      <c r="BT26" s="24">
        <v>0</v>
      </c>
      <c r="BU26" s="24">
        <v>0</v>
      </c>
      <c r="BV26" s="24">
        <v>0</v>
      </c>
      <c r="BW26" s="24"/>
      <c r="BX26" s="24"/>
      <c r="BY26" s="24">
        <v>0</v>
      </c>
      <c r="BZ26" s="24">
        <v>0</v>
      </c>
      <c r="CA26" s="14" t="e">
        <f>INDEX(#REF!,MATCH(E26,#REF!,0))</f>
        <v>#REF!</v>
      </c>
      <c r="CB26" s="14" t="s">
        <v>458</v>
      </c>
      <c r="CC26" s="24">
        <v>2.2999999999999998</v>
      </c>
      <c r="CD26" s="24">
        <v>0.12</v>
      </c>
      <c r="CE26" s="24">
        <v>0</v>
      </c>
      <c r="CF26" s="24">
        <v>0</v>
      </c>
      <c r="CG26" s="24">
        <v>0</v>
      </c>
      <c r="CH26" s="24">
        <v>1</v>
      </c>
      <c r="CI26" s="24" t="s">
        <v>429</v>
      </c>
      <c r="CJ26" s="24">
        <v>0.32</v>
      </c>
      <c r="CK26" s="26">
        <f t="shared" si="157"/>
        <v>0.59000000000000008</v>
      </c>
      <c r="CL26" s="26">
        <f t="shared" si="270"/>
        <v>0.91000000000000014</v>
      </c>
      <c r="CM26" s="24">
        <v>36.67</v>
      </c>
      <c r="CN26" s="27">
        <v>59.87</v>
      </c>
      <c r="CO26" s="24">
        <v>59.08</v>
      </c>
      <c r="CP26" s="28">
        <f t="shared" si="159"/>
        <v>59.08</v>
      </c>
      <c r="CQ26" s="28">
        <f t="shared" si="160"/>
        <v>58.17</v>
      </c>
      <c r="CR26" s="28">
        <f t="shared" si="161"/>
        <v>0.91</v>
      </c>
      <c r="CS26" s="28">
        <f t="shared" si="162"/>
        <v>58.269999999999996</v>
      </c>
      <c r="CT26" s="28">
        <f t="shared" si="2"/>
        <v>58.47</v>
      </c>
      <c r="CU26" s="29">
        <v>58.47</v>
      </c>
      <c r="CV26" s="28">
        <f t="shared" si="163"/>
        <v>0.98</v>
      </c>
      <c r="CW26" s="28">
        <f t="shared" si="3"/>
        <v>58.97</v>
      </c>
      <c r="CX26" s="28">
        <f t="shared" si="4"/>
        <v>59.17</v>
      </c>
      <c r="CY26" s="28">
        <f t="shared" si="5"/>
        <v>59.65</v>
      </c>
      <c r="CZ26" s="28">
        <f t="shared" si="164"/>
        <v>59.75</v>
      </c>
      <c r="DA26" s="30">
        <v>59.87</v>
      </c>
      <c r="DB26" s="26">
        <f t="shared" si="165"/>
        <v>1.7</v>
      </c>
      <c r="DC26" s="26">
        <f t="shared" si="166"/>
        <v>0.79</v>
      </c>
      <c r="DD26" s="26">
        <f t="shared" si="167"/>
        <v>0.90999999999999992</v>
      </c>
      <c r="DE26" s="26">
        <f t="shared" si="6"/>
        <v>0.1</v>
      </c>
      <c r="DF26" s="26">
        <f t="shared" si="168"/>
        <v>0.2</v>
      </c>
      <c r="DG26" s="26">
        <f t="shared" si="7"/>
        <v>0.28999999999999998</v>
      </c>
      <c r="DH26" s="26">
        <f t="shared" si="8"/>
        <v>0</v>
      </c>
      <c r="DI26" s="26">
        <f t="shared" si="9"/>
        <v>0</v>
      </c>
      <c r="DJ26" s="26">
        <f t="shared" si="10"/>
        <v>0.32</v>
      </c>
      <c r="DK26" s="26">
        <f t="shared" si="169"/>
        <v>0.59000000000000008</v>
      </c>
      <c r="DL26" s="26">
        <f t="shared" si="170"/>
        <v>0.32</v>
      </c>
      <c r="DM26" s="26">
        <f t="shared" si="171"/>
        <v>0</v>
      </c>
      <c r="DN26" s="26">
        <f t="shared" si="172"/>
        <v>0</v>
      </c>
      <c r="DO26" s="24">
        <v>3</v>
      </c>
      <c r="DP26" s="24">
        <v>0.5</v>
      </c>
      <c r="DQ26" s="24">
        <v>1</v>
      </c>
      <c r="DR26" s="24">
        <v>1</v>
      </c>
      <c r="DS26" s="31">
        <f t="shared" si="173"/>
        <v>3.59</v>
      </c>
      <c r="DT26" s="31">
        <f t="shared" si="174"/>
        <v>3.91</v>
      </c>
      <c r="DU26" s="31">
        <f t="shared" si="175"/>
        <v>1.94</v>
      </c>
      <c r="DV26" s="31">
        <f t="shared" si="176"/>
        <v>1.2</v>
      </c>
      <c r="DW26" s="31">
        <f t="shared" si="177"/>
        <v>3.14</v>
      </c>
      <c r="DX26" s="31">
        <f t="shared" si="178"/>
        <v>3.88</v>
      </c>
      <c r="DY26" s="31">
        <f t="shared" si="179"/>
        <v>2.4</v>
      </c>
      <c r="DZ26" s="31">
        <f t="shared" si="180"/>
        <v>6.28</v>
      </c>
      <c r="EA26" s="31">
        <f t="shared" si="181"/>
        <v>2.52</v>
      </c>
      <c r="EB26" s="31">
        <f t="shared" si="182"/>
        <v>1.28</v>
      </c>
      <c r="EC26" s="31">
        <f t="shared" si="183"/>
        <v>3.8</v>
      </c>
      <c r="ED26" s="31">
        <f t="shared" si="184"/>
        <v>1.36</v>
      </c>
      <c r="EE26" s="31">
        <f t="shared" si="184"/>
        <v>1.1200000000000001</v>
      </c>
      <c r="EF26" s="31">
        <f t="shared" si="185"/>
        <v>2.48</v>
      </c>
      <c r="EG26" s="31">
        <f t="shared" si="186"/>
        <v>2.52</v>
      </c>
      <c r="EH26" s="31">
        <f t="shared" si="186"/>
        <v>1.28</v>
      </c>
      <c r="EI26" s="31">
        <f t="shared" si="187"/>
        <v>3.8</v>
      </c>
      <c r="EJ26" s="24"/>
      <c r="EK26" s="24"/>
      <c r="EL26" s="24">
        <v>405.78999999999996</v>
      </c>
      <c r="EM26" s="24">
        <v>440.29</v>
      </c>
      <c r="EN26" s="24" t="s">
        <v>469</v>
      </c>
      <c r="EO26" s="24" t="s">
        <v>470</v>
      </c>
      <c r="EP26" s="14" t="s">
        <v>431</v>
      </c>
      <c r="EQ26" s="14" t="s">
        <v>453</v>
      </c>
      <c r="ER26" s="14" t="e">
        <f>IF(OR(EP26="Cống tròn",EP26="Cống hộp",EP26="Ống nhựa"),INDEX(#REF!,MATCH(E26,#REF!,0)),IF(OR(EP26="Rãnh xây",EP26="Rãnh bê tông"),INDEX(#REF!,MATCH(E26,#REF!,0)),EP26&amp;" "&amp;" ,"&amp;EQ26))</f>
        <v>#REF!</v>
      </c>
      <c r="ES26" s="25">
        <v>0</v>
      </c>
      <c r="ET26" s="25">
        <v>0</v>
      </c>
      <c r="EU26" s="25">
        <v>0</v>
      </c>
      <c r="EV26" s="24">
        <v>34.500000000000057</v>
      </c>
      <c r="EW26" s="31">
        <f t="shared" si="188"/>
        <v>0</v>
      </c>
      <c r="EX26" s="31">
        <f t="shared" si="189"/>
        <v>0</v>
      </c>
      <c r="EY26" s="31">
        <f t="shared" si="11"/>
        <v>0</v>
      </c>
      <c r="EZ26" s="31">
        <f t="shared" si="190"/>
        <v>0</v>
      </c>
      <c r="FA26" s="31">
        <f t="shared" si="191"/>
        <v>0</v>
      </c>
      <c r="FB26" s="32" t="str">
        <f t="shared" si="192"/>
        <v>Đủ</v>
      </c>
      <c r="FC26" s="31">
        <f t="shared" si="193"/>
        <v>0</v>
      </c>
      <c r="FD26" s="33" t="str" cm="1">
        <f t="array" ref="FD26">IF(EP26="Cống tròn",INDEX(#REF!,MATCH(E26,#REF!,0)),IF(EP26="Cống hộp",INDEX(#REF!,MATCH(E26,#REF!,0)),IF(EP26="Rãnh thang",INDEX(#REF!,MATCH(EL26&amp;EM26,#REF!&amp;#REF!,0)),FE26&amp;" "&amp;FF26)))</f>
        <v>Móng bê tông Không cốt thép</v>
      </c>
      <c r="FE26" s="14" t="s">
        <v>439</v>
      </c>
      <c r="FF26" s="14" t="s">
        <v>434</v>
      </c>
      <c r="FG26" s="14" t="e">
        <f>INDEX(#REF!,MATCH(E26,#REF!,0))</f>
        <v>#REF!</v>
      </c>
      <c r="FH26" s="14"/>
      <c r="FI26" s="24">
        <v>0</v>
      </c>
      <c r="FJ26" s="24">
        <v>0</v>
      </c>
      <c r="FK26" s="24">
        <v>0</v>
      </c>
      <c r="FL26" s="25">
        <v>0</v>
      </c>
      <c r="FM26" s="25">
        <v>0</v>
      </c>
      <c r="FN26" s="31">
        <f t="shared" si="194"/>
        <v>0</v>
      </c>
      <c r="FO26" s="31">
        <f t="shared" si="195"/>
        <v>0</v>
      </c>
      <c r="FP26" s="25">
        <v>0</v>
      </c>
      <c r="FQ26" s="25">
        <v>0</v>
      </c>
      <c r="FR26" s="25">
        <v>0</v>
      </c>
      <c r="FS26" s="31">
        <f t="shared" si="196"/>
        <v>0</v>
      </c>
      <c r="FT26" s="25">
        <v>0</v>
      </c>
      <c r="FU26" s="25">
        <v>0</v>
      </c>
      <c r="FV26" s="25">
        <v>0</v>
      </c>
      <c r="FW26" s="25">
        <v>0</v>
      </c>
      <c r="FX26" s="25">
        <v>0</v>
      </c>
      <c r="FY26" s="31">
        <f t="shared" si="197"/>
        <v>0</v>
      </c>
      <c r="FZ26" s="33" t="s">
        <v>435</v>
      </c>
      <c r="GA26" s="33" t="s">
        <v>444</v>
      </c>
      <c r="GB26" s="33" t="s">
        <v>446</v>
      </c>
      <c r="GC26" s="33" t="s">
        <v>446</v>
      </c>
      <c r="GD26" s="25">
        <v>0.1</v>
      </c>
      <c r="GE26" s="25">
        <v>1.6</v>
      </c>
      <c r="GF26" s="25">
        <v>0.2</v>
      </c>
      <c r="GG26" s="25">
        <v>1.6</v>
      </c>
      <c r="GH26" s="25">
        <v>0</v>
      </c>
      <c r="GI26" s="25">
        <v>0</v>
      </c>
      <c r="GJ26" s="25">
        <v>0.2</v>
      </c>
      <c r="GK26" s="25">
        <v>2</v>
      </c>
      <c r="GL26" s="25">
        <v>1</v>
      </c>
      <c r="GM26" s="25">
        <v>0</v>
      </c>
      <c r="GN26" s="31">
        <f t="shared" si="198"/>
        <v>1</v>
      </c>
      <c r="GO26" s="31">
        <f t="shared" si="199"/>
        <v>1</v>
      </c>
      <c r="GP26" s="25">
        <v>0</v>
      </c>
      <c r="GQ26" s="25">
        <v>0</v>
      </c>
      <c r="GR26" s="25">
        <v>0.12</v>
      </c>
      <c r="GS26" s="25">
        <v>0.1</v>
      </c>
      <c r="GT26" s="33" t="e">
        <f>INDEX(#REF!,MATCH(E26,#REF!,0))</f>
        <v>#REF!</v>
      </c>
      <c r="GU26" s="33"/>
      <c r="GV26" s="25">
        <v>0</v>
      </c>
      <c r="GW26" s="25">
        <v>0</v>
      </c>
      <c r="GX26" s="25">
        <v>0</v>
      </c>
      <c r="GY26" s="25">
        <v>0</v>
      </c>
      <c r="GZ26" s="31">
        <f t="shared" si="12"/>
        <v>0</v>
      </c>
      <c r="HA26" s="31">
        <f t="shared" si="13"/>
        <v>0</v>
      </c>
      <c r="HB26" s="31">
        <f t="shared" si="200"/>
        <v>1.42</v>
      </c>
      <c r="HC26" s="25">
        <v>0</v>
      </c>
      <c r="HD26" s="25">
        <v>0</v>
      </c>
      <c r="HE26" s="25">
        <v>0</v>
      </c>
      <c r="HF26" s="31">
        <f t="shared" si="201"/>
        <v>0</v>
      </c>
      <c r="HG26" s="25">
        <v>0</v>
      </c>
      <c r="HH26" s="25">
        <v>0</v>
      </c>
      <c r="HI26" s="33"/>
      <c r="HJ26" s="33"/>
      <c r="HK26" s="33"/>
      <c r="HL26" s="33"/>
      <c r="HM26" s="33" t="e" cm="1">
        <f t="array" ref="HM26">INDEX(#REF!,MATCH(EL26&amp;EM26,#REF!&amp;#REF!,0))</f>
        <v>#REF!</v>
      </c>
      <c r="HN26" s="25">
        <v>0</v>
      </c>
      <c r="HO26" s="25">
        <v>0</v>
      </c>
      <c r="HP26" s="25">
        <v>0</v>
      </c>
      <c r="HQ26" s="25">
        <v>0</v>
      </c>
      <c r="HR26" s="25">
        <v>0</v>
      </c>
      <c r="HS26" s="25">
        <v>0</v>
      </c>
      <c r="HT26" s="25">
        <v>0</v>
      </c>
      <c r="HU26" s="25">
        <v>0</v>
      </c>
      <c r="HV26" s="25">
        <v>0</v>
      </c>
      <c r="HW26" s="25">
        <v>0</v>
      </c>
      <c r="HX26" s="33" t="e" cm="1">
        <f t="array" ref="HX26">INDEX(#REF!,MATCH(EL26&amp;EM26,#REF!&amp;#REF!,0))</f>
        <v>#REF!</v>
      </c>
      <c r="HY26" s="25">
        <v>0</v>
      </c>
      <c r="HZ26" s="25">
        <v>0</v>
      </c>
      <c r="IA26" s="25">
        <v>0</v>
      </c>
      <c r="IB26" s="33" t="e" cm="1">
        <f t="array" ref="IB26">INDEX(#REF!,MATCH(EL26&amp;EM26,#REF!&amp;#REF!,0))</f>
        <v>#REF!</v>
      </c>
      <c r="IC26" s="25">
        <v>0</v>
      </c>
      <c r="ID26" s="25">
        <v>0</v>
      </c>
      <c r="IE26" s="25">
        <v>0</v>
      </c>
      <c r="IF26" s="25">
        <v>0</v>
      </c>
      <c r="IG26" s="25">
        <v>0</v>
      </c>
      <c r="IH26" s="25">
        <v>0</v>
      </c>
      <c r="II26" s="33" t="e" cm="1">
        <f t="array" ref="II26">INDEX(#REF!,MATCH(EL26&amp;EM26,#REF!&amp;#REF!,0))</f>
        <v>#REF!</v>
      </c>
      <c r="IJ26" s="25">
        <v>0</v>
      </c>
      <c r="IK26" s="25">
        <v>0</v>
      </c>
      <c r="IL26" s="25">
        <v>0</v>
      </c>
      <c r="IM26" s="33" t="e" cm="1">
        <f t="array" ref="IM26">INDEX(#REF!,MATCH(EL26&amp;EM26,#REF!&amp;#REF!,0))</f>
        <v>#REF!</v>
      </c>
      <c r="IN26" s="33" t="s">
        <v>437</v>
      </c>
      <c r="IO26" s="31">
        <f t="shared" si="14"/>
        <v>34</v>
      </c>
      <c r="IP26" s="25">
        <v>1</v>
      </c>
      <c r="IQ26" s="25">
        <v>1.24</v>
      </c>
      <c r="IR26" s="25">
        <v>0.12</v>
      </c>
      <c r="IS26" s="33" t="e" cm="1">
        <f t="array" ref="IS26">INDEX(#REF!,MATCH(EL26&amp;EM26,#REF!&amp;#REF!,0))</f>
        <v>#REF!</v>
      </c>
      <c r="IT26" s="33" t="s">
        <v>437</v>
      </c>
      <c r="IU26" s="31">
        <f t="shared" si="263"/>
        <v>1</v>
      </c>
      <c r="IV26" s="31">
        <f t="shared" si="202"/>
        <v>0.23</v>
      </c>
      <c r="IW26" s="25">
        <v>1.24</v>
      </c>
      <c r="IX26" s="25">
        <v>0.12</v>
      </c>
      <c r="IY26" s="25">
        <v>1.0999999999999999E-2</v>
      </c>
      <c r="IZ26" s="25">
        <v>1</v>
      </c>
      <c r="JA26" s="31">
        <f t="shared" si="264"/>
        <v>34</v>
      </c>
      <c r="JB26" s="31">
        <f t="shared" si="265"/>
        <v>0.374</v>
      </c>
      <c r="JC26" s="31">
        <f t="shared" si="266"/>
        <v>34.374000000000002</v>
      </c>
      <c r="JD26" s="31">
        <f t="shared" si="267"/>
        <v>-0.12600000000005451</v>
      </c>
      <c r="JE26" s="31" t="str">
        <f t="shared" si="268"/>
        <v>Thêm 01</v>
      </c>
      <c r="JF26" s="27">
        <v>40.900000000000063</v>
      </c>
      <c r="JG26" s="26">
        <f t="shared" si="203"/>
        <v>40.1</v>
      </c>
      <c r="JH26" s="26">
        <f t="shared" si="204"/>
        <v>0.80000000000006111</v>
      </c>
      <c r="JI26" s="26">
        <f t="shared" si="15"/>
        <v>0</v>
      </c>
      <c r="JJ26" s="26">
        <f t="shared" si="16"/>
        <v>0</v>
      </c>
      <c r="JK26" s="26">
        <f t="shared" si="17"/>
        <v>40.100000000000058</v>
      </c>
      <c r="JL26" s="26">
        <f t="shared" si="18"/>
        <v>0</v>
      </c>
      <c r="JM26" s="26">
        <f t="shared" si="19"/>
        <v>0</v>
      </c>
      <c r="JN26" s="26">
        <f t="shared" si="20"/>
        <v>0</v>
      </c>
      <c r="JO26" s="26">
        <f t="shared" si="21"/>
        <v>0</v>
      </c>
      <c r="JP26" s="26">
        <f t="shared" si="22"/>
        <v>40.20000000000006</v>
      </c>
      <c r="JQ26" s="26">
        <f t="shared" si="23"/>
        <v>0</v>
      </c>
      <c r="JR26" s="26">
        <f t="shared" si="24"/>
        <v>0</v>
      </c>
      <c r="JS26" s="26">
        <f t="shared" si="25"/>
        <v>0</v>
      </c>
      <c r="JT26" s="26">
        <f t="shared" si="26"/>
        <v>0</v>
      </c>
      <c r="JU26" s="26">
        <f t="shared" si="27"/>
        <v>0</v>
      </c>
      <c r="JV26" s="26">
        <f t="shared" si="28"/>
        <v>0</v>
      </c>
      <c r="JW26" s="26">
        <f t="shared" si="29"/>
        <v>40.20000000000006</v>
      </c>
      <c r="JX26" s="26">
        <f t="shared" si="30"/>
        <v>40.400000000000063</v>
      </c>
      <c r="JY26" s="26">
        <f t="shared" si="31"/>
        <v>0</v>
      </c>
      <c r="JZ26" s="26">
        <f t="shared" si="32"/>
        <v>0</v>
      </c>
      <c r="KA26" s="26">
        <f t="shared" si="33"/>
        <v>0</v>
      </c>
      <c r="KB26" s="26">
        <f t="shared" si="34"/>
        <v>0</v>
      </c>
      <c r="KC26" s="26">
        <f t="shared" si="35"/>
        <v>40.400000000000063</v>
      </c>
      <c r="KD26" s="106">
        <f t="shared" si="205"/>
        <v>0</v>
      </c>
      <c r="KE26" s="24">
        <v>40.400000000000063</v>
      </c>
      <c r="KF26" s="31">
        <f t="shared" si="206"/>
        <v>1</v>
      </c>
      <c r="KG26" s="31">
        <f t="shared" si="36"/>
        <v>41.4</v>
      </c>
      <c r="KH26" s="31">
        <f t="shared" si="37"/>
        <v>41.4</v>
      </c>
      <c r="KI26" s="31">
        <f t="shared" si="38"/>
        <v>0</v>
      </c>
      <c r="KJ26" s="31">
        <f t="shared" si="39"/>
        <v>41.52</v>
      </c>
      <c r="KK26" s="25">
        <v>41.400000000000063</v>
      </c>
      <c r="KL26" s="31">
        <f t="shared" si="40"/>
        <v>0</v>
      </c>
      <c r="KM26" s="31">
        <f t="shared" si="41"/>
        <v>0</v>
      </c>
      <c r="KN26" s="31">
        <f t="shared" si="42"/>
        <v>41.52</v>
      </c>
      <c r="KO26" s="31">
        <f t="shared" si="43"/>
        <v>0</v>
      </c>
      <c r="KP26" s="31">
        <f t="shared" si="44"/>
        <v>0</v>
      </c>
      <c r="KQ26" s="25">
        <v>0</v>
      </c>
      <c r="KR26" s="31">
        <f t="shared" si="45"/>
        <v>0</v>
      </c>
      <c r="KS26" s="27">
        <v>40.400000000000063</v>
      </c>
      <c r="KT26" s="26">
        <f t="shared" si="46"/>
        <v>39.6</v>
      </c>
      <c r="KU26" s="106">
        <f t="shared" si="207"/>
        <v>0.80000000000006111</v>
      </c>
      <c r="KV26" s="26">
        <f t="shared" si="47"/>
        <v>0</v>
      </c>
      <c r="KW26" s="26">
        <f t="shared" si="48"/>
        <v>0</v>
      </c>
      <c r="KX26" s="26">
        <f t="shared" si="49"/>
        <v>39.600000000000058</v>
      </c>
      <c r="KY26" s="26">
        <f t="shared" si="50"/>
        <v>0</v>
      </c>
      <c r="KZ26" s="26">
        <f t="shared" si="51"/>
        <v>0</v>
      </c>
      <c r="LA26" s="26">
        <f t="shared" si="52"/>
        <v>0</v>
      </c>
      <c r="LB26" s="26">
        <f t="shared" si="53"/>
        <v>0</v>
      </c>
      <c r="LC26" s="26">
        <f t="shared" si="54"/>
        <v>39.70000000000006</v>
      </c>
      <c r="LD26" s="26">
        <f t="shared" si="55"/>
        <v>0</v>
      </c>
      <c r="LE26" s="26">
        <f t="shared" si="56"/>
        <v>0</v>
      </c>
      <c r="LF26" s="26">
        <f t="shared" si="57"/>
        <v>0</v>
      </c>
      <c r="LG26" s="26">
        <f t="shared" si="58"/>
        <v>0</v>
      </c>
      <c r="LH26" s="26">
        <f t="shared" si="59"/>
        <v>0</v>
      </c>
      <c r="LI26" s="26">
        <f t="shared" si="60"/>
        <v>0</v>
      </c>
      <c r="LJ26" s="26">
        <f t="shared" si="61"/>
        <v>39.70000000000006</v>
      </c>
      <c r="LK26" s="26">
        <f t="shared" si="62"/>
        <v>39.900000000000063</v>
      </c>
      <c r="LL26" s="26">
        <f t="shared" si="63"/>
        <v>0</v>
      </c>
      <c r="LM26" s="26">
        <f t="shared" si="64"/>
        <v>0</v>
      </c>
      <c r="LN26" s="26">
        <f t="shared" si="65"/>
        <v>0</v>
      </c>
      <c r="LO26" s="26">
        <f t="shared" si="66"/>
        <v>0</v>
      </c>
      <c r="LP26" s="26">
        <f t="shared" si="67"/>
        <v>39.900000000000063</v>
      </c>
      <c r="LQ26" s="26">
        <f t="shared" si="68"/>
        <v>0</v>
      </c>
      <c r="LR26" s="24">
        <v>39.900000000000063</v>
      </c>
      <c r="LS26" s="31">
        <f t="shared" si="69"/>
        <v>1</v>
      </c>
      <c r="LT26" s="31">
        <f t="shared" si="70"/>
        <v>40.9</v>
      </c>
      <c r="LU26" s="31">
        <f t="shared" si="71"/>
        <v>40.9</v>
      </c>
      <c r="LV26" s="31">
        <f t="shared" si="72"/>
        <v>0</v>
      </c>
      <c r="LW26" s="31">
        <f t="shared" si="73"/>
        <v>41.02</v>
      </c>
      <c r="LX26" s="25">
        <v>40.900000000000063</v>
      </c>
      <c r="LY26" s="31">
        <f t="shared" si="74"/>
        <v>0</v>
      </c>
      <c r="LZ26" s="31">
        <f t="shared" si="75"/>
        <v>0</v>
      </c>
      <c r="MA26" s="31">
        <f t="shared" si="76"/>
        <v>41.02</v>
      </c>
      <c r="MB26" s="31">
        <f t="shared" si="77"/>
        <v>0</v>
      </c>
      <c r="MC26" s="31">
        <f t="shared" si="78"/>
        <v>0</v>
      </c>
      <c r="MD26" s="25">
        <v>0</v>
      </c>
      <c r="ME26" s="31">
        <f t="shared" si="79"/>
        <v>0</v>
      </c>
      <c r="MF26" s="33" t="s">
        <v>429</v>
      </c>
      <c r="MG26" s="25">
        <v>0.32</v>
      </c>
      <c r="MH26" s="31">
        <f t="shared" si="208"/>
        <v>0.4800000000000611</v>
      </c>
      <c r="MI26" s="31">
        <f t="shared" si="209"/>
        <v>0.80000000000006111</v>
      </c>
      <c r="MJ26" s="25">
        <v>0.32</v>
      </c>
      <c r="MK26" s="31">
        <f t="shared" si="210"/>
        <v>0.4800000000000611</v>
      </c>
      <c r="ML26" s="31">
        <f t="shared" si="211"/>
        <v>0.80000000000006111</v>
      </c>
      <c r="MM26" s="31">
        <f t="shared" si="80"/>
        <v>0</v>
      </c>
      <c r="MN26" s="31">
        <f t="shared" si="81"/>
        <v>0</v>
      </c>
      <c r="MO26" s="31">
        <f t="shared" si="212"/>
        <v>0</v>
      </c>
      <c r="MP26" s="31">
        <f t="shared" si="82"/>
        <v>0</v>
      </c>
      <c r="MQ26" s="31">
        <f t="shared" si="83"/>
        <v>0</v>
      </c>
      <c r="MR26" s="31">
        <f t="shared" si="213"/>
        <v>0</v>
      </c>
      <c r="MS26" s="31">
        <f t="shared" si="84"/>
        <v>0</v>
      </c>
      <c r="MT26" s="31">
        <f t="shared" si="85"/>
        <v>0</v>
      </c>
      <c r="MU26" s="31">
        <f t="shared" si="214"/>
        <v>0</v>
      </c>
      <c r="MV26" s="31">
        <f t="shared" si="86"/>
        <v>0</v>
      </c>
      <c r="MW26" s="31">
        <f t="shared" si="87"/>
        <v>0</v>
      </c>
      <c r="MX26" s="31">
        <f t="shared" si="215"/>
        <v>0</v>
      </c>
      <c r="MY26" s="108">
        <f t="shared" si="88"/>
        <v>0</v>
      </c>
      <c r="MZ26" s="31">
        <f t="shared" si="89"/>
        <v>0</v>
      </c>
      <c r="NA26" s="31">
        <f t="shared" si="216"/>
        <v>0</v>
      </c>
      <c r="NB26" s="31">
        <f t="shared" si="90"/>
        <v>0</v>
      </c>
      <c r="NC26" s="31">
        <f t="shared" si="91"/>
        <v>0</v>
      </c>
      <c r="ND26" s="31">
        <f t="shared" si="217"/>
        <v>0</v>
      </c>
      <c r="NE26" s="31">
        <f t="shared" si="92"/>
        <v>0</v>
      </c>
      <c r="NF26" s="31">
        <f t="shared" si="93"/>
        <v>0</v>
      </c>
      <c r="NG26" s="31">
        <f t="shared" si="218"/>
        <v>0</v>
      </c>
      <c r="NH26" s="31">
        <f t="shared" si="94"/>
        <v>0</v>
      </c>
      <c r="NI26" s="31">
        <f t="shared" si="95"/>
        <v>0</v>
      </c>
      <c r="NJ26" s="31">
        <f t="shared" si="219"/>
        <v>0</v>
      </c>
      <c r="NK26" s="31">
        <f t="shared" si="96"/>
        <v>0.1</v>
      </c>
      <c r="NL26" s="31">
        <f t="shared" si="97"/>
        <v>0.1</v>
      </c>
      <c r="NM26" s="31">
        <f t="shared" si="220"/>
        <v>0.1</v>
      </c>
      <c r="NN26" s="108">
        <f t="shared" si="98"/>
        <v>0</v>
      </c>
      <c r="NO26" s="31">
        <f t="shared" si="99"/>
        <v>0</v>
      </c>
      <c r="NP26" s="31">
        <f t="shared" si="221"/>
        <v>0</v>
      </c>
      <c r="NQ26" s="31">
        <f t="shared" si="100"/>
        <v>0.2</v>
      </c>
      <c r="NR26" s="31">
        <f t="shared" si="101"/>
        <v>0.2</v>
      </c>
      <c r="NS26" s="31">
        <f t="shared" si="222"/>
        <v>0.2</v>
      </c>
      <c r="NT26" s="31">
        <f t="shared" si="102"/>
        <v>0</v>
      </c>
      <c r="NU26" s="31">
        <f t="shared" si="103"/>
        <v>0</v>
      </c>
      <c r="NV26" s="31">
        <f t="shared" si="223"/>
        <v>0</v>
      </c>
      <c r="NW26" s="31">
        <f t="shared" si="104"/>
        <v>0.18000000000006106</v>
      </c>
      <c r="NX26" s="31">
        <f t="shared" si="105"/>
        <v>0.18000000000006106</v>
      </c>
      <c r="NY26" s="31">
        <f t="shared" si="224"/>
        <v>0.18000000000006106</v>
      </c>
      <c r="NZ26" s="31">
        <f t="shared" si="106"/>
        <v>0.32</v>
      </c>
      <c r="OA26" s="31">
        <f t="shared" si="107"/>
        <v>0.32</v>
      </c>
      <c r="OB26" s="31">
        <f t="shared" si="225"/>
        <v>0.32</v>
      </c>
      <c r="OC26" s="31">
        <f t="shared" si="108"/>
        <v>0</v>
      </c>
      <c r="OD26" s="31">
        <f t="shared" si="109"/>
        <v>0</v>
      </c>
      <c r="OE26" s="31">
        <f t="shared" si="226"/>
        <v>0</v>
      </c>
      <c r="OF26" s="31">
        <f t="shared" si="110"/>
        <v>0</v>
      </c>
      <c r="OG26" s="31">
        <f t="shared" si="111"/>
        <v>0</v>
      </c>
      <c r="OH26" s="31">
        <f t="shared" si="227"/>
        <v>0</v>
      </c>
      <c r="OI26" s="31">
        <f t="shared" si="112"/>
        <v>0</v>
      </c>
      <c r="OJ26" s="31">
        <f t="shared" si="113"/>
        <v>0</v>
      </c>
      <c r="OK26" s="31">
        <f t="shared" si="228"/>
        <v>0</v>
      </c>
      <c r="OL26" s="31">
        <f t="shared" si="114"/>
        <v>0</v>
      </c>
      <c r="OM26" s="31">
        <f t="shared" si="115"/>
        <v>0</v>
      </c>
      <c r="ON26" s="31">
        <f t="shared" si="229"/>
        <v>0</v>
      </c>
      <c r="OO26" s="31">
        <f t="shared" si="116"/>
        <v>0</v>
      </c>
      <c r="OP26" s="31">
        <f t="shared" si="117"/>
        <v>0</v>
      </c>
      <c r="OQ26" s="31">
        <f t="shared" si="230"/>
        <v>0</v>
      </c>
      <c r="OR26" s="31">
        <f t="shared" si="118"/>
        <v>0</v>
      </c>
      <c r="OS26" s="31">
        <f t="shared" si="119"/>
        <v>0</v>
      </c>
      <c r="OT26" s="31">
        <f t="shared" si="231"/>
        <v>0</v>
      </c>
      <c r="OU26" s="31">
        <f t="shared" si="120"/>
        <v>0</v>
      </c>
      <c r="OV26" s="31">
        <f t="shared" si="121"/>
        <v>0</v>
      </c>
      <c r="OW26" s="31">
        <f t="shared" si="232"/>
        <v>0</v>
      </c>
      <c r="OX26" s="31">
        <f t="shared" si="122"/>
        <v>0</v>
      </c>
      <c r="OY26" s="31">
        <f t="shared" si="123"/>
        <v>0</v>
      </c>
      <c r="OZ26" s="31">
        <f t="shared" si="233"/>
        <v>0</v>
      </c>
      <c r="PA26" s="31">
        <f t="shared" si="124"/>
        <v>0</v>
      </c>
      <c r="PB26" s="31">
        <f t="shared" si="125"/>
        <v>0</v>
      </c>
      <c r="PC26" s="31">
        <f t="shared" si="234"/>
        <v>0</v>
      </c>
      <c r="PD26" s="31">
        <f t="shared" si="126"/>
        <v>0</v>
      </c>
      <c r="PE26" s="31">
        <f t="shared" si="127"/>
        <v>0</v>
      </c>
      <c r="PF26" s="31">
        <f t="shared" si="235"/>
        <v>0</v>
      </c>
      <c r="PG26" s="27">
        <v>2.6</v>
      </c>
      <c r="PH26" s="27">
        <v>0.5</v>
      </c>
      <c r="PI26" s="27">
        <v>1</v>
      </c>
      <c r="PJ26" s="27">
        <v>1</v>
      </c>
      <c r="PK26" s="27">
        <v>0</v>
      </c>
      <c r="PL26" s="27">
        <v>0</v>
      </c>
      <c r="PM26" s="27">
        <v>0</v>
      </c>
      <c r="PN26" s="27">
        <v>0</v>
      </c>
      <c r="PO26" s="31">
        <f t="shared" si="269"/>
        <v>3.08</v>
      </c>
      <c r="PP26" s="31">
        <f t="shared" si="236"/>
        <v>1.36</v>
      </c>
      <c r="PQ26" s="31">
        <f t="shared" si="237"/>
        <v>3.4</v>
      </c>
      <c r="PR26" s="31">
        <f t="shared" si="238"/>
        <v>1.04</v>
      </c>
      <c r="PS26" s="31">
        <f t="shared" si="239"/>
        <v>3.08</v>
      </c>
      <c r="PT26" s="31">
        <f t="shared" si="240"/>
        <v>1.36</v>
      </c>
      <c r="PU26" s="31">
        <f t="shared" si="241"/>
        <v>3.4</v>
      </c>
      <c r="PV26" s="31">
        <f t="shared" si="242"/>
        <v>1.04</v>
      </c>
      <c r="PW26" s="31">
        <f t="shared" si="128"/>
        <v>0</v>
      </c>
      <c r="PX26" s="31">
        <f t="shared" si="243"/>
        <v>0</v>
      </c>
      <c r="PY26" s="31">
        <f t="shared" si="129"/>
        <v>0</v>
      </c>
      <c r="PZ26" s="31">
        <f t="shared" si="130"/>
        <v>0</v>
      </c>
      <c r="QA26" s="31">
        <f t="shared" si="131"/>
        <v>46.92</v>
      </c>
      <c r="QB26" s="31">
        <f t="shared" si="132"/>
        <v>35.880000000000003</v>
      </c>
      <c r="QC26" s="31">
        <f t="shared" si="133"/>
        <v>82.8</v>
      </c>
      <c r="QD26" s="31">
        <f t="shared" si="134"/>
        <v>0</v>
      </c>
      <c r="QE26" s="31">
        <f t="shared" si="135"/>
        <v>0</v>
      </c>
      <c r="QF26" s="31">
        <f t="shared" si="244"/>
        <v>0</v>
      </c>
      <c r="QG26" s="31">
        <f t="shared" si="245"/>
        <v>46.92</v>
      </c>
      <c r="QH26" s="31">
        <f t="shared" si="246"/>
        <v>35.880000000000003</v>
      </c>
      <c r="QI26" s="31">
        <f t="shared" si="247"/>
        <v>82.8</v>
      </c>
      <c r="QJ26" s="31">
        <f t="shared" si="136"/>
        <v>0</v>
      </c>
      <c r="QK26" s="31">
        <f t="shared" si="137"/>
        <v>0</v>
      </c>
      <c r="QL26" s="31">
        <f t="shared" si="248"/>
        <v>0</v>
      </c>
      <c r="QM26" s="31">
        <f t="shared" si="138"/>
        <v>0</v>
      </c>
      <c r="QN26" s="31">
        <f t="shared" si="139"/>
        <v>0</v>
      </c>
      <c r="QO26" s="31">
        <f t="shared" si="249"/>
        <v>0</v>
      </c>
      <c r="QP26" s="31">
        <f t="shared" si="140"/>
        <v>25.25</v>
      </c>
      <c r="QQ26" s="31">
        <f t="shared" si="141"/>
        <v>15.46</v>
      </c>
      <c r="QR26" s="31">
        <f t="shared" si="250"/>
        <v>40.71</v>
      </c>
      <c r="QS26" s="31">
        <f t="shared" si="142"/>
        <v>0</v>
      </c>
      <c r="QT26" s="31">
        <f t="shared" si="143"/>
        <v>0</v>
      </c>
      <c r="QU26" s="31">
        <f t="shared" si="251"/>
        <v>0</v>
      </c>
      <c r="QV26" s="31">
        <f t="shared" si="144"/>
        <v>0</v>
      </c>
      <c r="QW26" s="31">
        <f t="shared" si="145"/>
        <v>0</v>
      </c>
      <c r="QX26" s="31">
        <f t="shared" si="252"/>
        <v>0</v>
      </c>
      <c r="QY26" s="31">
        <f t="shared" si="146"/>
        <v>0</v>
      </c>
      <c r="QZ26" s="31">
        <f t="shared" si="147"/>
        <v>0</v>
      </c>
      <c r="RA26" s="31">
        <f t="shared" si="253"/>
        <v>0</v>
      </c>
      <c r="RB26" s="31">
        <f t="shared" si="254"/>
        <v>0</v>
      </c>
      <c r="RC26" s="31">
        <f t="shared" si="255"/>
        <v>0</v>
      </c>
      <c r="RD26" s="31">
        <f t="shared" si="256"/>
        <v>25.25</v>
      </c>
      <c r="RE26" s="31">
        <f t="shared" si="256"/>
        <v>15.46</v>
      </c>
      <c r="RF26" s="31">
        <f t="shared" si="257"/>
        <v>40.71</v>
      </c>
      <c r="RG26" s="31">
        <f t="shared" si="258"/>
        <v>21.67</v>
      </c>
      <c r="RH26" s="31">
        <f t="shared" si="258"/>
        <v>20.420000000000002</v>
      </c>
      <c r="RI26" s="31">
        <f t="shared" si="259"/>
        <v>42.09</v>
      </c>
      <c r="RJ26" s="31">
        <f t="shared" si="260"/>
        <v>25.25</v>
      </c>
      <c r="RK26" s="31">
        <f t="shared" si="260"/>
        <v>15.46</v>
      </c>
      <c r="RL26" s="31">
        <f t="shared" si="260"/>
        <v>40.71</v>
      </c>
      <c r="RM26" s="31">
        <f t="shared" si="148"/>
        <v>0</v>
      </c>
      <c r="RN26" s="31">
        <f t="shared" si="149"/>
        <v>0</v>
      </c>
      <c r="RO26" s="31">
        <f t="shared" si="150"/>
        <v>0</v>
      </c>
      <c r="RP26" s="31">
        <f t="shared" si="151"/>
        <v>0</v>
      </c>
      <c r="RQ26" s="31">
        <f t="shared" si="152"/>
        <v>0</v>
      </c>
      <c r="RR26" s="31">
        <f t="shared" si="153"/>
        <v>0</v>
      </c>
      <c r="RS26" s="31">
        <f t="shared" si="154"/>
        <v>0</v>
      </c>
      <c r="RT26" s="31">
        <f t="shared" si="155"/>
        <v>0</v>
      </c>
      <c r="RU26" s="31">
        <f t="shared" si="261"/>
        <v>0</v>
      </c>
      <c r="RV26" s="24"/>
      <c r="RW26" s="24"/>
      <c r="RX26" s="24"/>
      <c r="RY26" s="24"/>
    </row>
    <row r="27" spans="1:493" ht="42.75" x14ac:dyDescent="0.25">
      <c r="A27" s="24">
        <v>21</v>
      </c>
      <c r="B27" s="24" t="s">
        <v>457</v>
      </c>
      <c r="C27" s="24">
        <v>440.99</v>
      </c>
      <c r="D27" s="14" t="e">
        <f>INDEX(#REF!,MATCH(E27,#REF!,0))</f>
        <v>#REF!</v>
      </c>
      <c r="E27" s="24" t="s">
        <v>470</v>
      </c>
      <c r="F27" s="14" t="s">
        <v>422</v>
      </c>
      <c r="G27" s="14" t="s">
        <v>444</v>
      </c>
      <c r="H27" s="14" t="s">
        <v>438</v>
      </c>
      <c r="I27" s="14" t="s">
        <v>425</v>
      </c>
      <c r="J27" s="14" t="s">
        <v>439</v>
      </c>
      <c r="K27" s="14" t="s">
        <v>427</v>
      </c>
      <c r="L27" s="14" t="s">
        <v>427</v>
      </c>
      <c r="M27" s="24">
        <v>2</v>
      </c>
      <c r="N27" s="24">
        <v>2</v>
      </c>
      <c r="O27" s="25">
        <v>2</v>
      </c>
      <c r="P27" s="25">
        <v>2.4</v>
      </c>
      <c r="Q27" s="25">
        <v>0.1</v>
      </c>
      <c r="R27" s="25">
        <v>2</v>
      </c>
      <c r="S27" s="25">
        <v>2.2000000000000002</v>
      </c>
      <c r="T27" s="24">
        <v>0.2</v>
      </c>
      <c r="U27" s="24">
        <v>0</v>
      </c>
      <c r="V27" s="24">
        <v>0</v>
      </c>
      <c r="W27" s="24">
        <v>0</v>
      </c>
      <c r="X27" s="24">
        <v>2</v>
      </c>
      <c r="Y27" s="24">
        <v>1.54</v>
      </c>
      <c r="Z27" s="26">
        <f t="shared" si="273"/>
        <v>0.98</v>
      </c>
      <c r="AA27" s="24">
        <v>0.22</v>
      </c>
      <c r="AB27" s="24">
        <v>2</v>
      </c>
      <c r="AC27" s="24">
        <v>1.56</v>
      </c>
      <c r="AD27" s="24">
        <v>0.2</v>
      </c>
      <c r="AE27" s="24">
        <v>0.22</v>
      </c>
      <c r="AF27" s="24">
        <v>0.5</v>
      </c>
      <c r="AG27" s="25">
        <v>1.56</v>
      </c>
      <c r="AH27" s="25">
        <v>1.56</v>
      </c>
      <c r="AI27" s="26">
        <f t="shared" si="0"/>
        <v>1.28</v>
      </c>
      <c r="AJ27" s="25">
        <v>2</v>
      </c>
      <c r="AK27" s="25">
        <v>2</v>
      </c>
      <c r="AL27" s="26">
        <f t="shared" si="1"/>
        <v>1.2</v>
      </c>
      <c r="AM27" s="24">
        <v>2</v>
      </c>
      <c r="AN27" s="24">
        <v>1.56</v>
      </c>
      <c r="AO27" s="24">
        <v>0.1</v>
      </c>
      <c r="AP27" s="24">
        <v>0.22</v>
      </c>
      <c r="AQ27" s="24">
        <v>2</v>
      </c>
      <c r="AR27" s="24">
        <v>1.8</v>
      </c>
      <c r="AS27" s="24">
        <v>0.12</v>
      </c>
      <c r="AT27" s="24">
        <v>0.1</v>
      </c>
      <c r="AU27" s="24">
        <v>0</v>
      </c>
      <c r="AV27" s="24">
        <v>0</v>
      </c>
      <c r="AW27" s="24">
        <v>0</v>
      </c>
      <c r="AX27" s="24">
        <v>0</v>
      </c>
      <c r="AY27" s="24">
        <v>0</v>
      </c>
      <c r="AZ27" s="24">
        <v>0</v>
      </c>
      <c r="BA27" s="24">
        <v>0</v>
      </c>
      <c r="BB27" s="24">
        <v>0</v>
      </c>
      <c r="BC27" s="24">
        <v>0</v>
      </c>
      <c r="BD27" s="24">
        <v>0</v>
      </c>
      <c r="BE27" s="24">
        <v>0</v>
      </c>
      <c r="BF27" s="24">
        <v>0</v>
      </c>
      <c r="BG27" s="24">
        <v>0</v>
      </c>
      <c r="BH27" s="24">
        <v>0</v>
      </c>
      <c r="BI27" s="24">
        <v>0</v>
      </c>
      <c r="BJ27" s="24">
        <v>0</v>
      </c>
      <c r="BK27" s="24">
        <v>0</v>
      </c>
      <c r="BL27" s="24">
        <v>0</v>
      </c>
      <c r="BM27" s="24">
        <v>0</v>
      </c>
      <c r="BN27" s="24">
        <v>0</v>
      </c>
      <c r="BO27" s="24">
        <v>0</v>
      </c>
      <c r="BP27" s="24">
        <v>0</v>
      </c>
      <c r="BQ27" s="24">
        <v>0</v>
      </c>
      <c r="BR27" s="24">
        <v>0</v>
      </c>
      <c r="BS27" s="24">
        <v>0</v>
      </c>
      <c r="BT27" s="24">
        <v>0</v>
      </c>
      <c r="BU27" s="24">
        <v>0</v>
      </c>
      <c r="BV27" s="24">
        <v>0</v>
      </c>
      <c r="BW27" s="24"/>
      <c r="BX27" s="24"/>
      <c r="BY27" s="24">
        <v>0</v>
      </c>
      <c r="BZ27" s="24">
        <v>0</v>
      </c>
      <c r="CA27" s="14" t="e">
        <f>INDEX(#REF!,MATCH(E27,#REF!,0))</f>
        <v>#REF!</v>
      </c>
      <c r="CB27" s="14" t="s">
        <v>471</v>
      </c>
      <c r="CC27" s="24">
        <v>0</v>
      </c>
      <c r="CD27" s="24">
        <v>0</v>
      </c>
      <c r="CE27" s="24">
        <v>2.2999999999999998</v>
      </c>
      <c r="CF27" s="24">
        <v>2.0999999999999996</v>
      </c>
      <c r="CG27" s="24">
        <v>0.12</v>
      </c>
      <c r="CH27" s="24">
        <v>2</v>
      </c>
      <c r="CI27" s="24" t="s">
        <v>429</v>
      </c>
      <c r="CJ27" s="24">
        <v>0.32</v>
      </c>
      <c r="CK27" s="26">
        <f t="shared" si="157"/>
        <v>0.59000000000000008</v>
      </c>
      <c r="CL27" s="26">
        <f t="shared" si="270"/>
        <v>0.91000000000000014</v>
      </c>
      <c r="CM27" s="24">
        <v>36.67</v>
      </c>
      <c r="CN27" s="27">
        <v>60.87</v>
      </c>
      <c r="CO27" s="24">
        <v>60.08</v>
      </c>
      <c r="CP27" s="28">
        <f t="shared" si="159"/>
        <v>60.08</v>
      </c>
      <c r="CQ27" s="28">
        <f t="shared" si="160"/>
        <v>59.17</v>
      </c>
      <c r="CR27" s="28">
        <f t="shared" si="161"/>
        <v>0.91</v>
      </c>
      <c r="CS27" s="28">
        <f t="shared" si="162"/>
        <v>59.269999999999996</v>
      </c>
      <c r="CT27" s="28">
        <f t="shared" si="2"/>
        <v>59.47</v>
      </c>
      <c r="CU27" s="29">
        <v>59.47</v>
      </c>
      <c r="CV27" s="28">
        <f t="shared" si="163"/>
        <v>0.98</v>
      </c>
      <c r="CW27" s="28">
        <f t="shared" si="3"/>
        <v>59.97</v>
      </c>
      <c r="CX27" s="28">
        <f t="shared" si="4"/>
        <v>60.17</v>
      </c>
      <c r="CY27" s="28">
        <f t="shared" si="5"/>
        <v>60.65</v>
      </c>
      <c r="CZ27" s="28">
        <f t="shared" si="164"/>
        <v>60.75</v>
      </c>
      <c r="DA27" s="30">
        <v>60.87</v>
      </c>
      <c r="DB27" s="26">
        <f t="shared" si="165"/>
        <v>1.7</v>
      </c>
      <c r="DC27" s="26">
        <f t="shared" si="166"/>
        <v>0.79</v>
      </c>
      <c r="DD27" s="26">
        <f t="shared" si="167"/>
        <v>0.90999999999999992</v>
      </c>
      <c r="DE27" s="26">
        <f t="shared" si="6"/>
        <v>0.1</v>
      </c>
      <c r="DF27" s="26">
        <f t="shared" si="168"/>
        <v>0.2</v>
      </c>
      <c r="DG27" s="26">
        <f t="shared" si="7"/>
        <v>0.28999999999999998</v>
      </c>
      <c r="DH27" s="26">
        <f t="shared" si="8"/>
        <v>0</v>
      </c>
      <c r="DI27" s="26">
        <f t="shared" si="9"/>
        <v>0</v>
      </c>
      <c r="DJ27" s="26">
        <f t="shared" si="10"/>
        <v>0.32</v>
      </c>
      <c r="DK27" s="26">
        <f t="shared" si="169"/>
        <v>0.59000000000000008</v>
      </c>
      <c r="DL27" s="26">
        <f t="shared" si="170"/>
        <v>0.32</v>
      </c>
      <c r="DM27" s="26">
        <f t="shared" si="171"/>
        <v>0</v>
      </c>
      <c r="DN27" s="26">
        <f t="shared" si="172"/>
        <v>0</v>
      </c>
      <c r="DO27" s="24">
        <v>3</v>
      </c>
      <c r="DP27" s="24">
        <v>0.5</v>
      </c>
      <c r="DQ27" s="24">
        <v>1</v>
      </c>
      <c r="DR27" s="24">
        <v>1</v>
      </c>
      <c r="DS27" s="31">
        <f t="shared" si="173"/>
        <v>3.59</v>
      </c>
      <c r="DT27" s="31">
        <f t="shared" si="174"/>
        <v>3.91</v>
      </c>
      <c r="DU27" s="31">
        <f t="shared" si="175"/>
        <v>1.94</v>
      </c>
      <c r="DV27" s="31">
        <f t="shared" si="176"/>
        <v>1.2</v>
      </c>
      <c r="DW27" s="31">
        <f t="shared" si="177"/>
        <v>3.14</v>
      </c>
      <c r="DX27" s="31">
        <f t="shared" si="178"/>
        <v>3.88</v>
      </c>
      <c r="DY27" s="31">
        <f t="shared" si="179"/>
        <v>2.4</v>
      </c>
      <c r="DZ27" s="31">
        <f t="shared" si="180"/>
        <v>6.28</v>
      </c>
      <c r="EA27" s="31">
        <f t="shared" si="181"/>
        <v>2.52</v>
      </c>
      <c r="EB27" s="31">
        <f t="shared" si="182"/>
        <v>1.28</v>
      </c>
      <c r="EC27" s="31">
        <f t="shared" si="183"/>
        <v>3.8</v>
      </c>
      <c r="ED27" s="31">
        <f t="shared" si="184"/>
        <v>1.36</v>
      </c>
      <c r="EE27" s="31">
        <f t="shared" si="184"/>
        <v>1.1200000000000001</v>
      </c>
      <c r="EF27" s="31">
        <f t="shared" si="185"/>
        <v>2.48</v>
      </c>
      <c r="EG27" s="31">
        <f t="shared" si="186"/>
        <v>2.52</v>
      </c>
      <c r="EH27" s="31">
        <f t="shared" si="186"/>
        <v>1.28</v>
      </c>
      <c r="EI27" s="31">
        <f t="shared" si="187"/>
        <v>3.8</v>
      </c>
      <c r="EJ27" s="24"/>
      <c r="EK27" s="24"/>
      <c r="EL27" s="24">
        <v>441.69</v>
      </c>
      <c r="EM27" s="24">
        <v>476.19</v>
      </c>
      <c r="EN27" s="24" t="s">
        <v>470</v>
      </c>
      <c r="EO27" s="24" t="s">
        <v>472</v>
      </c>
      <c r="EP27" s="14" t="s">
        <v>431</v>
      </c>
      <c r="EQ27" s="14" t="s">
        <v>453</v>
      </c>
      <c r="ER27" s="14" t="e">
        <f>IF(OR(EP27="Cống tròn",EP27="Cống hộp",EP27="Ống nhựa"),INDEX(#REF!,MATCH(E27,#REF!,0)),IF(OR(EP27="Rãnh xây",EP27="Rãnh bê tông"),INDEX(#REF!,MATCH(E27,#REF!,0)),EP27&amp;" "&amp;" ,"&amp;EQ27))</f>
        <v>#REF!</v>
      </c>
      <c r="ES27" s="25">
        <v>0</v>
      </c>
      <c r="ET27" s="25">
        <v>0</v>
      </c>
      <c r="EU27" s="25">
        <v>0</v>
      </c>
      <c r="EV27" s="24">
        <v>34.5</v>
      </c>
      <c r="EW27" s="31">
        <f t="shared" si="188"/>
        <v>0</v>
      </c>
      <c r="EX27" s="31">
        <f t="shared" si="189"/>
        <v>0</v>
      </c>
      <c r="EY27" s="31">
        <f t="shared" si="11"/>
        <v>0</v>
      </c>
      <c r="EZ27" s="31">
        <f t="shared" si="190"/>
        <v>0</v>
      </c>
      <c r="FA27" s="31">
        <f t="shared" si="191"/>
        <v>0</v>
      </c>
      <c r="FB27" s="32" t="str">
        <f t="shared" si="192"/>
        <v>Đủ</v>
      </c>
      <c r="FC27" s="31">
        <f t="shared" si="193"/>
        <v>0</v>
      </c>
      <c r="FD27" s="33" t="str" cm="1">
        <f t="array" ref="FD27">IF(EP27="Cống tròn",INDEX(#REF!,MATCH(E27,#REF!,0)),IF(EP27="Cống hộp",INDEX(#REF!,MATCH(E27,#REF!,0)),IF(EP27="Rãnh thang",INDEX(#REF!,MATCH(EL27&amp;EM27,#REF!&amp;#REF!,0)),FE27&amp;" "&amp;FF27)))</f>
        <v>Móng bê tông Không cốt thép</v>
      </c>
      <c r="FE27" s="14" t="s">
        <v>439</v>
      </c>
      <c r="FF27" s="14" t="s">
        <v>434</v>
      </c>
      <c r="FG27" s="14" t="e">
        <f>INDEX(#REF!,MATCH(E27,#REF!,0))</f>
        <v>#REF!</v>
      </c>
      <c r="FH27" s="14"/>
      <c r="FI27" s="24">
        <v>0</v>
      </c>
      <c r="FJ27" s="24">
        <v>0</v>
      </c>
      <c r="FK27" s="24">
        <v>0</v>
      </c>
      <c r="FL27" s="25">
        <v>0</v>
      </c>
      <c r="FM27" s="25">
        <v>0</v>
      </c>
      <c r="FN27" s="31">
        <f t="shared" si="194"/>
        <v>0</v>
      </c>
      <c r="FO27" s="31">
        <f t="shared" si="195"/>
        <v>0</v>
      </c>
      <c r="FP27" s="25">
        <v>0</v>
      </c>
      <c r="FQ27" s="25">
        <v>0</v>
      </c>
      <c r="FR27" s="25">
        <v>0</v>
      </c>
      <c r="FS27" s="31">
        <f t="shared" si="196"/>
        <v>0</v>
      </c>
      <c r="FT27" s="25">
        <v>0</v>
      </c>
      <c r="FU27" s="25">
        <v>0</v>
      </c>
      <c r="FV27" s="25">
        <v>0</v>
      </c>
      <c r="FW27" s="25">
        <v>0</v>
      </c>
      <c r="FX27" s="25">
        <v>0</v>
      </c>
      <c r="FY27" s="31">
        <f t="shared" si="197"/>
        <v>0</v>
      </c>
      <c r="FZ27" s="33" t="s">
        <v>435</v>
      </c>
      <c r="GA27" s="33" t="s">
        <v>442</v>
      </c>
      <c r="GB27" s="33" t="s">
        <v>446</v>
      </c>
      <c r="GC27" s="33" t="s">
        <v>446</v>
      </c>
      <c r="GD27" s="25">
        <v>0.1</v>
      </c>
      <c r="GE27" s="25">
        <v>1.6</v>
      </c>
      <c r="GF27" s="25">
        <v>0.2</v>
      </c>
      <c r="GG27" s="25">
        <v>1.6</v>
      </c>
      <c r="GH27" s="25">
        <v>0</v>
      </c>
      <c r="GI27" s="25">
        <v>0</v>
      </c>
      <c r="GJ27" s="25">
        <v>0.2</v>
      </c>
      <c r="GK27" s="25">
        <v>2</v>
      </c>
      <c r="GL27" s="25">
        <v>1</v>
      </c>
      <c r="GM27" s="25">
        <v>0</v>
      </c>
      <c r="GN27" s="31">
        <f t="shared" si="198"/>
        <v>1</v>
      </c>
      <c r="GO27" s="31">
        <f t="shared" si="199"/>
        <v>1</v>
      </c>
      <c r="GP27" s="25">
        <v>0</v>
      </c>
      <c r="GQ27" s="25">
        <v>0</v>
      </c>
      <c r="GR27" s="25">
        <v>0.12</v>
      </c>
      <c r="GS27" s="25">
        <v>0.1</v>
      </c>
      <c r="GT27" s="33" t="e">
        <f>INDEX(#REF!,MATCH(E27,#REF!,0))</f>
        <v>#REF!</v>
      </c>
      <c r="GU27" s="33"/>
      <c r="GV27" s="25">
        <v>0</v>
      </c>
      <c r="GW27" s="25">
        <v>0</v>
      </c>
      <c r="GX27" s="25">
        <v>0</v>
      </c>
      <c r="GY27" s="25">
        <v>0</v>
      </c>
      <c r="GZ27" s="31">
        <f t="shared" si="12"/>
        <v>0</v>
      </c>
      <c r="HA27" s="31">
        <f t="shared" si="13"/>
        <v>0</v>
      </c>
      <c r="HB27" s="31">
        <f t="shared" si="200"/>
        <v>1.42</v>
      </c>
      <c r="HC27" s="25">
        <v>0</v>
      </c>
      <c r="HD27" s="25">
        <v>0</v>
      </c>
      <c r="HE27" s="25">
        <v>0</v>
      </c>
      <c r="HF27" s="31">
        <f t="shared" si="201"/>
        <v>0</v>
      </c>
      <c r="HG27" s="25">
        <v>0</v>
      </c>
      <c r="HH27" s="25">
        <v>0</v>
      </c>
      <c r="HI27" s="33"/>
      <c r="HJ27" s="33"/>
      <c r="HK27" s="33"/>
      <c r="HL27" s="33"/>
      <c r="HM27" s="33" t="e" cm="1">
        <f t="array" ref="HM27">INDEX(#REF!,MATCH(EL27&amp;EM27,#REF!&amp;#REF!,0))</f>
        <v>#REF!</v>
      </c>
      <c r="HN27" s="25">
        <v>0</v>
      </c>
      <c r="HO27" s="25">
        <v>0</v>
      </c>
      <c r="HP27" s="25">
        <v>0</v>
      </c>
      <c r="HQ27" s="25">
        <v>0</v>
      </c>
      <c r="HR27" s="25">
        <v>0</v>
      </c>
      <c r="HS27" s="25">
        <v>0</v>
      </c>
      <c r="HT27" s="25">
        <v>0</v>
      </c>
      <c r="HU27" s="25">
        <v>0</v>
      </c>
      <c r="HV27" s="25">
        <v>0</v>
      </c>
      <c r="HW27" s="25">
        <v>0</v>
      </c>
      <c r="HX27" s="33" t="e" cm="1">
        <f t="array" ref="HX27">INDEX(#REF!,MATCH(EL27&amp;EM27,#REF!&amp;#REF!,0))</f>
        <v>#REF!</v>
      </c>
      <c r="HY27" s="25">
        <v>0</v>
      </c>
      <c r="HZ27" s="25">
        <v>0</v>
      </c>
      <c r="IA27" s="25">
        <v>0</v>
      </c>
      <c r="IB27" s="33" t="e" cm="1">
        <f t="array" ref="IB27">INDEX(#REF!,MATCH(EL27&amp;EM27,#REF!&amp;#REF!,0))</f>
        <v>#REF!</v>
      </c>
      <c r="IC27" s="25">
        <v>0</v>
      </c>
      <c r="ID27" s="25">
        <v>0</v>
      </c>
      <c r="IE27" s="25">
        <v>0</v>
      </c>
      <c r="IF27" s="25">
        <v>0</v>
      </c>
      <c r="IG27" s="25">
        <v>0</v>
      </c>
      <c r="IH27" s="25">
        <v>0</v>
      </c>
      <c r="II27" s="33" t="e" cm="1">
        <f t="array" ref="II27">INDEX(#REF!,MATCH(EL27&amp;EM27,#REF!&amp;#REF!,0))</f>
        <v>#REF!</v>
      </c>
      <c r="IJ27" s="25">
        <v>0</v>
      </c>
      <c r="IK27" s="25">
        <v>0</v>
      </c>
      <c r="IL27" s="25">
        <v>0</v>
      </c>
      <c r="IM27" s="33" t="e" cm="1">
        <f t="array" ref="IM27">INDEX(#REF!,MATCH(EL27&amp;EM27,#REF!&amp;#REF!,0))</f>
        <v>#REF!</v>
      </c>
      <c r="IN27" s="33" t="s">
        <v>437</v>
      </c>
      <c r="IO27" s="31">
        <f t="shared" si="14"/>
        <v>34</v>
      </c>
      <c r="IP27" s="25">
        <v>1</v>
      </c>
      <c r="IQ27" s="25">
        <v>1.24</v>
      </c>
      <c r="IR27" s="25">
        <v>0.12</v>
      </c>
      <c r="IS27" s="33" t="e" cm="1">
        <f t="array" ref="IS27">INDEX(#REF!,MATCH(EL27&amp;EM27,#REF!&amp;#REF!,0))</f>
        <v>#REF!</v>
      </c>
      <c r="IT27" s="33" t="s">
        <v>437</v>
      </c>
      <c r="IU27" s="31">
        <f t="shared" si="263"/>
        <v>1</v>
      </c>
      <c r="IV27" s="31">
        <f t="shared" si="202"/>
        <v>0.23</v>
      </c>
      <c r="IW27" s="25">
        <v>1.24</v>
      </c>
      <c r="IX27" s="25">
        <v>0.12</v>
      </c>
      <c r="IY27" s="25">
        <v>1.0999999999999999E-2</v>
      </c>
      <c r="IZ27" s="25">
        <v>1</v>
      </c>
      <c r="JA27" s="31">
        <f t="shared" si="264"/>
        <v>34</v>
      </c>
      <c r="JB27" s="31">
        <f t="shared" si="265"/>
        <v>0.374</v>
      </c>
      <c r="JC27" s="31">
        <f t="shared" si="266"/>
        <v>34.374000000000002</v>
      </c>
      <c r="JD27" s="31">
        <f t="shared" si="267"/>
        <v>-0.12599999999999767</v>
      </c>
      <c r="JE27" s="31" t="str">
        <f t="shared" si="268"/>
        <v>Thêm 01</v>
      </c>
      <c r="JF27" s="27">
        <v>40.920000000000066</v>
      </c>
      <c r="JG27" s="26">
        <f t="shared" si="203"/>
        <v>40.119999999999997</v>
      </c>
      <c r="JH27" s="26">
        <f t="shared" si="204"/>
        <v>0.80000000000006821</v>
      </c>
      <c r="JI27" s="26">
        <f t="shared" si="15"/>
        <v>0</v>
      </c>
      <c r="JJ27" s="26">
        <f t="shared" si="16"/>
        <v>0</v>
      </c>
      <c r="JK27" s="26">
        <f t="shared" si="17"/>
        <v>40.120000000000061</v>
      </c>
      <c r="JL27" s="26">
        <f t="shared" si="18"/>
        <v>0</v>
      </c>
      <c r="JM27" s="26">
        <f t="shared" si="19"/>
        <v>0</v>
      </c>
      <c r="JN27" s="26">
        <f t="shared" si="20"/>
        <v>0</v>
      </c>
      <c r="JO27" s="26">
        <f t="shared" si="21"/>
        <v>0</v>
      </c>
      <c r="JP27" s="26">
        <f t="shared" si="22"/>
        <v>40.220000000000063</v>
      </c>
      <c r="JQ27" s="26">
        <f t="shared" si="23"/>
        <v>0</v>
      </c>
      <c r="JR27" s="26">
        <f t="shared" si="24"/>
        <v>0</v>
      </c>
      <c r="JS27" s="26">
        <f t="shared" si="25"/>
        <v>0</v>
      </c>
      <c r="JT27" s="26">
        <f t="shared" si="26"/>
        <v>0</v>
      </c>
      <c r="JU27" s="26">
        <f t="shared" si="27"/>
        <v>0</v>
      </c>
      <c r="JV27" s="26">
        <f t="shared" si="28"/>
        <v>0</v>
      </c>
      <c r="JW27" s="26">
        <f t="shared" si="29"/>
        <v>40.220000000000063</v>
      </c>
      <c r="JX27" s="26">
        <f t="shared" si="30"/>
        <v>40.420000000000066</v>
      </c>
      <c r="JY27" s="26">
        <f t="shared" si="31"/>
        <v>0</v>
      </c>
      <c r="JZ27" s="26">
        <f t="shared" si="32"/>
        <v>0</v>
      </c>
      <c r="KA27" s="26">
        <f t="shared" si="33"/>
        <v>0</v>
      </c>
      <c r="KB27" s="26">
        <f t="shared" si="34"/>
        <v>0</v>
      </c>
      <c r="KC27" s="26">
        <f t="shared" si="35"/>
        <v>40.420000000000066</v>
      </c>
      <c r="KD27" s="106">
        <f t="shared" si="205"/>
        <v>0</v>
      </c>
      <c r="KE27" s="24">
        <v>40.420000000000066</v>
      </c>
      <c r="KF27" s="31">
        <f t="shared" si="206"/>
        <v>1</v>
      </c>
      <c r="KG27" s="31">
        <f t="shared" si="36"/>
        <v>41.42</v>
      </c>
      <c r="KH27" s="31">
        <f t="shared" si="37"/>
        <v>41.42</v>
      </c>
      <c r="KI27" s="31">
        <f t="shared" si="38"/>
        <v>0</v>
      </c>
      <c r="KJ27" s="31">
        <f t="shared" si="39"/>
        <v>41.54</v>
      </c>
      <c r="KK27" s="25">
        <v>41.420000000000066</v>
      </c>
      <c r="KL27" s="31">
        <f t="shared" si="40"/>
        <v>0</v>
      </c>
      <c r="KM27" s="31">
        <f t="shared" si="41"/>
        <v>0</v>
      </c>
      <c r="KN27" s="31">
        <f t="shared" si="42"/>
        <v>41.54</v>
      </c>
      <c r="KO27" s="31">
        <f t="shared" si="43"/>
        <v>0</v>
      </c>
      <c r="KP27" s="31">
        <f t="shared" si="44"/>
        <v>0</v>
      </c>
      <c r="KQ27" s="25">
        <v>0</v>
      </c>
      <c r="KR27" s="31">
        <f t="shared" si="45"/>
        <v>0</v>
      </c>
      <c r="KS27" s="27">
        <v>40.420000000000066</v>
      </c>
      <c r="KT27" s="26">
        <f t="shared" si="46"/>
        <v>39.619999999999997</v>
      </c>
      <c r="KU27" s="106">
        <f t="shared" si="207"/>
        <v>0.80000000000006821</v>
      </c>
      <c r="KV27" s="26">
        <f t="shared" si="47"/>
        <v>0</v>
      </c>
      <c r="KW27" s="26">
        <f t="shared" si="48"/>
        <v>0</v>
      </c>
      <c r="KX27" s="26">
        <f t="shared" si="49"/>
        <v>39.620000000000061</v>
      </c>
      <c r="KY27" s="26">
        <f t="shared" si="50"/>
        <v>0</v>
      </c>
      <c r="KZ27" s="26">
        <f t="shared" si="51"/>
        <v>0</v>
      </c>
      <c r="LA27" s="26">
        <f t="shared" si="52"/>
        <v>0</v>
      </c>
      <c r="LB27" s="26">
        <f t="shared" si="53"/>
        <v>0</v>
      </c>
      <c r="LC27" s="26">
        <f t="shared" si="54"/>
        <v>39.720000000000063</v>
      </c>
      <c r="LD27" s="26">
        <f t="shared" si="55"/>
        <v>0</v>
      </c>
      <c r="LE27" s="26">
        <f t="shared" si="56"/>
        <v>0</v>
      </c>
      <c r="LF27" s="26">
        <f t="shared" si="57"/>
        <v>0</v>
      </c>
      <c r="LG27" s="26">
        <f t="shared" si="58"/>
        <v>0</v>
      </c>
      <c r="LH27" s="26">
        <f t="shared" si="59"/>
        <v>0</v>
      </c>
      <c r="LI27" s="26">
        <f t="shared" si="60"/>
        <v>0</v>
      </c>
      <c r="LJ27" s="26">
        <f t="shared" si="61"/>
        <v>39.720000000000063</v>
      </c>
      <c r="LK27" s="26">
        <f t="shared" si="62"/>
        <v>39.920000000000066</v>
      </c>
      <c r="LL27" s="26">
        <f t="shared" si="63"/>
        <v>0</v>
      </c>
      <c r="LM27" s="26">
        <f t="shared" si="64"/>
        <v>0</v>
      </c>
      <c r="LN27" s="26">
        <f t="shared" si="65"/>
        <v>0</v>
      </c>
      <c r="LO27" s="26">
        <f t="shared" si="66"/>
        <v>0</v>
      </c>
      <c r="LP27" s="26">
        <f t="shared" si="67"/>
        <v>39.920000000000066</v>
      </c>
      <c r="LQ27" s="26">
        <f t="shared" si="68"/>
        <v>0</v>
      </c>
      <c r="LR27" s="24">
        <v>39.920000000000066</v>
      </c>
      <c r="LS27" s="31">
        <f t="shared" si="69"/>
        <v>1</v>
      </c>
      <c r="LT27" s="31">
        <f t="shared" si="70"/>
        <v>40.92</v>
      </c>
      <c r="LU27" s="31">
        <f t="shared" si="71"/>
        <v>40.92</v>
      </c>
      <c r="LV27" s="31">
        <f t="shared" si="72"/>
        <v>0</v>
      </c>
      <c r="LW27" s="31">
        <f t="shared" si="73"/>
        <v>41.04</v>
      </c>
      <c r="LX27" s="25">
        <v>40.920000000000066</v>
      </c>
      <c r="LY27" s="31">
        <f t="shared" si="74"/>
        <v>0</v>
      </c>
      <c r="LZ27" s="31">
        <f t="shared" si="75"/>
        <v>0</v>
      </c>
      <c r="MA27" s="31">
        <f t="shared" si="76"/>
        <v>41.04</v>
      </c>
      <c r="MB27" s="31">
        <f t="shared" si="77"/>
        <v>0</v>
      </c>
      <c r="MC27" s="31">
        <f t="shared" si="78"/>
        <v>0</v>
      </c>
      <c r="MD27" s="25">
        <v>0</v>
      </c>
      <c r="ME27" s="31">
        <f t="shared" si="79"/>
        <v>0</v>
      </c>
      <c r="MF27" s="33" t="s">
        <v>429</v>
      </c>
      <c r="MG27" s="25">
        <v>0.32</v>
      </c>
      <c r="MH27" s="31">
        <f t="shared" si="208"/>
        <v>0.48000000000006821</v>
      </c>
      <c r="MI27" s="31">
        <f t="shared" si="209"/>
        <v>0.80000000000006821</v>
      </c>
      <c r="MJ27" s="25">
        <v>0.32</v>
      </c>
      <c r="MK27" s="31">
        <f t="shared" si="210"/>
        <v>0.48000000000006821</v>
      </c>
      <c r="ML27" s="31">
        <f t="shared" si="211"/>
        <v>0.80000000000006821</v>
      </c>
      <c r="MM27" s="31">
        <f t="shared" si="80"/>
        <v>0</v>
      </c>
      <c r="MN27" s="31">
        <f t="shared" si="81"/>
        <v>0</v>
      </c>
      <c r="MO27" s="31">
        <f t="shared" si="212"/>
        <v>0</v>
      </c>
      <c r="MP27" s="31">
        <f t="shared" si="82"/>
        <v>0</v>
      </c>
      <c r="MQ27" s="31">
        <f t="shared" si="83"/>
        <v>0</v>
      </c>
      <c r="MR27" s="31">
        <f t="shared" si="213"/>
        <v>0</v>
      </c>
      <c r="MS27" s="31">
        <f t="shared" si="84"/>
        <v>0</v>
      </c>
      <c r="MT27" s="31">
        <f t="shared" si="85"/>
        <v>0</v>
      </c>
      <c r="MU27" s="31">
        <f t="shared" si="214"/>
        <v>0</v>
      </c>
      <c r="MV27" s="31">
        <f t="shared" si="86"/>
        <v>0</v>
      </c>
      <c r="MW27" s="31">
        <f t="shared" si="87"/>
        <v>0</v>
      </c>
      <c r="MX27" s="31">
        <f t="shared" si="215"/>
        <v>0</v>
      </c>
      <c r="MY27" s="108">
        <f t="shared" si="88"/>
        <v>0</v>
      </c>
      <c r="MZ27" s="31">
        <f t="shared" si="89"/>
        <v>0</v>
      </c>
      <c r="NA27" s="31">
        <f t="shared" si="216"/>
        <v>0</v>
      </c>
      <c r="NB27" s="31">
        <f t="shared" si="90"/>
        <v>0</v>
      </c>
      <c r="NC27" s="31">
        <f t="shared" si="91"/>
        <v>0</v>
      </c>
      <c r="ND27" s="31">
        <f t="shared" si="217"/>
        <v>0</v>
      </c>
      <c r="NE27" s="31">
        <f t="shared" si="92"/>
        <v>0</v>
      </c>
      <c r="NF27" s="31">
        <f t="shared" si="93"/>
        <v>0</v>
      </c>
      <c r="NG27" s="31">
        <f t="shared" si="218"/>
        <v>0</v>
      </c>
      <c r="NH27" s="31">
        <f t="shared" si="94"/>
        <v>0</v>
      </c>
      <c r="NI27" s="31">
        <f t="shared" si="95"/>
        <v>0</v>
      </c>
      <c r="NJ27" s="31">
        <f t="shared" si="219"/>
        <v>0</v>
      </c>
      <c r="NK27" s="31">
        <f t="shared" si="96"/>
        <v>0.1</v>
      </c>
      <c r="NL27" s="31">
        <f t="shared" si="97"/>
        <v>0.1</v>
      </c>
      <c r="NM27" s="31">
        <f t="shared" si="220"/>
        <v>0.1</v>
      </c>
      <c r="NN27" s="108">
        <f t="shared" si="98"/>
        <v>0</v>
      </c>
      <c r="NO27" s="31">
        <f t="shared" si="99"/>
        <v>0</v>
      </c>
      <c r="NP27" s="31">
        <f t="shared" si="221"/>
        <v>0</v>
      </c>
      <c r="NQ27" s="31">
        <f t="shared" si="100"/>
        <v>0.2</v>
      </c>
      <c r="NR27" s="31">
        <f t="shared" si="101"/>
        <v>0.2</v>
      </c>
      <c r="NS27" s="31">
        <f t="shared" si="222"/>
        <v>0.2</v>
      </c>
      <c r="NT27" s="31">
        <f t="shared" si="102"/>
        <v>0</v>
      </c>
      <c r="NU27" s="31">
        <f t="shared" si="103"/>
        <v>0</v>
      </c>
      <c r="NV27" s="31">
        <f t="shared" si="223"/>
        <v>0</v>
      </c>
      <c r="NW27" s="31">
        <f t="shared" si="104"/>
        <v>0.18000000000006816</v>
      </c>
      <c r="NX27" s="31">
        <f t="shared" si="105"/>
        <v>0.18000000000006816</v>
      </c>
      <c r="NY27" s="31">
        <f t="shared" si="224"/>
        <v>0.18000000000006816</v>
      </c>
      <c r="NZ27" s="31">
        <f t="shared" si="106"/>
        <v>0.32</v>
      </c>
      <c r="OA27" s="31">
        <f t="shared" si="107"/>
        <v>0.32</v>
      </c>
      <c r="OB27" s="31">
        <f t="shared" si="225"/>
        <v>0.32</v>
      </c>
      <c r="OC27" s="31">
        <f t="shared" si="108"/>
        <v>0</v>
      </c>
      <c r="OD27" s="31">
        <f t="shared" si="109"/>
        <v>0</v>
      </c>
      <c r="OE27" s="31">
        <f t="shared" si="226"/>
        <v>0</v>
      </c>
      <c r="OF27" s="31">
        <f t="shared" si="110"/>
        <v>0</v>
      </c>
      <c r="OG27" s="31">
        <f t="shared" si="111"/>
        <v>0</v>
      </c>
      <c r="OH27" s="31">
        <f t="shared" si="227"/>
        <v>0</v>
      </c>
      <c r="OI27" s="31">
        <f t="shared" si="112"/>
        <v>0</v>
      </c>
      <c r="OJ27" s="31">
        <f t="shared" si="113"/>
        <v>0</v>
      </c>
      <c r="OK27" s="31">
        <f t="shared" si="228"/>
        <v>0</v>
      </c>
      <c r="OL27" s="31">
        <f t="shared" si="114"/>
        <v>0</v>
      </c>
      <c r="OM27" s="31">
        <f t="shared" si="115"/>
        <v>0</v>
      </c>
      <c r="ON27" s="31">
        <f t="shared" si="229"/>
        <v>0</v>
      </c>
      <c r="OO27" s="31">
        <f t="shared" si="116"/>
        <v>0</v>
      </c>
      <c r="OP27" s="31">
        <f t="shared" si="117"/>
        <v>0</v>
      </c>
      <c r="OQ27" s="31">
        <f t="shared" si="230"/>
        <v>0</v>
      </c>
      <c r="OR27" s="31">
        <f t="shared" si="118"/>
        <v>0</v>
      </c>
      <c r="OS27" s="31">
        <f t="shared" si="119"/>
        <v>0</v>
      </c>
      <c r="OT27" s="31">
        <f t="shared" si="231"/>
        <v>0</v>
      </c>
      <c r="OU27" s="31">
        <f t="shared" si="120"/>
        <v>0</v>
      </c>
      <c r="OV27" s="31">
        <f t="shared" si="121"/>
        <v>0</v>
      </c>
      <c r="OW27" s="31">
        <f t="shared" si="232"/>
        <v>0</v>
      </c>
      <c r="OX27" s="31">
        <f t="shared" si="122"/>
        <v>0</v>
      </c>
      <c r="OY27" s="31">
        <f t="shared" si="123"/>
        <v>0</v>
      </c>
      <c r="OZ27" s="31">
        <f t="shared" si="233"/>
        <v>0</v>
      </c>
      <c r="PA27" s="31">
        <f t="shared" si="124"/>
        <v>0</v>
      </c>
      <c r="PB27" s="31">
        <f t="shared" si="125"/>
        <v>0</v>
      </c>
      <c r="PC27" s="31">
        <f t="shared" si="234"/>
        <v>0</v>
      </c>
      <c r="PD27" s="31">
        <f t="shared" si="126"/>
        <v>0</v>
      </c>
      <c r="PE27" s="31">
        <f t="shared" si="127"/>
        <v>0</v>
      </c>
      <c r="PF27" s="31">
        <f t="shared" si="235"/>
        <v>0</v>
      </c>
      <c r="PG27" s="27">
        <v>2.6</v>
      </c>
      <c r="PH27" s="27">
        <v>0.5</v>
      </c>
      <c r="PI27" s="27">
        <v>1</v>
      </c>
      <c r="PJ27" s="27">
        <v>1</v>
      </c>
      <c r="PK27" s="27">
        <v>0</v>
      </c>
      <c r="PL27" s="27">
        <v>0</v>
      </c>
      <c r="PM27" s="27">
        <v>0</v>
      </c>
      <c r="PN27" s="27">
        <v>0</v>
      </c>
      <c r="PO27" s="31">
        <f t="shared" si="269"/>
        <v>3.08</v>
      </c>
      <c r="PP27" s="31">
        <f t="shared" si="236"/>
        <v>1.36</v>
      </c>
      <c r="PQ27" s="31">
        <f t="shared" si="237"/>
        <v>3.4</v>
      </c>
      <c r="PR27" s="31">
        <f t="shared" si="238"/>
        <v>1.04</v>
      </c>
      <c r="PS27" s="31">
        <f t="shared" si="239"/>
        <v>3.08</v>
      </c>
      <c r="PT27" s="31">
        <f t="shared" si="240"/>
        <v>1.36</v>
      </c>
      <c r="PU27" s="31">
        <f t="shared" si="241"/>
        <v>3.4</v>
      </c>
      <c r="PV27" s="31">
        <f t="shared" si="242"/>
        <v>1.04</v>
      </c>
      <c r="PW27" s="31">
        <f t="shared" si="128"/>
        <v>0</v>
      </c>
      <c r="PX27" s="31">
        <f t="shared" si="243"/>
        <v>0</v>
      </c>
      <c r="PY27" s="31">
        <f t="shared" si="129"/>
        <v>0</v>
      </c>
      <c r="PZ27" s="31">
        <f t="shared" si="130"/>
        <v>0</v>
      </c>
      <c r="QA27" s="31">
        <f t="shared" si="131"/>
        <v>46.92</v>
      </c>
      <c r="QB27" s="31">
        <f t="shared" si="132"/>
        <v>35.880000000000003</v>
      </c>
      <c r="QC27" s="31">
        <f t="shared" si="133"/>
        <v>82.8</v>
      </c>
      <c r="QD27" s="31">
        <f t="shared" si="134"/>
        <v>0</v>
      </c>
      <c r="QE27" s="31">
        <f t="shared" si="135"/>
        <v>0</v>
      </c>
      <c r="QF27" s="31">
        <f t="shared" si="244"/>
        <v>0</v>
      </c>
      <c r="QG27" s="31">
        <f t="shared" si="245"/>
        <v>46.92</v>
      </c>
      <c r="QH27" s="31">
        <f t="shared" si="246"/>
        <v>35.880000000000003</v>
      </c>
      <c r="QI27" s="31">
        <f t="shared" si="247"/>
        <v>82.8</v>
      </c>
      <c r="QJ27" s="31">
        <f t="shared" si="136"/>
        <v>0</v>
      </c>
      <c r="QK27" s="31">
        <f t="shared" si="137"/>
        <v>0</v>
      </c>
      <c r="QL27" s="31">
        <f t="shared" si="248"/>
        <v>0</v>
      </c>
      <c r="QM27" s="31">
        <f t="shared" si="138"/>
        <v>0</v>
      </c>
      <c r="QN27" s="31">
        <f t="shared" si="139"/>
        <v>0</v>
      </c>
      <c r="QO27" s="31">
        <f t="shared" si="249"/>
        <v>0</v>
      </c>
      <c r="QP27" s="31">
        <f t="shared" si="140"/>
        <v>25.25</v>
      </c>
      <c r="QQ27" s="31">
        <f t="shared" si="141"/>
        <v>15.46</v>
      </c>
      <c r="QR27" s="31">
        <f t="shared" si="250"/>
        <v>40.71</v>
      </c>
      <c r="QS27" s="31">
        <f t="shared" si="142"/>
        <v>0</v>
      </c>
      <c r="QT27" s="31">
        <f t="shared" si="143"/>
        <v>0</v>
      </c>
      <c r="QU27" s="31">
        <f t="shared" si="251"/>
        <v>0</v>
      </c>
      <c r="QV27" s="31">
        <f t="shared" si="144"/>
        <v>0</v>
      </c>
      <c r="QW27" s="31">
        <f t="shared" si="145"/>
        <v>0</v>
      </c>
      <c r="QX27" s="31">
        <f t="shared" si="252"/>
        <v>0</v>
      </c>
      <c r="QY27" s="31">
        <f t="shared" si="146"/>
        <v>0</v>
      </c>
      <c r="QZ27" s="31">
        <f t="shared" si="147"/>
        <v>0</v>
      </c>
      <c r="RA27" s="31">
        <f t="shared" si="253"/>
        <v>0</v>
      </c>
      <c r="RB27" s="31">
        <f t="shared" si="254"/>
        <v>0</v>
      </c>
      <c r="RC27" s="31">
        <f t="shared" si="255"/>
        <v>0</v>
      </c>
      <c r="RD27" s="31">
        <f t="shared" si="256"/>
        <v>25.25</v>
      </c>
      <c r="RE27" s="31">
        <f t="shared" si="256"/>
        <v>15.46</v>
      </c>
      <c r="RF27" s="31">
        <f t="shared" si="257"/>
        <v>40.71</v>
      </c>
      <c r="RG27" s="31">
        <f t="shared" si="258"/>
        <v>21.67</v>
      </c>
      <c r="RH27" s="31">
        <f t="shared" si="258"/>
        <v>20.420000000000002</v>
      </c>
      <c r="RI27" s="31">
        <f t="shared" si="259"/>
        <v>42.09</v>
      </c>
      <c r="RJ27" s="31">
        <f t="shared" si="260"/>
        <v>25.25</v>
      </c>
      <c r="RK27" s="31">
        <f t="shared" si="260"/>
        <v>15.46</v>
      </c>
      <c r="RL27" s="31">
        <f t="shared" si="260"/>
        <v>40.71</v>
      </c>
      <c r="RM27" s="31">
        <f t="shared" si="148"/>
        <v>0</v>
      </c>
      <c r="RN27" s="31">
        <f t="shared" si="149"/>
        <v>0</v>
      </c>
      <c r="RO27" s="31">
        <f t="shared" si="150"/>
        <v>0</v>
      </c>
      <c r="RP27" s="31">
        <f t="shared" si="151"/>
        <v>0</v>
      </c>
      <c r="RQ27" s="31">
        <f t="shared" si="152"/>
        <v>0</v>
      </c>
      <c r="RR27" s="31">
        <f t="shared" si="153"/>
        <v>0</v>
      </c>
      <c r="RS27" s="31">
        <f t="shared" si="154"/>
        <v>0</v>
      </c>
      <c r="RT27" s="31">
        <f t="shared" si="155"/>
        <v>0</v>
      </c>
      <c r="RU27" s="31">
        <f t="shared" si="261"/>
        <v>0</v>
      </c>
      <c r="RV27" s="24"/>
      <c r="RW27" s="24"/>
      <c r="RX27" s="24"/>
      <c r="RY27" s="24"/>
    </row>
    <row r="28" spans="1:493" ht="42.75" x14ac:dyDescent="0.25">
      <c r="A28" s="24">
        <v>22</v>
      </c>
      <c r="B28" s="24" t="s">
        <v>457</v>
      </c>
      <c r="C28" s="24">
        <v>476.89</v>
      </c>
      <c r="D28" s="14" t="e">
        <f>INDEX(#REF!,MATCH(E28,#REF!,0))</f>
        <v>#REF!</v>
      </c>
      <c r="E28" s="24" t="s">
        <v>472</v>
      </c>
      <c r="F28" s="14" t="s">
        <v>422</v>
      </c>
      <c r="G28" s="14" t="s">
        <v>436</v>
      </c>
      <c r="H28" s="14" t="s">
        <v>435</v>
      </c>
      <c r="I28" s="14" t="s">
        <v>425</v>
      </c>
      <c r="J28" s="14" t="s">
        <v>439</v>
      </c>
      <c r="K28" s="14" t="s">
        <v>446</v>
      </c>
      <c r="L28" s="14" t="s">
        <v>446</v>
      </c>
      <c r="M28" s="24">
        <v>2</v>
      </c>
      <c r="N28" s="24">
        <v>2</v>
      </c>
      <c r="O28" s="25">
        <v>2</v>
      </c>
      <c r="P28" s="25">
        <v>2.4</v>
      </c>
      <c r="Q28" s="25">
        <v>0.1</v>
      </c>
      <c r="R28" s="25">
        <v>2</v>
      </c>
      <c r="S28" s="25">
        <v>2.2000000000000002</v>
      </c>
      <c r="T28" s="24">
        <v>0.2</v>
      </c>
      <c r="U28" s="24">
        <v>0</v>
      </c>
      <c r="V28" s="24">
        <v>0</v>
      </c>
      <c r="W28" s="24">
        <v>0</v>
      </c>
      <c r="X28" s="24">
        <v>2</v>
      </c>
      <c r="Y28" s="24">
        <v>1.54</v>
      </c>
      <c r="Z28" s="26">
        <f t="shared" si="273"/>
        <v>1.28</v>
      </c>
      <c r="AA28" s="24">
        <v>0.2</v>
      </c>
      <c r="AB28" s="24">
        <v>0</v>
      </c>
      <c r="AC28" s="24">
        <v>0</v>
      </c>
      <c r="AD28" s="24">
        <v>0</v>
      </c>
      <c r="AE28" s="24">
        <v>0</v>
      </c>
      <c r="AF28" s="24">
        <v>0</v>
      </c>
      <c r="AG28" s="25">
        <v>1.54</v>
      </c>
      <c r="AH28" s="25">
        <v>1.54</v>
      </c>
      <c r="AI28" s="26">
        <f t="shared" si="0"/>
        <v>0.12</v>
      </c>
      <c r="AJ28" s="25">
        <v>2</v>
      </c>
      <c r="AK28" s="25">
        <v>2</v>
      </c>
      <c r="AL28" s="26">
        <f t="shared" si="1"/>
        <v>0.22</v>
      </c>
      <c r="AM28" s="24">
        <v>0</v>
      </c>
      <c r="AN28" s="24">
        <v>0</v>
      </c>
      <c r="AO28" s="24">
        <v>0</v>
      </c>
      <c r="AP28" s="24">
        <v>0</v>
      </c>
      <c r="AQ28" s="24">
        <v>2</v>
      </c>
      <c r="AR28" s="24">
        <v>1.8</v>
      </c>
      <c r="AS28" s="24">
        <v>0.12</v>
      </c>
      <c r="AT28" s="24">
        <v>0.1</v>
      </c>
      <c r="AU28" s="24">
        <v>0</v>
      </c>
      <c r="AV28" s="24">
        <v>0</v>
      </c>
      <c r="AW28" s="24">
        <v>0</v>
      </c>
      <c r="AX28" s="24">
        <v>0</v>
      </c>
      <c r="AY28" s="24">
        <v>0</v>
      </c>
      <c r="AZ28" s="24">
        <v>0</v>
      </c>
      <c r="BA28" s="24">
        <v>0</v>
      </c>
      <c r="BB28" s="24">
        <v>0</v>
      </c>
      <c r="BC28" s="24">
        <v>0</v>
      </c>
      <c r="BD28" s="24">
        <v>0</v>
      </c>
      <c r="BE28" s="24">
        <v>0</v>
      </c>
      <c r="BF28" s="24">
        <v>0</v>
      </c>
      <c r="BG28" s="24">
        <v>0</v>
      </c>
      <c r="BH28" s="24">
        <v>0</v>
      </c>
      <c r="BI28" s="24">
        <v>0</v>
      </c>
      <c r="BJ28" s="24">
        <v>0</v>
      </c>
      <c r="BK28" s="24">
        <v>0</v>
      </c>
      <c r="BL28" s="24">
        <v>0</v>
      </c>
      <c r="BM28" s="24">
        <v>0</v>
      </c>
      <c r="BN28" s="24">
        <v>0</v>
      </c>
      <c r="BO28" s="24">
        <v>0</v>
      </c>
      <c r="BP28" s="24">
        <v>0</v>
      </c>
      <c r="BQ28" s="24">
        <v>0</v>
      </c>
      <c r="BR28" s="24">
        <v>0</v>
      </c>
      <c r="BS28" s="24">
        <v>0</v>
      </c>
      <c r="BT28" s="24">
        <v>0</v>
      </c>
      <c r="BU28" s="24">
        <v>0</v>
      </c>
      <c r="BV28" s="24">
        <v>0</v>
      </c>
      <c r="BW28" s="24"/>
      <c r="BX28" s="24"/>
      <c r="BY28" s="24">
        <v>0</v>
      </c>
      <c r="BZ28" s="24">
        <v>0</v>
      </c>
      <c r="CA28" s="14" t="e">
        <f>INDEX(#REF!,MATCH(E28,#REF!,0))</f>
        <v>#REF!</v>
      </c>
      <c r="CB28" s="14" t="s">
        <v>471</v>
      </c>
      <c r="CC28" s="24">
        <v>0</v>
      </c>
      <c r="CD28" s="24">
        <v>0</v>
      </c>
      <c r="CE28" s="24">
        <v>2.2999999999999998</v>
      </c>
      <c r="CF28" s="24">
        <v>2.0999999999999996</v>
      </c>
      <c r="CG28" s="24">
        <v>0.12</v>
      </c>
      <c r="CH28" s="24">
        <v>2</v>
      </c>
      <c r="CI28" s="24" t="s">
        <v>429</v>
      </c>
      <c r="CJ28" s="24">
        <v>0.32</v>
      </c>
      <c r="CK28" s="26">
        <f t="shared" si="157"/>
        <v>0.59000000000000008</v>
      </c>
      <c r="CL28" s="26">
        <f t="shared" si="270"/>
        <v>0.91000000000000014</v>
      </c>
      <c r="CM28" s="24">
        <v>36.67</v>
      </c>
      <c r="CN28" s="27">
        <v>61.87</v>
      </c>
      <c r="CO28" s="24">
        <v>61.08</v>
      </c>
      <c r="CP28" s="28">
        <f t="shared" si="159"/>
        <v>61.08</v>
      </c>
      <c r="CQ28" s="28">
        <f t="shared" si="160"/>
        <v>60.17</v>
      </c>
      <c r="CR28" s="28">
        <f t="shared" si="161"/>
        <v>0.91</v>
      </c>
      <c r="CS28" s="28">
        <f t="shared" si="162"/>
        <v>60.269999999999996</v>
      </c>
      <c r="CT28" s="28">
        <f t="shared" si="2"/>
        <v>60.47</v>
      </c>
      <c r="CU28" s="29">
        <v>60.47</v>
      </c>
      <c r="CV28" s="28">
        <f t="shared" si="163"/>
        <v>1.28</v>
      </c>
      <c r="CW28" s="28">
        <f t="shared" si="3"/>
        <v>0</v>
      </c>
      <c r="CX28" s="28">
        <f t="shared" si="4"/>
        <v>0</v>
      </c>
      <c r="CY28" s="28">
        <f t="shared" si="5"/>
        <v>61.75</v>
      </c>
      <c r="CZ28" s="28">
        <f t="shared" si="164"/>
        <v>61.75</v>
      </c>
      <c r="DA28" s="30">
        <v>61.87</v>
      </c>
      <c r="DB28" s="26">
        <f t="shared" si="165"/>
        <v>1.7</v>
      </c>
      <c r="DC28" s="26">
        <f t="shared" si="166"/>
        <v>0.79</v>
      </c>
      <c r="DD28" s="26">
        <f t="shared" si="167"/>
        <v>0.90999999999999992</v>
      </c>
      <c r="DE28" s="26">
        <f t="shared" si="6"/>
        <v>0.1</v>
      </c>
      <c r="DF28" s="26">
        <f t="shared" si="168"/>
        <v>0.2</v>
      </c>
      <c r="DG28" s="26">
        <f t="shared" si="7"/>
        <v>0.28999999999999998</v>
      </c>
      <c r="DH28" s="26">
        <f t="shared" si="8"/>
        <v>0</v>
      </c>
      <c r="DI28" s="26">
        <f t="shared" si="9"/>
        <v>0</v>
      </c>
      <c r="DJ28" s="26">
        <f t="shared" si="10"/>
        <v>0.32</v>
      </c>
      <c r="DK28" s="26">
        <f t="shared" si="169"/>
        <v>0.59000000000000008</v>
      </c>
      <c r="DL28" s="26">
        <f t="shared" si="170"/>
        <v>0.32</v>
      </c>
      <c r="DM28" s="26">
        <f t="shared" si="171"/>
        <v>0</v>
      </c>
      <c r="DN28" s="26">
        <f t="shared" si="172"/>
        <v>0</v>
      </c>
      <c r="DO28" s="24">
        <v>3</v>
      </c>
      <c r="DP28" s="24">
        <v>0.5</v>
      </c>
      <c r="DQ28" s="24">
        <v>1</v>
      </c>
      <c r="DR28" s="24">
        <v>1</v>
      </c>
      <c r="DS28" s="31">
        <f t="shared" si="173"/>
        <v>3.59</v>
      </c>
      <c r="DT28" s="31">
        <f t="shared" si="174"/>
        <v>3.91</v>
      </c>
      <c r="DU28" s="31">
        <f t="shared" si="175"/>
        <v>1.94</v>
      </c>
      <c r="DV28" s="31">
        <f t="shared" si="176"/>
        <v>1.2</v>
      </c>
      <c r="DW28" s="31">
        <f t="shared" si="177"/>
        <v>3.14</v>
      </c>
      <c r="DX28" s="31">
        <f t="shared" si="178"/>
        <v>3.88</v>
      </c>
      <c r="DY28" s="31">
        <f t="shared" si="179"/>
        <v>2.4</v>
      </c>
      <c r="DZ28" s="31">
        <f t="shared" si="180"/>
        <v>6.28</v>
      </c>
      <c r="EA28" s="31">
        <f t="shared" si="181"/>
        <v>2.52</v>
      </c>
      <c r="EB28" s="31">
        <f t="shared" si="182"/>
        <v>1.28</v>
      </c>
      <c r="EC28" s="31">
        <f t="shared" si="183"/>
        <v>3.8</v>
      </c>
      <c r="ED28" s="31">
        <f t="shared" si="184"/>
        <v>1.36</v>
      </c>
      <c r="EE28" s="31">
        <f t="shared" si="184"/>
        <v>1.1200000000000001</v>
      </c>
      <c r="EF28" s="31">
        <f t="shared" si="185"/>
        <v>2.48</v>
      </c>
      <c r="EG28" s="31">
        <f t="shared" si="186"/>
        <v>2.52</v>
      </c>
      <c r="EH28" s="31">
        <f t="shared" si="186"/>
        <v>1.28</v>
      </c>
      <c r="EI28" s="31">
        <f t="shared" si="187"/>
        <v>3.8</v>
      </c>
      <c r="EJ28" s="24"/>
      <c r="EK28" s="24"/>
      <c r="EL28" s="24">
        <v>477.59</v>
      </c>
      <c r="EM28" s="24">
        <v>512.08999999999992</v>
      </c>
      <c r="EN28" s="24" t="s">
        <v>472</v>
      </c>
      <c r="EO28" s="24" t="s">
        <v>473</v>
      </c>
      <c r="EP28" s="14" t="s">
        <v>431</v>
      </c>
      <c r="EQ28" s="14" t="s">
        <v>453</v>
      </c>
      <c r="ER28" s="14" t="e">
        <f>IF(OR(EP28="Cống tròn",EP28="Cống hộp",EP28="Ống nhựa"),INDEX(#REF!,MATCH(E28,#REF!,0)),IF(OR(EP28="Rãnh xây",EP28="Rãnh bê tông"),INDEX(#REF!,MATCH(E28,#REF!,0)),EP28&amp;" "&amp;" ,"&amp;EQ28))</f>
        <v>#REF!</v>
      </c>
      <c r="ES28" s="25">
        <v>0</v>
      </c>
      <c r="ET28" s="25">
        <v>0</v>
      </c>
      <c r="EU28" s="25">
        <v>0</v>
      </c>
      <c r="EV28" s="24">
        <v>34.499999999999943</v>
      </c>
      <c r="EW28" s="31">
        <f t="shared" si="188"/>
        <v>0</v>
      </c>
      <c r="EX28" s="31">
        <f t="shared" si="189"/>
        <v>0</v>
      </c>
      <c r="EY28" s="31">
        <f t="shared" si="11"/>
        <v>0</v>
      </c>
      <c r="EZ28" s="31">
        <f t="shared" si="190"/>
        <v>0</v>
      </c>
      <c r="FA28" s="31">
        <f t="shared" si="191"/>
        <v>0</v>
      </c>
      <c r="FB28" s="32" t="str">
        <f t="shared" si="192"/>
        <v>Đủ</v>
      </c>
      <c r="FC28" s="31">
        <f t="shared" si="193"/>
        <v>0</v>
      </c>
      <c r="FD28" s="33" t="str" cm="1">
        <f t="array" ref="FD28">IF(EP28="Cống tròn",INDEX(#REF!,MATCH(E28,#REF!,0)),IF(EP28="Cống hộp",INDEX(#REF!,MATCH(E28,#REF!,0)),IF(EP28="Rãnh thang",INDEX(#REF!,MATCH(EL28&amp;EM28,#REF!&amp;#REF!,0)),FE28&amp;" "&amp;FF28)))</f>
        <v>Móng bê tông Không cốt thép</v>
      </c>
      <c r="FE28" s="14" t="s">
        <v>439</v>
      </c>
      <c r="FF28" s="14" t="s">
        <v>434</v>
      </c>
      <c r="FG28" s="14" t="e">
        <f>INDEX(#REF!,MATCH(E28,#REF!,0))</f>
        <v>#REF!</v>
      </c>
      <c r="FH28" s="14"/>
      <c r="FI28" s="24">
        <v>0</v>
      </c>
      <c r="FJ28" s="24">
        <v>0</v>
      </c>
      <c r="FK28" s="24">
        <v>0</v>
      </c>
      <c r="FL28" s="25">
        <v>0</v>
      </c>
      <c r="FM28" s="25">
        <v>0</v>
      </c>
      <c r="FN28" s="31">
        <f t="shared" si="194"/>
        <v>0</v>
      </c>
      <c r="FO28" s="31">
        <f t="shared" si="195"/>
        <v>0</v>
      </c>
      <c r="FP28" s="25">
        <v>0</v>
      </c>
      <c r="FQ28" s="25">
        <v>0</v>
      </c>
      <c r="FR28" s="25">
        <v>0</v>
      </c>
      <c r="FS28" s="31">
        <f t="shared" si="196"/>
        <v>0</v>
      </c>
      <c r="FT28" s="25">
        <v>0</v>
      </c>
      <c r="FU28" s="25">
        <v>0</v>
      </c>
      <c r="FV28" s="25">
        <v>0</v>
      </c>
      <c r="FW28" s="25">
        <v>0</v>
      </c>
      <c r="FX28" s="25">
        <v>0</v>
      </c>
      <c r="FY28" s="31">
        <f t="shared" si="197"/>
        <v>0</v>
      </c>
      <c r="FZ28" s="33" t="s">
        <v>435</v>
      </c>
      <c r="GA28" s="33" t="s">
        <v>444</v>
      </c>
      <c r="GB28" s="33" t="s">
        <v>446</v>
      </c>
      <c r="GC28" s="33" t="s">
        <v>446</v>
      </c>
      <c r="GD28" s="25">
        <v>0.1</v>
      </c>
      <c r="GE28" s="25">
        <v>1.6</v>
      </c>
      <c r="GF28" s="25">
        <v>0.2</v>
      </c>
      <c r="GG28" s="25">
        <v>1.6</v>
      </c>
      <c r="GH28" s="25">
        <v>0</v>
      </c>
      <c r="GI28" s="25">
        <v>0</v>
      </c>
      <c r="GJ28" s="25">
        <v>0.2</v>
      </c>
      <c r="GK28" s="25">
        <v>2</v>
      </c>
      <c r="GL28" s="25">
        <v>1</v>
      </c>
      <c r="GM28" s="25">
        <v>0</v>
      </c>
      <c r="GN28" s="31">
        <f t="shared" si="198"/>
        <v>1</v>
      </c>
      <c r="GO28" s="31">
        <f t="shared" si="199"/>
        <v>1</v>
      </c>
      <c r="GP28" s="25">
        <v>0</v>
      </c>
      <c r="GQ28" s="25">
        <v>0</v>
      </c>
      <c r="GR28" s="25">
        <v>0.12</v>
      </c>
      <c r="GS28" s="25">
        <v>0.1</v>
      </c>
      <c r="GT28" s="33" t="e">
        <f>INDEX(#REF!,MATCH(E28,#REF!,0))</f>
        <v>#REF!</v>
      </c>
      <c r="GU28" s="33"/>
      <c r="GV28" s="25">
        <v>0</v>
      </c>
      <c r="GW28" s="25">
        <v>0</v>
      </c>
      <c r="GX28" s="25">
        <v>0</v>
      </c>
      <c r="GY28" s="25">
        <v>0</v>
      </c>
      <c r="GZ28" s="31">
        <f t="shared" si="12"/>
        <v>0</v>
      </c>
      <c r="HA28" s="31">
        <f t="shared" si="13"/>
        <v>0</v>
      </c>
      <c r="HB28" s="31">
        <f t="shared" si="200"/>
        <v>1.42</v>
      </c>
      <c r="HC28" s="25">
        <v>0</v>
      </c>
      <c r="HD28" s="25">
        <v>0</v>
      </c>
      <c r="HE28" s="25">
        <v>0</v>
      </c>
      <c r="HF28" s="31">
        <f t="shared" si="201"/>
        <v>0</v>
      </c>
      <c r="HG28" s="25">
        <v>0</v>
      </c>
      <c r="HH28" s="25">
        <v>0</v>
      </c>
      <c r="HI28" s="33"/>
      <c r="HJ28" s="33"/>
      <c r="HK28" s="33"/>
      <c r="HL28" s="33"/>
      <c r="HM28" s="33" t="e" cm="1">
        <f t="array" ref="HM28">INDEX(#REF!,MATCH(EL28&amp;EM28,#REF!&amp;#REF!,0))</f>
        <v>#REF!</v>
      </c>
      <c r="HN28" s="25">
        <v>0</v>
      </c>
      <c r="HO28" s="25">
        <v>0</v>
      </c>
      <c r="HP28" s="25">
        <v>0</v>
      </c>
      <c r="HQ28" s="25">
        <v>0</v>
      </c>
      <c r="HR28" s="25">
        <v>0</v>
      </c>
      <c r="HS28" s="25">
        <v>0</v>
      </c>
      <c r="HT28" s="25">
        <v>0</v>
      </c>
      <c r="HU28" s="25">
        <v>0</v>
      </c>
      <c r="HV28" s="25">
        <v>0</v>
      </c>
      <c r="HW28" s="25">
        <v>0</v>
      </c>
      <c r="HX28" s="33" t="e" cm="1">
        <f t="array" ref="HX28">INDEX(#REF!,MATCH(EL28&amp;EM28,#REF!&amp;#REF!,0))</f>
        <v>#REF!</v>
      </c>
      <c r="HY28" s="25">
        <v>0</v>
      </c>
      <c r="HZ28" s="25">
        <v>0</v>
      </c>
      <c r="IA28" s="25">
        <v>0</v>
      </c>
      <c r="IB28" s="33" t="e" cm="1">
        <f t="array" ref="IB28">INDEX(#REF!,MATCH(EL28&amp;EM28,#REF!&amp;#REF!,0))</f>
        <v>#REF!</v>
      </c>
      <c r="IC28" s="25">
        <v>0</v>
      </c>
      <c r="ID28" s="25">
        <v>0</v>
      </c>
      <c r="IE28" s="25">
        <v>0</v>
      </c>
      <c r="IF28" s="25">
        <v>0</v>
      </c>
      <c r="IG28" s="25">
        <v>0</v>
      </c>
      <c r="IH28" s="25">
        <v>0</v>
      </c>
      <c r="II28" s="33" t="e" cm="1">
        <f t="array" ref="II28">INDEX(#REF!,MATCH(EL28&amp;EM28,#REF!&amp;#REF!,0))</f>
        <v>#REF!</v>
      </c>
      <c r="IJ28" s="25">
        <v>0</v>
      </c>
      <c r="IK28" s="25">
        <v>0</v>
      </c>
      <c r="IL28" s="25">
        <v>0</v>
      </c>
      <c r="IM28" s="33" t="e" cm="1">
        <f t="array" ref="IM28">INDEX(#REF!,MATCH(EL28&amp;EM28,#REF!&amp;#REF!,0))</f>
        <v>#REF!</v>
      </c>
      <c r="IN28" s="33" t="s">
        <v>437</v>
      </c>
      <c r="IO28" s="31">
        <f t="shared" si="14"/>
        <v>34</v>
      </c>
      <c r="IP28" s="25">
        <v>1</v>
      </c>
      <c r="IQ28" s="25">
        <v>1.24</v>
      </c>
      <c r="IR28" s="25">
        <v>0.12</v>
      </c>
      <c r="IS28" s="33" t="e" cm="1">
        <f t="array" ref="IS28">INDEX(#REF!,MATCH(EL28&amp;EM28,#REF!&amp;#REF!,0))</f>
        <v>#REF!</v>
      </c>
      <c r="IT28" s="33" t="s">
        <v>437</v>
      </c>
      <c r="IU28" s="31">
        <f t="shared" si="263"/>
        <v>1</v>
      </c>
      <c r="IV28" s="31">
        <f t="shared" si="202"/>
        <v>0.23</v>
      </c>
      <c r="IW28" s="25">
        <v>1.24</v>
      </c>
      <c r="IX28" s="25">
        <v>0.12</v>
      </c>
      <c r="IY28" s="25">
        <v>1.0999999999999999E-2</v>
      </c>
      <c r="IZ28" s="25">
        <v>1</v>
      </c>
      <c r="JA28" s="31">
        <f t="shared" si="264"/>
        <v>34</v>
      </c>
      <c r="JB28" s="31">
        <f t="shared" si="265"/>
        <v>0.374</v>
      </c>
      <c r="JC28" s="31">
        <f t="shared" si="266"/>
        <v>34.374000000000002</v>
      </c>
      <c r="JD28" s="31">
        <f t="shared" si="267"/>
        <v>-0.12599999999994083</v>
      </c>
      <c r="JE28" s="31" t="str">
        <f t="shared" si="268"/>
        <v>Thêm 01</v>
      </c>
      <c r="JF28" s="27">
        <v>40.940000000000069</v>
      </c>
      <c r="JG28" s="26">
        <f t="shared" si="203"/>
        <v>40.14</v>
      </c>
      <c r="JH28" s="26">
        <f t="shared" si="204"/>
        <v>0.80000000000006821</v>
      </c>
      <c r="JI28" s="26">
        <f t="shared" si="15"/>
        <v>0</v>
      </c>
      <c r="JJ28" s="26">
        <f t="shared" si="16"/>
        <v>0</v>
      </c>
      <c r="JK28" s="26">
        <f t="shared" si="17"/>
        <v>40.140000000000065</v>
      </c>
      <c r="JL28" s="26">
        <f t="shared" si="18"/>
        <v>0</v>
      </c>
      <c r="JM28" s="26">
        <f t="shared" si="19"/>
        <v>0</v>
      </c>
      <c r="JN28" s="26">
        <f t="shared" si="20"/>
        <v>0</v>
      </c>
      <c r="JO28" s="26">
        <f t="shared" si="21"/>
        <v>0</v>
      </c>
      <c r="JP28" s="26">
        <f t="shared" si="22"/>
        <v>40.240000000000066</v>
      </c>
      <c r="JQ28" s="26">
        <f t="shared" si="23"/>
        <v>0</v>
      </c>
      <c r="JR28" s="26">
        <f t="shared" si="24"/>
        <v>0</v>
      </c>
      <c r="JS28" s="26">
        <f t="shared" si="25"/>
        <v>0</v>
      </c>
      <c r="JT28" s="26">
        <f t="shared" si="26"/>
        <v>0</v>
      </c>
      <c r="JU28" s="26">
        <f t="shared" si="27"/>
        <v>0</v>
      </c>
      <c r="JV28" s="26">
        <f t="shared" si="28"/>
        <v>0</v>
      </c>
      <c r="JW28" s="26">
        <f t="shared" si="29"/>
        <v>40.240000000000066</v>
      </c>
      <c r="JX28" s="26">
        <f t="shared" si="30"/>
        <v>40.440000000000069</v>
      </c>
      <c r="JY28" s="26">
        <f t="shared" si="31"/>
        <v>0</v>
      </c>
      <c r="JZ28" s="26">
        <f t="shared" si="32"/>
        <v>0</v>
      </c>
      <c r="KA28" s="26">
        <f t="shared" si="33"/>
        <v>0</v>
      </c>
      <c r="KB28" s="26">
        <f t="shared" si="34"/>
        <v>0</v>
      </c>
      <c r="KC28" s="26">
        <f t="shared" si="35"/>
        <v>40.440000000000069</v>
      </c>
      <c r="KD28" s="106">
        <f t="shared" si="205"/>
        <v>0</v>
      </c>
      <c r="KE28" s="24">
        <v>40.440000000000069</v>
      </c>
      <c r="KF28" s="31">
        <f t="shared" si="206"/>
        <v>1</v>
      </c>
      <c r="KG28" s="31">
        <f t="shared" si="36"/>
        <v>41.44</v>
      </c>
      <c r="KH28" s="31">
        <f t="shared" si="37"/>
        <v>41.44</v>
      </c>
      <c r="KI28" s="31">
        <f t="shared" si="38"/>
        <v>0</v>
      </c>
      <c r="KJ28" s="31">
        <f t="shared" si="39"/>
        <v>41.56</v>
      </c>
      <c r="KK28" s="25">
        <v>41.440000000000069</v>
      </c>
      <c r="KL28" s="31">
        <f t="shared" si="40"/>
        <v>0</v>
      </c>
      <c r="KM28" s="31">
        <f t="shared" si="41"/>
        <v>0</v>
      </c>
      <c r="KN28" s="31">
        <f t="shared" si="42"/>
        <v>41.56</v>
      </c>
      <c r="KO28" s="31">
        <f t="shared" si="43"/>
        <v>0</v>
      </c>
      <c r="KP28" s="31">
        <f t="shared" si="44"/>
        <v>0</v>
      </c>
      <c r="KQ28" s="25">
        <v>0</v>
      </c>
      <c r="KR28" s="31">
        <f t="shared" si="45"/>
        <v>0</v>
      </c>
      <c r="KS28" s="27">
        <v>40.440000000000069</v>
      </c>
      <c r="KT28" s="26">
        <f t="shared" si="46"/>
        <v>39.64</v>
      </c>
      <c r="KU28" s="106">
        <f t="shared" si="207"/>
        <v>0.80000000000006821</v>
      </c>
      <c r="KV28" s="26">
        <f t="shared" si="47"/>
        <v>0</v>
      </c>
      <c r="KW28" s="26">
        <f t="shared" si="48"/>
        <v>0</v>
      </c>
      <c r="KX28" s="26">
        <f t="shared" si="49"/>
        <v>39.640000000000065</v>
      </c>
      <c r="KY28" s="26">
        <f t="shared" si="50"/>
        <v>0</v>
      </c>
      <c r="KZ28" s="26">
        <f t="shared" si="51"/>
        <v>0</v>
      </c>
      <c r="LA28" s="26">
        <f t="shared" si="52"/>
        <v>0</v>
      </c>
      <c r="LB28" s="26">
        <f t="shared" si="53"/>
        <v>0</v>
      </c>
      <c r="LC28" s="26">
        <f t="shared" si="54"/>
        <v>39.740000000000066</v>
      </c>
      <c r="LD28" s="26">
        <f t="shared" si="55"/>
        <v>0</v>
      </c>
      <c r="LE28" s="26">
        <f t="shared" si="56"/>
        <v>0</v>
      </c>
      <c r="LF28" s="26">
        <f t="shared" si="57"/>
        <v>0</v>
      </c>
      <c r="LG28" s="26">
        <f t="shared" si="58"/>
        <v>0</v>
      </c>
      <c r="LH28" s="26">
        <f t="shared" si="59"/>
        <v>0</v>
      </c>
      <c r="LI28" s="26">
        <f t="shared" si="60"/>
        <v>0</v>
      </c>
      <c r="LJ28" s="26">
        <f t="shared" si="61"/>
        <v>39.740000000000066</v>
      </c>
      <c r="LK28" s="26">
        <f t="shared" si="62"/>
        <v>39.940000000000069</v>
      </c>
      <c r="LL28" s="26">
        <f t="shared" si="63"/>
        <v>0</v>
      </c>
      <c r="LM28" s="26">
        <f t="shared" si="64"/>
        <v>0</v>
      </c>
      <c r="LN28" s="26">
        <f t="shared" si="65"/>
        <v>0</v>
      </c>
      <c r="LO28" s="26">
        <f t="shared" si="66"/>
        <v>0</v>
      </c>
      <c r="LP28" s="26">
        <f t="shared" si="67"/>
        <v>39.940000000000069</v>
      </c>
      <c r="LQ28" s="26">
        <f t="shared" si="68"/>
        <v>0</v>
      </c>
      <c r="LR28" s="24">
        <v>39.940000000000069</v>
      </c>
      <c r="LS28" s="31">
        <f t="shared" si="69"/>
        <v>1</v>
      </c>
      <c r="LT28" s="31">
        <f t="shared" si="70"/>
        <v>40.94</v>
      </c>
      <c r="LU28" s="31">
        <f t="shared" si="71"/>
        <v>40.94</v>
      </c>
      <c r="LV28" s="31">
        <f t="shared" si="72"/>
        <v>0</v>
      </c>
      <c r="LW28" s="31">
        <f t="shared" si="73"/>
        <v>41.06</v>
      </c>
      <c r="LX28" s="25">
        <v>40.940000000000069</v>
      </c>
      <c r="LY28" s="31">
        <f t="shared" si="74"/>
        <v>0</v>
      </c>
      <c r="LZ28" s="31">
        <f t="shared" si="75"/>
        <v>0</v>
      </c>
      <c r="MA28" s="31">
        <f t="shared" si="76"/>
        <v>41.06</v>
      </c>
      <c r="MB28" s="31">
        <f t="shared" si="77"/>
        <v>0</v>
      </c>
      <c r="MC28" s="31">
        <f t="shared" si="78"/>
        <v>0</v>
      </c>
      <c r="MD28" s="25">
        <v>0</v>
      </c>
      <c r="ME28" s="31">
        <f t="shared" si="79"/>
        <v>0</v>
      </c>
      <c r="MF28" s="33" t="s">
        <v>114</v>
      </c>
      <c r="MG28" s="25">
        <v>0</v>
      </c>
      <c r="MH28" s="31">
        <f t="shared" si="208"/>
        <v>0.80000000000006821</v>
      </c>
      <c r="MI28" s="31">
        <f t="shared" si="209"/>
        <v>0.80000000000006821</v>
      </c>
      <c r="MJ28" s="25">
        <v>0</v>
      </c>
      <c r="MK28" s="31">
        <f t="shared" si="210"/>
        <v>0.80000000000006821</v>
      </c>
      <c r="ML28" s="31">
        <f t="shared" si="211"/>
        <v>0.80000000000006821</v>
      </c>
      <c r="MM28" s="31">
        <f t="shared" si="80"/>
        <v>0</v>
      </c>
      <c r="MN28" s="31">
        <f t="shared" si="81"/>
        <v>0</v>
      </c>
      <c r="MO28" s="31">
        <f t="shared" si="212"/>
        <v>0</v>
      </c>
      <c r="MP28" s="31">
        <f t="shared" si="82"/>
        <v>0</v>
      </c>
      <c r="MQ28" s="31">
        <f t="shared" si="83"/>
        <v>0</v>
      </c>
      <c r="MR28" s="31">
        <f t="shared" si="213"/>
        <v>0</v>
      </c>
      <c r="MS28" s="31">
        <f t="shared" si="84"/>
        <v>0</v>
      </c>
      <c r="MT28" s="31">
        <f t="shared" si="85"/>
        <v>0</v>
      </c>
      <c r="MU28" s="31">
        <f t="shared" si="214"/>
        <v>0</v>
      </c>
      <c r="MV28" s="31">
        <f t="shared" si="86"/>
        <v>0</v>
      </c>
      <c r="MW28" s="31">
        <f t="shared" si="87"/>
        <v>0</v>
      </c>
      <c r="MX28" s="31">
        <f t="shared" si="215"/>
        <v>0</v>
      </c>
      <c r="MY28" s="108">
        <f t="shared" si="88"/>
        <v>0</v>
      </c>
      <c r="MZ28" s="31">
        <f t="shared" si="89"/>
        <v>0</v>
      </c>
      <c r="NA28" s="31">
        <f t="shared" si="216"/>
        <v>0</v>
      </c>
      <c r="NB28" s="31">
        <f t="shared" si="90"/>
        <v>0</v>
      </c>
      <c r="NC28" s="31">
        <f t="shared" si="91"/>
        <v>0</v>
      </c>
      <c r="ND28" s="31">
        <f t="shared" si="217"/>
        <v>0</v>
      </c>
      <c r="NE28" s="31">
        <f t="shared" si="92"/>
        <v>0</v>
      </c>
      <c r="NF28" s="31">
        <f t="shared" si="93"/>
        <v>0</v>
      </c>
      <c r="NG28" s="31">
        <f t="shared" si="218"/>
        <v>0</v>
      </c>
      <c r="NH28" s="31">
        <f t="shared" si="94"/>
        <v>0</v>
      </c>
      <c r="NI28" s="31">
        <f t="shared" si="95"/>
        <v>0</v>
      </c>
      <c r="NJ28" s="31">
        <f t="shared" si="219"/>
        <v>0</v>
      </c>
      <c r="NK28" s="31">
        <f t="shared" si="96"/>
        <v>0.1</v>
      </c>
      <c r="NL28" s="31">
        <f t="shared" si="97"/>
        <v>0.1</v>
      </c>
      <c r="NM28" s="31">
        <f t="shared" si="220"/>
        <v>0.1</v>
      </c>
      <c r="NN28" s="108">
        <f t="shared" si="98"/>
        <v>0</v>
      </c>
      <c r="NO28" s="31">
        <f t="shared" si="99"/>
        <v>0</v>
      </c>
      <c r="NP28" s="31">
        <f t="shared" si="221"/>
        <v>0</v>
      </c>
      <c r="NQ28" s="31">
        <f t="shared" si="100"/>
        <v>0.2</v>
      </c>
      <c r="NR28" s="31">
        <f t="shared" si="101"/>
        <v>0.2</v>
      </c>
      <c r="NS28" s="31">
        <f t="shared" si="222"/>
        <v>0.2</v>
      </c>
      <c r="NT28" s="31">
        <f t="shared" si="102"/>
        <v>0</v>
      </c>
      <c r="NU28" s="31">
        <f t="shared" si="103"/>
        <v>0</v>
      </c>
      <c r="NV28" s="31">
        <f t="shared" si="223"/>
        <v>0</v>
      </c>
      <c r="NW28" s="31">
        <f t="shared" si="104"/>
        <v>0.50000000000006817</v>
      </c>
      <c r="NX28" s="31">
        <f t="shared" si="105"/>
        <v>0.50000000000006817</v>
      </c>
      <c r="NY28" s="31">
        <f t="shared" si="224"/>
        <v>0.50000000000006817</v>
      </c>
      <c r="NZ28" s="31">
        <f t="shared" si="106"/>
        <v>0</v>
      </c>
      <c r="OA28" s="31">
        <f t="shared" si="107"/>
        <v>0</v>
      </c>
      <c r="OB28" s="31">
        <f t="shared" si="225"/>
        <v>0</v>
      </c>
      <c r="OC28" s="31">
        <f t="shared" si="108"/>
        <v>0</v>
      </c>
      <c r="OD28" s="31">
        <f t="shared" si="109"/>
        <v>0</v>
      </c>
      <c r="OE28" s="31">
        <f t="shared" si="226"/>
        <v>0</v>
      </c>
      <c r="OF28" s="31">
        <f t="shared" si="110"/>
        <v>0</v>
      </c>
      <c r="OG28" s="31">
        <f t="shared" si="111"/>
        <v>0</v>
      </c>
      <c r="OH28" s="31">
        <f t="shared" si="227"/>
        <v>0</v>
      </c>
      <c r="OI28" s="31">
        <f t="shared" si="112"/>
        <v>0</v>
      </c>
      <c r="OJ28" s="31">
        <f t="shared" si="113"/>
        <v>0</v>
      </c>
      <c r="OK28" s="31">
        <f t="shared" si="228"/>
        <v>0</v>
      </c>
      <c r="OL28" s="31">
        <f t="shared" si="114"/>
        <v>0</v>
      </c>
      <c r="OM28" s="31">
        <f t="shared" si="115"/>
        <v>0</v>
      </c>
      <c r="ON28" s="31">
        <f t="shared" si="229"/>
        <v>0</v>
      </c>
      <c r="OO28" s="31">
        <f t="shared" si="116"/>
        <v>0</v>
      </c>
      <c r="OP28" s="31">
        <f t="shared" si="117"/>
        <v>0</v>
      </c>
      <c r="OQ28" s="31">
        <f t="shared" si="230"/>
        <v>0</v>
      </c>
      <c r="OR28" s="31">
        <f t="shared" si="118"/>
        <v>0</v>
      </c>
      <c r="OS28" s="31">
        <f t="shared" si="119"/>
        <v>0</v>
      </c>
      <c r="OT28" s="31">
        <f t="shared" si="231"/>
        <v>0</v>
      </c>
      <c r="OU28" s="31">
        <f t="shared" si="120"/>
        <v>0</v>
      </c>
      <c r="OV28" s="31">
        <f t="shared" si="121"/>
        <v>0</v>
      </c>
      <c r="OW28" s="31">
        <f t="shared" si="232"/>
        <v>0</v>
      </c>
      <c r="OX28" s="31">
        <f t="shared" si="122"/>
        <v>0</v>
      </c>
      <c r="OY28" s="31">
        <f t="shared" si="123"/>
        <v>0</v>
      </c>
      <c r="OZ28" s="31">
        <f t="shared" si="233"/>
        <v>0</v>
      </c>
      <c r="PA28" s="31">
        <f t="shared" si="124"/>
        <v>0</v>
      </c>
      <c r="PB28" s="31">
        <f t="shared" si="125"/>
        <v>0</v>
      </c>
      <c r="PC28" s="31">
        <f t="shared" si="234"/>
        <v>0</v>
      </c>
      <c r="PD28" s="31">
        <f t="shared" si="126"/>
        <v>0</v>
      </c>
      <c r="PE28" s="31">
        <f t="shared" si="127"/>
        <v>0</v>
      </c>
      <c r="PF28" s="31">
        <f t="shared" si="235"/>
        <v>0</v>
      </c>
      <c r="PG28" s="27">
        <v>2.6</v>
      </c>
      <c r="PH28" s="27">
        <v>0.5</v>
      </c>
      <c r="PI28" s="27">
        <v>1</v>
      </c>
      <c r="PJ28" s="27">
        <v>1</v>
      </c>
      <c r="PK28" s="27">
        <v>0</v>
      </c>
      <c r="PL28" s="27">
        <v>0</v>
      </c>
      <c r="PM28" s="27">
        <v>0</v>
      </c>
      <c r="PN28" s="27">
        <v>0</v>
      </c>
      <c r="PO28" s="31">
        <f t="shared" si="269"/>
        <v>3.4</v>
      </c>
      <c r="PP28" s="31">
        <f t="shared" si="236"/>
        <v>2.4</v>
      </c>
      <c r="PQ28" s="31">
        <f t="shared" si="237"/>
        <v>0</v>
      </c>
      <c r="PR28" s="31">
        <f t="shared" si="238"/>
        <v>0</v>
      </c>
      <c r="PS28" s="31">
        <f t="shared" si="239"/>
        <v>3.4</v>
      </c>
      <c r="PT28" s="31">
        <f t="shared" si="240"/>
        <v>2.4</v>
      </c>
      <c r="PU28" s="31">
        <f t="shared" si="241"/>
        <v>0</v>
      </c>
      <c r="PV28" s="31">
        <f t="shared" si="242"/>
        <v>0</v>
      </c>
      <c r="PW28" s="31">
        <f t="shared" si="128"/>
        <v>0</v>
      </c>
      <c r="PX28" s="31">
        <f t="shared" si="243"/>
        <v>0</v>
      </c>
      <c r="PY28" s="31">
        <f t="shared" si="129"/>
        <v>0</v>
      </c>
      <c r="PZ28" s="31">
        <f t="shared" si="130"/>
        <v>0</v>
      </c>
      <c r="QA28" s="31">
        <f t="shared" si="131"/>
        <v>82.8</v>
      </c>
      <c r="QB28" s="31">
        <f t="shared" si="132"/>
        <v>0</v>
      </c>
      <c r="QC28" s="31">
        <f t="shared" si="133"/>
        <v>82.8</v>
      </c>
      <c r="QD28" s="31">
        <f t="shared" si="134"/>
        <v>0</v>
      </c>
      <c r="QE28" s="31">
        <f t="shared" si="135"/>
        <v>0</v>
      </c>
      <c r="QF28" s="31">
        <f t="shared" si="244"/>
        <v>0</v>
      </c>
      <c r="QG28" s="31">
        <f t="shared" si="245"/>
        <v>82.8</v>
      </c>
      <c r="QH28" s="31">
        <f t="shared" si="246"/>
        <v>0</v>
      </c>
      <c r="QI28" s="31">
        <f t="shared" si="247"/>
        <v>82.8</v>
      </c>
      <c r="QJ28" s="31">
        <f t="shared" si="136"/>
        <v>0</v>
      </c>
      <c r="QK28" s="31">
        <f t="shared" si="137"/>
        <v>0</v>
      </c>
      <c r="QL28" s="31">
        <f t="shared" si="248"/>
        <v>0</v>
      </c>
      <c r="QM28" s="31">
        <f t="shared" si="138"/>
        <v>0</v>
      </c>
      <c r="QN28" s="31">
        <f t="shared" si="139"/>
        <v>0</v>
      </c>
      <c r="QO28" s="31">
        <f t="shared" si="249"/>
        <v>0</v>
      </c>
      <c r="QP28" s="31">
        <f t="shared" si="140"/>
        <v>40.71</v>
      </c>
      <c r="QQ28" s="31">
        <f t="shared" si="141"/>
        <v>0</v>
      </c>
      <c r="QR28" s="31">
        <f t="shared" si="250"/>
        <v>40.71</v>
      </c>
      <c r="QS28" s="31">
        <f t="shared" si="142"/>
        <v>0</v>
      </c>
      <c r="QT28" s="31">
        <f t="shared" si="143"/>
        <v>0</v>
      </c>
      <c r="QU28" s="31">
        <f t="shared" si="251"/>
        <v>0</v>
      </c>
      <c r="QV28" s="31">
        <f t="shared" si="144"/>
        <v>0</v>
      </c>
      <c r="QW28" s="31">
        <f t="shared" si="145"/>
        <v>0</v>
      </c>
      <c r="QX28" s="31">
        <f t="shared" si="252"/>
        <v>0</v>
      </c>
      <c r="QY28" s="31">
        <f t="shared" si="146"/>
        <v>0</v>
      </c>
      <c r="QZ28" s="31">
        <f t="shared" si="147"/>
        <v>0</v>
      </c>
      <c r="RA28" s="31">
        <f t="shared" si="253"/>
        <v>0</v>
      </c>
      <c r="RB28" s="31">
        <f t="shared" si="254"/>
        <v>0</v>
      </c>
      <c r="RC28" s="31">
        <f t="shared" si="255"/>
        <v>0</v>
      </c>
      <c r="RD28" s="31">
        <f t="shared" si="256"/>
        <v>40.71</v>
      </c>
      <c r="RE28" s="31">
        <f t="shared" si="256"/>
        <v>0</v>
      </c>
      <c r="RF28" s="31">
        <f t="shared" si="257"/>
        <v>40.71</v>
      </c>
      <c r="RG28" s="31">
        <f t="shared" si="258"/>
        <v>42.09</v>
      </c>
      <c r="RH28" s="31">
        <f t="shared" si="258"/>
        <v>0</v>
      </c>
      <c r="RI28" s="31">
        <f t="shared" si="259"/>
        <v>42.09</v>
      </c>
      <c r="RJ28" s="31">
        <f t="shared" si="260"/>
        <v>40.71</v>
      </c>
      <c r="RK28" s="31">
        <f t="shared" si="260"/>
        <v>0</v>
      </c>
      <c r="RL28" s="31">
        <f t="shared" si="260"/>
        <v>40.71</v>
      </c>
      <c r="RM28" s="31">
        <f t="shared" si="148"/>
        <v>0</v>
      </c>
      <c r="RN28" s="31">
        <f t="shared" si="149"/>
        <v>0</v>
      </c>
      <c r="RO28" s="31">
        <f t="shared" si="150"/>
        <v>0</v>
      </c>
      <c r="RP28" s="31">
        <f t="shared" si="151"/>
        <v>0</v>
      </c>
      <c r="RQ28" s="31">
        <f t="shared" si="152"/>
        <v>0</v>
      </c>
      <c r="RR28" s="31">
        <f t="shared" si="153"/>
        <v>0</v>
      </c>
      <c r="RS28" s="31">
        <f t="shared" si="154"/>
        <v>0</v>
      </c>
      <c r="RT28" s="31">
        <f t="shared" si="155"/>
        <v>0</v>
      </c>
      <c r="RU28" s="31">
        <f t="shared" si="261"/>
        <v>0</v>
      </c>
      <c r="RV28" s="24"/>
      <c r="RW28" s="24"/>
      <c r="RX28" s="24"/>
      <c r="RY28" s="24"/>
    </row>
    <row r="29" spans="1:493" ht="28.5" x14ac:dyDescent="0.25">
      <c r="A29" s="24">
        <v>23</v>
      </c>
      <c r="B29" s="24" t="s">
        <v>457</v>
      </c>
      <c r="C29" s="24">
        <v>512.79</v>
      </c>
      <c r="D29" s="14" t="e">
        <f>INDEX(#REF!,MATCH(E29,#REF!,0))</f>
        <v>#REF!</v>
      </c>
      <c r="E29" s="24" t="s">
        <v>473</v>
      </c>
      <c r="F29" s="14" t="s">
        <v>422</v>
      </c>
      <c r="G29" s="14" t="s">
        <v>442</v>
      </c>
      <c r="H29" s="14" t="s">
        <v>435</v>
      </c>
      <c r="I29" s="14" t="s">
        <v>425</v>
      </c>
      <c r="J29" s="14" t="s">
        <v>439</v>
      </c>
      <c r="K29" s="14" t="s">
        <v>446</v>
      </c>
      <c r="L29" s="14" t="s">
        <v>446</v>
      </c>
      <c r="M29" s="24">
        <v>2</v>
      </c>
      <c r="N29" s="24">
        <v>2</v>
      </c>
      <c r="O29" s="25">
        <v>2</v>
      </c>
      <c r="P29" s="25">
        <v>2.4</v>
      </c>
      <c r="Q29" s="25">
        <v>0.1</v>
      </c>
      <c r="R29" s="25">
        <v>2</v>
      </c>
      <c r="S29" s="25">
        <v>2.2000000000000002</v>
      </c>
      <c r="T29" s="24">
        <v>0.2</v>
      </c>
      <c r="U29" s="24">
        <v>0</v>
      </c>
      <c r="V29" s="24">
        <v>0</v>
      </c>
      <c r="W29" s="24">
        <v>0</v>
      </c>
      <c r="X29" s="24">
        <v>2</v>
      </c>
      <c r="Y29" s="24">
        <v>1.54</v>
      </c>
      <c r="Z29" s="26">
        <f t="shared" si="273"/>
        <v>1.28</v>
      </c>
      <c r="AA29" s="24">
        <v>0.2</v>
      </c>
      <c r="AB29" s="24">
        <v>0</v>
      </c>
      <c r="AC29" s="24">
        <v>0</v>
      </c>
      <c r="AD29" s="24">
        <v>0</v>
      </c>
      <c r="AE29" s="24">
        <v>0</v>
      </c>
      <c r="AF29" s="24">
        <v>0</v>
      </c>
      <c r="AG29" s="25">
        <v>0</v>
      </c>
      <c r="AH29" s="25">
        <v>0</v>
      </c>
      <c r="AI29" s="26">
        <f t="shared" si="0"/>
        <v>0</v>
      </c>
      <c r="AJ29" s="25">
        <v>0</v>
      </c>
      <c r="AK29" s="25">
        <v>0</v>
      </c>
      <c r="AL29" s="26">
        <f t="shared" si="1"/>
        <v>0</v>
      </c>
      <c r="AM29" s="24">
        <v>0</v>
      </c>
      <c r="AN29" s="24">
        <v>0</v>
      </c>
      <c r="AO29" s="24">
        <v>0</v>
      </c>
      <c r="AP29" s="24">
        <v>0</v>
      </c>
      <c r="AQ29" s="24">
        <v>2</v>
      </c>
      <c r="AR29" s="24">
        <v>1.8</v>
      </c>
      <c r="AS29" s="24">
        <v>0.12</v>
      </c>
      <c r="AT29" s="24">
        <v>0.1</v>
      </c>
      <c r="AU29" s="24">
        <v>0</v>
      </c>
      <c r="AV29" s="24">
        <v>0</v>
      </c>
      <c r="AW29" s="24">
        <v>0</v>
      </c>
      <c r="AX29" s="24">
        <v>0</v>
      </c>
      <c r="AY29" s="24">
        <v>0</v>
      </c>
      <c r="AZ29" s="24">
        <v>0</v>
      </c>
      <c r="BA29" s="24">
        <v>0</v>
      </c>
      <c r="BB29" s="24">
        <v>0</v>
      </c>
      <c r="BC29" s="24">
        <v>0</v>
      </c>
      <c r="BD29" s="24">
        <v>0</v>
      </c>
      <c r="BE29" s="24">
        <v>0</v>
      </c>
      <c r="BF29" s="24">
        <v>0</v>
      </c>
      <c r="BG29" s="24">
        <v>0</v>
      </c>
      <c r="BH29" s="24">
        <v>0</v>
      </c>
      <c r="BI29" s="24">
        <v>0</v>
      </c>
      <c r="BJ29" s="24">
        <v>0</v>
      </c>
      <c r="BK29" s="24">
        <v>0</v>
      </c>
      <c r="BL29" s="24">
        <v>0</v>
      </c>
      <c r="BM29" s="24">
        <v>0</v>
      </c>
      <c r="BN29" s="24">
        <v>0</v>
      </c>
      <c r="BO29" s="24">
        <v>0</v>
      </c>
      <c r="BP29" s="24">
        <v>0</v>
      </c>
      <c r="BQ29" s="24">
        <v>0</v>
      </c>
      <c r="BR29" s="24">
        <v>0</v>
      </c>
      <c r="BS29" s="24">
        <v>0</v>
      </c>
      <c r="BT29" s="24">
        <v>0</v>
      </c>
      <c r="BU29" s="24">
        <v>0</v>
      </c>
      <c r="BV29" s="24">
        <v>0</v>
      </c>
      <c r="BW29" s="24"/>
      <c r="BX29" s="24"/>
      <c r="BY29" s="24">
        <v>0</v>
      </c>
      <c r="BZ29" s="24">
        <v>0</v>
      </c>
      <c r="CA29" s="14" t="e">
        <f>INDEX(#REF!,MATCH(E29,#REF!,0))</f>
        <v>#REF!</v>
      </c>
      <c r="CB29" s="14" t="s">
        <v>471</v>
      </c>
      <c r="CC29" s="24">
        <v>0</v>
      </c>
      <c r="CD29" s="24">
        <v>0</v>
      </c>
      <c r="CE29" s="24">
        <v>2.2999999999999998</v>
      </c>
      <c r="CF29" s="24">
        <v>2.0999999999999996</v>
      </c>
      <c r="CG29" s="24">
        <v>0.12</v>
      </c>
      <c r="CH29" s="24">
        <v>2</v>
      </c>
      <c r="CI29" s="24" t="s">
        <v>115</v>
      </c>
      <c r="CJ29" s="24">
        <v>2.11</v>
      </c>
      <c r="CK29" s="26">
        <f t="shared" si="157"/>
        <v>0</v>
      </c>
      <c r="CL29" s="26">
        <f t="shared" si="270"/>
        <v>2.11</v>
      </c>
      <c r="CM29" s="24">
        <v>36.67</v>
      </c>
      <c r="CN29" s="27">
        <v>62.87</v>
      </c>
      <c r="CO29" s="24">
        <v>62.08</v>
      </c>
      <c r="CP29" s="28">
        <f t="shared" si="159"/>
        <v>62.08</v>
      </c>
      <c r="CQ29" s="28">
        <f t="shared" si="160"/>
        <v>61.17</v>
      </c>
      <c r="CR29" s="28">
        <f t="shared" si="161"/>
        <v>0.91</v>
      </c>
      <c r="CS29" s="28">
        <f t="shared" si="162"/>
        <v>61.269999999999996</v>
      </c>
      <c r="CT29" s="28">
        <f t="shared" si="2"/>
        <v>61.47</v>
      </c>
      <c r="CU29" s="29">
        <v>61.47</v>
      </c>
      <c r="CV29" s="28">
        <f t="shared" si="163"/>
        <v>1.28</v>
      </c>
      <c r="CW29" s="28">
        <f t="shared" si="3"/>
        <v>0</v>
      </c>
      <c r="CX29" s="28">
        <f t="shared" si="4"/>
        <v>0</v>
      </c>
      <c r="CY29" s="28">
        <f t="shared" si="5"/>
        <v>62.75</v>
      </c>
      <c r="CZ29" s="28">
        <f t="shared" si="164"/>
        <v>62.75</v>
      </c>
      <c r="DA29" s="30">
        <v>62.87</v>
      </c>
      <c r="DB29" s="26">
        <f t="shared" si="165"/>
        <v>1.7</v>
      </c>
      <c r="DC29" s="26">
        <f t="shared" si="166"/>
        <v>0.79</v>
      </c>
      <c r="DD29" s="26">
        <f t="shared" si="167"/>
        <v>0.90999999999999992</v>
      </c>
      <c r="DE29" s="26">
        <f t="shared" si="6"/>
        <v>0</v>
      </c>
      <c r="DF29" s="26">
        <f t="shared" si="168"/>
        <v>0</v>
      </c>
      <c r="DG29" s="26">
        <f t="shared" si="7"/>
        <v>0</v>
      </c>
      <c r="DH29" s="26">
        <f t="shared" si="8"/>
        <v>0.1</v>
      </c>
      <c r="DI29" s="26">
        <f t="shared" si="9"/>
        <v>0.2</v>
      </c>
      <c r="DJ29" s="26">
        <f t="shared" si="10"/>
        <v>1.4</v>
      </c>
      <c r="DK29" s="26">
        <f t="shared" si="169"/>
        <v>0</v>
      </c>
      <c r="DL29" s="26">
        <f t="shared" si="170"/>
        <v>1.7</v>
      </c>
      <c r="DM29" s="26">
        <f t="shared" si="171"/>
        <v>0</v>
      </c>
      <c r="DN29" s="26">
        <f t="shared" si="172"/>
        <v>0.40999999999999992</v>
      </c>
      <c r="DO29" s="24">
        <v>3</v>
      </c>
      <c r="DP29" s="24">
        <v>0.5</v>
      </c>
      <c r="DQ29" s="24">
        <v>1</v>
      </c>
      <c r="DR29" s="24">
        <v>1</v>
      </c>
      <c r="DS29" s="31">
        <f t="shared" si="173"/>
        <v>0</v>
      </c>
      <c r="DT29" s="31">
        <f t="shared" si="174"/>
        <v>5.1100000000000003</v>
      </c>
      <c r="DU29" s="31">
        <f t="shared" si="175"/>
        <v>0</v>
      </c>
      <c r="DV29" s="31">
        <f t="shared" si="176"/>
        <v>8.56</v>
      </c>
      <c r="DW29" s="31">
        <f t="shared" si="177"/>
        <v>8.56</v>
      </c>
      <c r="DX29" s="31">
        <f t="shared" si="178"/>
        <v>0</v>
      </c>
      <c r="DY29" s="31">
        <f t="shared" si="179"/>
        <v>17.12</v>
      </c>
      <c r="DZ29" s="31">
        <f t="shared" si="180"/>
        <v>17.12</v>
      </c>
      <c r="EA29" s="31">
        <f t="shared" si="181"/>
        <v>0</v>
      </c>
      <c r="EB29" s="31">
        <f t="shared" si="182"/>
        <v>6.96</v>
      </c>
      <c r="EC29" s="31">
        <f t="shared" si="183"/>
        <v>6.96</v>
      </c>
      <c r="ED29" s="31">
        <f t="shared" si="184"/>
        <v>0</v>
      </c>
      <c r="EE29" s="31">
        <f t="shared" si="184"/>
        <v>10.16</v>
      </c>
      <c r="EF29" s="31">
        <f t="shared" si="185"/>
        <v>10.16</v>
      </c>
      <c r="EG29" s="31">
        <f t="shared" si="186"/>
        <v>0</v>
      </c>
      <c r="EH29" s="31">
        <f t="shared" si="186"/>
        <v>6.96</v>
      </c>
      <c r="EI29" s="31">
        <f t="shared" si="187"/>
        <v>6.96</v>
      </c>
      <c r="EJ29" s="24"/>
      <c r="EK29" s="24"/>
      <c r="EL29" s="24">
        <v>513.49</v>
      </c>
      <c r="EM29" s="24">
        <v>547.99</v>
      </c>
      <c r="EN29" s="24" t="s">
        <v>473</v>
      </c>
      <c r="EO29" s="24" t="s">
        <v>474</v>
      </c>
      <c r="EP29" s="14" t="s">
        <v>431</v>
      </c>
      <c r="EQ29" s="14" t="s">
        <v>453</v>
      </c>
      <c r="ER29" s="14" t="e">
        <f>IF(OR(EP29="Cống tròn",EP29="Cống hộp",EP29="Ống nhựa"),INDEX(#REF!,MATCH(E29,#REF!,0)),IF(OR(EP29="Rãnh xây",EP29="Rãnh bê tông"),INDEX(#REF!,MATCH(E29,#REF!,0)),EP29&amp;" "&amp;" ,"&amp;EQ29))</f>
        <v>#REF!</v>
      </c>
      <c r="ES29" s="25">
        <v>0</v>
      </c>
      <c r="ET29" s="25">
        <v>0</v>
      </c>
      <c r="EU29" s="25">
        <v>0</v>
      </c>
      <c r="EV29" s="24">
        <v>34.5</v>
      </c>
      <c r="EW29" s="31">
        <f t="shared" si="188"/>
        <v>0</v>
      </c>
      <c r="EX29" s="31">
        <f t="shared" si="189"/>
        <v>0</v>
      </c>
      <c r="EY29" s="31">
        <f t="shared" si="11"/>
        <v>0</v>
      </c>
      <c r="EZ29" s="31">
        <f t="shared" si="190"/>
        <v>0</v>
      </c>
      <c r="FA29" s="31">
        <f t="shared" si="191"/>
        <v>0</v>
      </c>
      <c r="FB29" s="32" t="str">
        <f t="shared" si="192"/>
        <v>Đủ</v>
      </c>
      <c r="FC29" s="31">
        <f t="shared" si="193"/>
        <v>0</v>
      </c>
      <c r="FD29" s="33" t="str" cm="1">
        <f t="array" ref="FD29">IF(EP29="Cống tròn",INDEX(#REF!,MATCH(E29,#REF!,0)),IF(EP29="Cống hộp",INDEX(#REF!,MATCH(E29,#REF!,0)),IF(EP29="Rãnh thang",INDEX(#REF!,MATCH(EL29&amp;EM29,#REF!&amp;#REF!,0)),FE29&amp;" "&amp;FF29)))</f>
        <v>Móng bê tông Có cốt thép</v>
      </c>
      <c r="FE29" s="14" t="s">
        <v>439</v>
      </c>
      <c r="FF29" s="14" t="s">
        <v>437</v>
      </c>
      <c r="FG29" s="14" t="e">
        <f>INDEX(#REF!,MATCH(E29,#REF!,0))</f>
        <v>#REF!</v>
      </c>
      <c r="FH29" s="14"/>
      <c r="FI29" s="24">
        <v>0</v>
      </c>
      <c r="FJ29" s="24">
        <v>0</v>
      </c>
      <c r="FK29" s="24">
        <v>0</v>
      </c>
      <c r="FL29" s="25">
        <v>0</v>
      </c>
      <c r="FM29" s="25">
        <v>0</v>
      </c>
      <c r="FN29" s="31">
        <f t="shared" si="194"/>
        <v>0</v>
      </c>
      <c r="FO29" s="31">
        <f t="shared" si="195"/>
        <v>0</v>
      </c>
      <c r="FP29" s="25">
        <v>0</v>
      </c>
      <c r="FQ29" s="25">
        <v>0</v>
      </c>
      <c r="FR29" s="25">
        <v>0</v>
      </c>
      <c r="FS29" s="31">
        <f t="shared" si="196"/>
        <v>0</v>
      </c>
      <c r="FT29" s="25">
        <v>0</v>
      </c>
      <c r="FU29" s="25">
        <v>0</v>
      </c>
      <c r="FV29" s="25">
        <v>0</v>
      </c>
      <c r="FW29" s="25">
        <v>0</v>
      </c>
      <c r="FX29" s="25">
        <v>0</v>
      </c>
      <c r="FY29" s="31">
        <f t="shared" si="197"/>
        <v>0</v>
      </c>
      <c r="FZ29" s="33" t="s">
        <v>435</v>
      </c>
      <c r="GA29" s="33" t="s">
        <v>442</v>
      </c>
      <c r="GB29" s="33" t="s">
        <v>446</v>
      </c>
      <c r="GC29" s="33" t="s">
        <v>446</v>
      </c>
      <c r="GD29" s="25">
        <v>0.12</v>
      </c>
      <c r="GE29" s="25">
        <v>1.6</v>
      </c>
      <c r="GF29" s="25">
        <v>0.22</v>
      </c>
      <c r="GG29" s="25">
        <v>1.6</v>
      </c>
      <c r="GH29" s="25">
        <v>0</v>
      </c>
      <c r="GI29" s="25">
        <v>0</v>
      </c>
      <c r="GJ29" s="25">
        <v>0.2</v>
      </c>
      <c r="GK29" s="25">
        <v>2</v>
      </c>
      <c r="GL29" s="25">
        <v>1</v>
      </c>
      <c r="GM29" s="25">
        <v>0</v>
      </c>
      <c r="GN29" s="31">
        <f t="shared" si="198"/>
        <v>1</v>
      </c>
      <c r="GO29" s="31">
        <f t="shared" si="199"/>
        <v>1</v>
      </c>
      <c r="GP29" s="25">
        <v>0</v>
      </c>
      <c r="GQ29" s="25">
        <v>0</v>
      </c>
      <c r="GR29" s="25">
        <v>0.12</v>
      </c>
      <c r="GS29" s="25">
        <v>0.1</v>
      </c>
      <c r="GT29" s="33" t="e">
        <f>INDEX(#REF!,MATCH(E29,#REF!,0))</f>
        <v>#REF!</v>
      </c>
      <c r="GU29" s="33"/>
      <c r="GV29" s="25">
        <v>0</v>
      </c>
      <c r="GW29" s="25">
        <v>0</v>
      </c>
      <c r="GX29" s="25">
        <v>0</v>
      </c>
      <c r="GY29" s="25">
        <v>0</v>
      </c>
      <c r="GZ29" s="31">
        <f t="shared" si="12"/>
        <v>0</v>
      </c>
      <c r="HA29" s="31">
        <f t="shared" si="13"/>
        <v>0</v>
      </c>
      <c r="HB29" s="31">
        <f t="shared" si="200"/>
        <v>1.46</v>
      </c>
      <c r="HC29" s="25">
        <v>0</v>
      </c>
      <c r="HD29" s="25">
        <v>0</v>
      </c>
      <c r="HE29" s="25">
        <v>0</v>
      </c>
      <c r="HF29" s="31">
        <f t="shared" si="201"/>
        <v>0</v>
      </c>
      <c r="HG29" s="25">
        <v>0</v>
      </c>
      <c r="HH29" s="25">
        <v>0</v>
      </c>
      <c r="HI29" s="33"/>
      <c r="HJ29" s="33"/>
      <c r="HK29" s="33"/>
      <c r="HL29" s="33"/>
      <c r="HM29" s="33" t="e" cm="1">
        <f t="array" ref="HM29">INDEX(#REF!,MATCH(EL29&amp;EM29,#REF!&amp;#REF!,0))</f>
        <v>#REF!</v>
      </c>
      <c r="HN29" s="25">
        <v>0</v>
      </c>
      <c r="HO29" s="25">
        <v>0</v>
      </c>
      <c r="HP29" s="25">
        <v>0</v>
      </c>
      <c r="HQ29" s="25">
        <v>0</v>
      </c>
      <c r="HR29" s="25">
        <v>0</v>
      </c>
      <c r="HS29" s="25">
        <v>0</v>
      </c>
      <c r="HT29" s="25">
        <v>0</v>
      </c>
      <c r="HU29" s="25">
        <v>0</v>
      </c>
      <c r="HV29" s="25">
        <v>0</v>
      </c>
      <c r="HW29" s="25">
        <v>0</v>
      </c>
      <c r="HX29" s="33" t="e" cm="1">
        <f t="array" ref="HX29">INDEX(#REF!,MATCH(EL29&amp;EM29,#REF!&amp;#REF!,0))</f>
        <v>#REF!</v>
      </c>
      <c r="HY29" s="25">
        <v>0</v>
      </c>
      <c r="HZ29" s="25">
        <v>0</v>
      </c>
      <c r="IA29" s="25">
        <v>0</v>
      </c>
      <c r="IB29" s="33" t="e" cm="1">
        <f t="array" ref="IB29">INDEX(#REF!,MATCH(EL29&amp;EM29,#REF!&amp;#REF!,0))</f>
        <v>#REF!</v>
      </c>
      <c r="IC29" s="25">
        <v>0</v>
      </c>
      <c r="ID29" s="25">
        <v>0</v>
      </c>
      <c r="IE29" s="25">
        <v>0</v>
      </c>
      <c r="IF29" s="25">
        <v>0</v>
      </c>
      <c r="IG29" s="25">
        <v>0</v>
      </c>
      <c r="IH29" s="25">
        <v>0</v>
      </c>
      <c r="II29" s="33" t="e" cm="1">
        <f t="array" ref="II29">INDEX(#REF!,MATCH(EL29&amp;EM29,#REF!&amp;#REF!,0))</f>
        <v>#REF!</v>
      </c>
      <c r="IJ29" s="25">
        <v>0</v>
      </c>
      <c r="IK29" s="25">
        <v>0</v>
      </c>
      <c r="IL29" s="25">
        <v>0</v>
      </c>
      <c r="IM29" s="33" t="e" cm="1">
        <f t="array" ref="IM29">INDEX(#REF!,MATCH(EL29&amp;EM29,#REF!&amp;#REF!,0))</f>
        <v>#REF!</v>
      </c>
      <c r="IN29" s="33" t="s">
        <v>437</v>
      </c>
      <c r="IO29" s="31">
        <f t="shared" si="14"/>
        <v>34</v>
      </c>
      <c r="IP29" s="25">
        <v>1</v>
      </c>
      <c r="IQ29" s="25">
        <v>1.24</v>
      </c>
      <c r="IR29" s="25">
        <v>0.12</v>
      </c>
      <c r="IS29" s="33" t="e" cm="1">
        <f t="array" ref="IS29">INDEX(#REF!,MATCH(EL29&amp;EM29,#REF!&amp;#REF!,0))</f>
        <v>#REF!</v>
      </c>
      <c r="IT29" s="33" t="s">
        <v>437</v>
      </c>
      <c r="IU29" s="31">
        <f t="shared" si="263"/>
        <v>1</v>
      </c>
      <c r="IV29" s="31">
        <f t="shared" si="202"/>
        <v>0.23</v>
      </c>
      <c r="IW29" s="25">
        <v>1.24</v>
      </c>
      <c r="IX29" s="25">
        <v>0.12</v>
      </c>
      <c r="IY29" s="25">
        <v>1.0999999999999999E-2</v>
      </c>
      <c r="IZ29" s="25">
        <v>1</v>
      </c>
      <c r="JA29" s="31">
        <f t="shared" si="264"/>
        <v>34</v>
      </c>
      <c r="JB29" s="31">
        <f t="shared" si="265"/>
        <v>0.374</v>
      </c>
      <c r="JC29" s="31">
        <f t="shared" si="266"/>
        <v>34.374000000000002</v>
      </c>
      <c r="JD29" s="31">
        <f t="shared" si="267"/>
        <v>-0.12599999999999767</v>
      </c>
      <c r="JE29" s="31" t="str">
        <f t="shared" si="268"/>
        <v>Thêm 01</v>
      </c>
      <c r="JF29" s="27">
        <v>40.960000000000072</v>
      </c>
      <c r="JG29" s="26">
        <f t="shared" si="203"/>
        <v>40.119999999999997</v>
      </c>
      <c r="JH29" s="26">
        <f t="shared" si="204"/>
        <v>0.84000000000007446</v>
      </c>
      <c r="JI29" s="26">
        <f t="shared" si="15"/>
        <v>0</v>
      </c>
      <c r="JJ29" s="26">
        <f t="shared" si="16"/>
        <v>0</v>
      </c>
      <c r="JK29" s="26">
        <f t="shared" si="17"/>
        <v>40.120000000000076</v>
      </c>
      <c r="JL29" s="26">
        <f t="shared" si="18"/>
        <v>0</v>
      </c>
      <c r="JM29" s="26">
        <f t="shared" si="19"/>
        <v>0</v>
      </c>
      <c r="JN29" s="26">
        <f t="shared" si="20"/>
        <v>0</v>
      </c>
      <c r="JO29" s="26">
        <f t="shared" si="21"/>
        <v>0</v>
      </c>
      <c r="JP29" s="26">
        <f t="shared" si="22"/>
        <v>40.240000000000073</v>
      </c>
      <c r="JQ29" s="26">
        <f t="shared" si="23"/>
        <v>0</v>
      </c>
      <c r="JR29" s="26">
        <f t="shared" si="24"/>
        <v>0</v>
      </c>
      <c r="JS29" s="26">
        <f t="shared" si="25"/>
        <v>0</v>
      </c>
      <c r="JT29" s="26">
        <f t="shared" si="26"/>
        <v>0</v>
      </c>
      <c r="JU29" s="26">
        <f t="shared" si="27"/>
        <v>0</v>
      </c>
      <c r="JV29" s="26">
        <f t="shared" si="28"/>
        <v>0</v>
      </c>
      <c r="JW29" s="26">
        <f t="shared" si="29"/>
        <v>40.240000000000073</v>
      </c>
      <c r="JX29" s="26">
        <f t="shared" si="30"/>
        <v>40.460000000000072</v>
      </c>
      <c r="JY29" s="26">
        <f t="shared" si="31"/>
        <v>0</v>
      </c>
      <c r="JZ29" s="26">
        <f t="shared" si="32"/>
        <v>0</v>
      </c>
      <c r="KA29" s="26">
        <f t="shared" si="33"/>
        <v>0</v>
      </c>
      <c r="KB29" s="26">
        <f t="shared" si="34"/>
        <v>0</v>
      </c>
      <c r="KC29" s="26">
        <f t="shared" si="35"/>
        <v>40.460000000000072</v>
      </c>
      <c r="KD29" s="106">
        <f t="shared" si="205"/>
        <v>0</v>
      </c>
      <c r="KE29" s="24">
        <v>40.460000000000072</v>
      </c>
      <c r="KF29" s="31">
        <f t="shared" si="206"/>
        <v>1</v>
      </c>
      <c r="KG29" s="31">
        <f t="shared" si="36"/>
        <v>41.46</v>
      </c>
      <c r="KH29" s="31">
        <f t="shared" si="37"/>
        <v>41.46</v>
      </c>
      <c r="KI29" s="31">
        <f t="shared" si="38"/>
        <v>0</v>
      </c>
      <c r="KJ29" s="31">
        <f t="shared" si="39"/>
        <v>41.58</v>
      </c>
      <c r="KK29" s="25">
        <v>41.460000000000072</v>
      </c>
      <c r="KL29" s="31">
        <f t="shared" si="40"/>
        <v>0</v>
      </c>
      <c r="KM29" s="31">
        <f t="shared" si="41"/>
        <v>0</v>
      </c>
      <c r="KN29" s="31">
        <f t="shared" si="42"/>
        <v>41.58</v>
      </c>
      <c r="KO29" s="31">
        <f t="shared" si="43"/>
        <v>0</v>
      </c>
      <c r="KP29" s="31">
        <f t="shared" si="44"/>
        <v>0</v>
      </c>
      <c r="KQ29" s="25">
        <v>0</v>
      </c>
      <c r="KR29" s="31">
        <f t="shared" si="45"/>
        <v>0</v>
      </c>
      <c r="KS29" s="27">
        <v>40.460000000000072</v>
      </c>
      <c r="KT29" s="26">
        <f t="shared" si="46"/>
        <v>39.619999999999997</v>
      </c>
      <c r="KU29" s="106">
        <f t="shared" si="207"/>
        <v>0.84000000000007446</v>
      </c>
      <c r="KV29" s="26">
        <f t="shared" si="47"/>
        <v>0</v>
      </c>
      <c r="KW29" s="26">
        <f t="shared" si="48"/>
        <v>0</v>
      </c>
      <c r="KX29" s="26">
        <f t="shared" si="49"/>
        <v>39.620000000000076</v>
      </c>
      <c r="KY29" s="26">
        <f t="shared" si="50"/>
        <v>0</v>
      </c>
      <c r="KZ29" s="26">
        <f t="shared" si="51"/>
        <v>0</v>
      </c>
      <c r="LA29" s="26">
        <f t="shared" si="52"/>
        <v>0</v>
      </c>
      <c r="LB29" s="26">
        <f t="shared" si="53"/>
        <v>0</v>
      </c>
      <c r="LC29" s="26">
        <f t="shared" si="54"/>
        <v>39.740000000000073</v>
      </c>
      <c r="LD29" s="26">
        <f t="shared" si="55"/>
        <v>0</v>
      </c>
      <c r="LE29" s="26">
        <f t="shared" si="56"/>
        <v>0</v>
      </c>
      <c r="LF29" s="26">
        <f t="shared" si="57"/>
        <v>0</v>
      </c>
      <c r="LG29" s="26">
        <f t="shared" si="58"/>
        <v>0</v>
      </c>
      <c r="LH29" s="26">
        <f t="shared" si="59"/>
        <v>0</v>
      </c>
      <c r="LI29" s="26">
        <f t="shared" si="60"/>
        <v>0</v>
      </c>
      <c r="LJ29" s="26">
        <f t="shared" si="61"/>
        <v>39.740000000000073</v>
      </c>
      <c r="LK29" s="26">
        <f t="shared" si="62"/>
        <v>39.960000000000072</v>
      </c>
      <c r="LL29" s="26">
        <f t="shared" si="63"/>
        <v>0</v>
      </c>
      <c r="LM29" s="26">
        <f t="shared" si="64"/>
        <v>0</v>
      </c>
      <c r="LN29" s="26">
        <f t="shared" si="65"/>
        <v>0</v>
      </c>
      <c r="LO29" s="26">
        <f t="shared" si="66"/>
        <v>0</v>
      </c>
      <c r="LP29" s="26">
        <f t="shared" si="67"/>
        <v>39.960000000000072</v>
      </c>
      <c r="LQ29" s="26">
        <f t="shared" si="68"/>
        <v>0</v>
      </c>
      <c r="LR29" s="24">
        <v>39.960000000000072</v>
      </c>
      <c r="LS29" s="31">
        <f t="shared" si="69"/>
        <v>1</v>
      </c>
      <c r="LT29" s="31">
        <f t="shared" si="70"/>
        <v>40.96</v>
      </c>
      <c r="LU29" s="31">
        <f t="shared" si="71"/>
        <v>40.96</v>
      </c>
      <c r="LV29" s="31">
        <f t="shared" si="72"/>
        <v>0</v>
      </c>
      <c r="LW29" s="31">
        <f t="shared" si="73"/>
        <v>41.08</v>
      </c>
      <c r="LX29" s="25">
        <v>40.960000000000072</v>
      </c>
      <c r="LY29" s="31">
        <f t="shared" si="74"/>
        <v>0</v>
      </c>
      <c r="LZ29" s="31">
        <f t="shared" si="75"/>
        <v>0</v>
      </c>
      <c r="MA29" s="31">
        <f t="shared" si="76"/>
        <v>41.08</v>
      </c>
      <c r="MB29" s="31">
        <f t="shared" si="77"/>
        <v>0</v>
      </c>
      <c r="MC29" s="31">
        <f t="shared" si="78"/>
        <v>0</v>
      </c>
      <c r="MD29" s="25">
        <v>0</v>
      </c>
      <c r="ME29" s="31">
        <f t="shared" si="79"/>
        <v>0</v>
      </c>
      <c r="MF29" s="33" t="s">
        <v>114</v>
      </c>
      <c r="MG29" s="25">
        <v>0</v>
      </c>
      <c r="MH29" s="31">
        <f t="shared" si="208"/>
        <v>0.84000000000007446</v>
      </c>
      <c r="MI29" s="31">
        <f t="shared" si="209"/>
        <v>0.84000000000007446</v>
      </c>
      <c r="MJ29" s="25">
        <v>0</v>
      </c>
      <c r="MK29" s="31">
        <f t="shared" si="210"/>
        <v>0.84000000000007446</v>
      </c>
      <c r="ML29" s="31">
        <f t="shared" si="211"/>
        <v>0.84000000000007446</v>
      </c>
      <c r="MM29" s="31">
        <f t="shared" si="80"/>
        <v>0</v>
      </c>
      <c r="MN29" s="31">
        <f t="shared" si="81"/>
        <v>0</v>
      </c>
      <c r="MO29" s="31">
        <f t="shared" si="212"/>
        <v>0</v>
      </c>
      <c r="MP29" s="31">
        <f t="shared" si="82"/>
        <v>0</v>
      </c>
      <c r="MQ29" s="31">
        <f t="shared" si="83"/>
        <v>0</v>
      </c>
      <c r="MR29" s="31">
        <f t="shared" si="213"/>
        <v>0</v>
      </c>
      <c r="MS29" s="31">
        <f t="shared" si="84"/>
        <v>0</v>
      </c>
      <c r="MT29" s="31">
        <f t="shared" si="85"/>
        <v>0</v>
      </c>
      <c r="MU29" s="31">
        <f t="shared" si="214"/>
        <v>0</v>
      </c>
      <c r="MV29" s="31">
        <f t="shared" si="86"/>
        <v>0</v>
      </c>
      <c r="MW29" s="31">
        <f t="shared" si="87"/>
        <v>0</v>
      </c>
      <c r="MX29" s="31">
        <f t="shared" si="215"/>
        <v>0</v>
      </c>
      <c r="MY29" s="108">
        <f t="shared" si="88"/>
        <v>0</v>
      </c>
      <c r="MZ29" s="31">
        <f t="shared" si="89"/>
        <v>0</v>
      </c>
      <c r="NA29" s="31">
        <f t="shared" si="216"/>
        <v>0</v>
      </c>
      <c r="NB29" s="31">
        <f t="shared" si="90"/>
        <v>0</v>
      </c>
      <c r="NC29" s="31">
        <f t="shared" si="91"/>
        <v>0</v>
      </c>
      <c r="ND29" s="31">
        <f t="shared" si="217"/>
        <v>0</v>
      </c>
      <c r="NE29" s="31">
        <f t="shared" si="92"/>
        <v>0</v>
      </c>
      <c r="NF29" s="31">
        <f t="shared" si="93"/>
        <v>0</v>
      </c>
      <c r="NG29" s="31">
        <f t="shared" si="218"/>
        <v>0</v>
      </c>
      <c r="NH29" s="31">
        <f t="shared" si="94"/>
        <v>0</v>
      </c>
      <c r="NI29" s="31">
        <f t="shared" si="95"/>
        <v>0</v>
      </c>
      <c r="NJ29" s="31">
        <f t="shared" si="219"/>
        <v>0</v>
      </c>
      <c r="NK29" s="31">
        <f t="shared" si="96"/>
        <v>0.12</v>
      </c>
      <c r="NL29" s="31">
        <f t="shared" si="97"/>
        <v>0.12</v>
      </c>
      <c r="NM29" s="31">
        <f t="shared" si="220"/>
        <v>0.12</v>
      </c>
      <c r="NN29" s="108">
        <f t="shared" si="98"/>
        <v>0</v>
      </c>
      <c r="NO29" s="31">
        <f t="shared" si="99"/>
        <v>0</v>
      </c>
      <c r="NP29" s="31">
        <f t="shared" si="221"/>
        <v>0</v>
      </c>
      <c r="NQ29" s="31">
        <f t="shared" si="100"/>
        <v>0.22</v>
      </c>
      <c r="NR29" s="31">
        <f t="shared" si="101"/>
        <v>0.22</v>
      </c>
      <c r="NS29" s="31">
        <f t="shared" si="222"/>
        <v>0.22</v>
      </c>
      <c r="NT29" s="31">
        <f t="shared" si="102"/>
        <v>0</v>
      </c>
      <c r="NU29" s="31">
        <f t="shared" si="103"/>
        <v>0</v>
      </c>
      <c r="NV29" s="31">
        <f t="shared" si="223"/>
        <v>0</v>
      </c>
      <c r="NW29" s="31">
        <f t="shared" si="104"/>
        <v>0.5000000000000745</v>
      </c>
      <c r="NX29" s="31">
        <f t="shared" si="105"/>
        <v>0.5000000000000745</v>
      </c>
      <c r="NY29" s="31">
        <f t="shared" si="224"/>
        <v>0.5000000000000745</v>
      </c>
      <c r="NZ29" s="31">
        <f t="shared" si="106"/>
        <v>0</v>
      </c>
      <c r="OA29" s="31">
        <f t="shared" si="107"/>
        <v>0</v>
      </c>
      <c r="OB29" s="31">
        <f t="shared" si="225"/>
        <v>0</v>
      </c>
      <c r="OC29" s="31">
        <f t="shared" si="108"/>
        <v>0</v>
      </c>
      <c r="OD29" s="31">
        <f t="shared" si="109"/>
        <v>0</v>
      </c>
      <c r="OE29" s="31">
        <f t="shared" si="226"/>
        <v>0</v>
      </c>
      <c r="OF29" s="31">
        <f t="shared" si="110"/>
        <v>0</v>
      </c>
      <c r="OG29" s="31">
        <f t="shared" si="111"/>
        <v>0</v>
      </c>
      <c r="OH29" s="31">
        <f t="shared" si="227"/>
        <v>0</v>
      </c>
      <c r="OI29" s="31">
        <f t="shared" si="112"/>
        <v>0</v>
      </c>
      <c r="OJ29" s="31">
        <f t="shared" si="113"/>
        <v>0</v>
      </c>
      <c r="OK29" s="31">
        <f t="shared" si="228"/>
        <v>0</v>
      </c>
      <c r="OL29" s="31">
        <f t="shared" si="114"/>
        <v>0</v>
      </c>
      <c r="OM29" s="31">
        <f t="shared" si="115"/>
        <v>0</v>
      </c>
      <c r="ON29" s="31">
        <f t="shared" si="229"/>
        <v>0</v>
      </c>
      <c r="OO29" s="31">
        <f t="shared" si="116"/>
        <v>0</v>
      </c>
      <c r="OP29" s="31">
        <f t="shared" si="117"/>
        <v>0</v>
      </c>
      <c r="OQ29" s="31">
        <f t="shared" si="230"/>
        <v>0</v>
      </c>
      <c r="OR29" s="31">
        <f t="shared" si="118"/>
        <v>0</v>
      </c>
      <c r="OS29" s="31">
        <f t="shared" si="119"/>
        <v>0</v>
      </c>
      <c r="OT29" s="31">
        <f t="shared" si="231"/>
        <v>0</v>
      </c>
      <c r="OU29" s="31">
        <f t="shared" si="120"/>
        <v>0</v>
      </c>
      <c r="OV29" s="31">
        <f t="shared" si="121"/>
        <v>0</v>
      </c>
      <c r="OW29" s="31">
        <f t="shared" si="232"/>
        <v>0</v>
      </c>
      <c r="OX29" s="31">
        <f t="shared" si="122"/>
        <v>0</v>
      </c>
      <c r="OY29" s="31">
        <f t="shared" si="123"/>
        <v>0</v>
      </c>
      <c r="OZ29" s="31">
        <f t="shared" si="233"/>
        <v>0</v>
      </c>
      <c r="PA29" s="31">
        <f t="shared" si="124"/>
        <v>0</v>
      </c>
      <c r="PB29" s="31">
        <f t="shared" si="125"/>
        <v>0</v>
      </c>
      <c r="PC29" s="31">
        <f t="shared" si="234"/>
        <v>0</v>
      </c>
      <c r="PD29" s="31">
        <f t="shared" si="126"/>
        <v>0</v>
      </c>
      <c r="PE29" s="31">
        <f t="shared" si="127"/>
        <v>0</v>
      </c>
      <c r="PF29" s="31">
        <f t="shared" si="235"/>
        <v>0</v>
      </c>
      <c r="PG29" s="27">
        <v>2.6</v>
      </c>
      <c r="PH29" s="27">
        <v>0.5</v>
      </c>
      <c r="PI29" s="27">
        <v>1</v>
      </c>
      <c r="PJ29" s="27">
        <v>1</v>
      </c>
      <c r="PK29" s="27">
        <v>0</v>
      </c>
      <c r="PL29" s="27">
        <v>0</v>
      </c>
      <c r="PM29" s="27">
        <v>0</v>
      </c>
      <c r="PN29" s="27">
        <v>0</v>
      </c>
      <c r="PO29" s="31">
        <f t="shared" si="269"/>
        <v>3.44</v>
      </c>
      <c r="PP29" s="31">
        <f t="shared" si="236"/>
        <v>2.54</v>
      </c>
      <c r="PQ29" s="31">
        <f t="shared" si="237"/>
        <v>0</v>
      </c>
      <c r="PR29" s="31">
        <f t="shared" si="238"/>
        <v>0</v>
      </c>
      <c r="PS29" s="31">
        <f t="shared" si="239"/>
        <v>3.44</v>
      </c>
      <c r="PT29" s="31">
        <f t="shared" si="240"/>
        <v>2.54</v>
      </c>
      <c r="PU29" s="31">
        <f t="shared" si="241"/>
        <v>0</v>
      </c>
      <c r="PV29" s="31">
        <f t="shared" si="242"/>
        <v>0</v>
      </c>
      <c r="PW29" s="31">
        <f t="shared" si="128"/>
        <v>0</v>
      </c>
      <c r="PX29" s="31">
        <f t="shared" si="243"/>
        <v>0</v>
      </c>
      <c r="PY29" s="31">
        <f t="shared" si="129"/>
        <v>0</v>
      </c>
      <c r="PZ29" s="31">
        <f t="shared" si="130"/>
        <v>0</v>
      </c>
      <c r="QA29" s="31">
        <f t="shared" si="131"/>
        <v>87.63</v>
      </c>
      <c r="QB29" s="31">
        <f t="shared" si="132"/>
        <v>0</v>
      </c>
      <c r="QC29" s="31">
        <f t="shared" si="133"/>
        <v>87.63</v>
      </c>
      <c r="QD29" s="31">
        <f t="shared" si="134"/>
        <v>0</v>
      </c>
      <c r="QE29" s="31">
        <f t="shared" si="135"/>
        <v>0</v>
      </c>
      <c r="QF29" s="31">
        <f t="shared" si="244"/>
        <v>0</v>
      </c>
      <c r="QG29" s="31">
        <f t="shared" si="245"/>
        <v>87.63</v>
      </c>
      <c r="QH29" s="31">
        <f t="shared" si="246"/>
        <v>0</v>
      </c>
      <c r="QI29" s="31">
        <f t="shared" si="247"/>
        <v>87.63</v>
      </c>
      <c r="QJ29" s="31">
        <f t="shared" si="136"/>
        <v>0</v>
      </c>
      <c r="QK29" s="31">
        <f t="shared" si="137"/>
        <v>0</v>
      </c>
      <c r="QL29" s="31">
        <f t="shared" si="248"/>
        <v>0</v>
      </c>
      <c r="QM29" s="31">
        <f t="shared" si="138"/>
        <v>0</v>
      </c>
      <c r="QN29" s="31">
        <f t="shared" si="139"/>
        <v>0</v>
      </c>
      <c r="QO29" s="31">
        <f t="shared" si="249"/>
        <v>0</v>
      </c>
      <c r="QP29" s="31">
        <f t="shared" si="140"/>
        <v>42.92</v>
      </c>
      <c r="QQ29" s="31">
        <f t="shared" si="141"/>
        <v>0</v>
      </c>
      <c r="QR29" s="31">
        <f t="shared" si="250"/>
        <v>42.92</v>
      </c>
      <c r="QS29" s="31">
        <f t="shared" si="142"/>
        <v>0</v>
      </c>
      <c r="QT29" s="31">
        <f t="shared" si="143"/>
        <v>0</v>
      </c>
      <c r="QU29" s="31">
        <f t="shared" si="251"/>
        <v>0</v>
      </c>
      <c r="QV29" s="31">
        <f t="shared" si="144"/>
        <v>0</v>
      </c>
      <c r="QW29" s="31">
        <f t="shared" si="145"/>
        <v>0</v>
      </c>
      <c r="QX29" s="31">
        <f t="shared" si="252"/>
        <v>0</v>
      </c>
      <c r="QY29" s="31">
        <f t="shared" si="146"/>
        <v>0</v>
      </c>
      <c r="QZ29" s="31">
        <f t="shared" si="147"/>
        <v>0</v>
      </c>
      <c r="RA29" s="31">
        <f t="shared" si="253"/>
        <v>0</v>
      </c>
      <c r="RB29" s="31">
        <f t="shared" si="254"/>
        <v>0</v>
      </c>
      <c r="RC29" s="31">
        <f t="shared" si="255"/>
        <v>0</v>
      </c>
      <c r="RD29" s="31">
        <f t="shared" si="256"/>
        <v>42.92</v>
      </c>
      <c r="RE29" s="31">
        <f t="shared" si="256"/>
        <v>0</v>
      </c>
      <c r="RF29" s="31">
        <f t="shared" si="257"/>
        <v>42.92</v>
      </c>
      <c r="RG29" s="31">
        <f t="shared" si="258"/>
        <v>44.71</v>
      </c>
      <c r="RH29" s="31">
        <f t="shared" si="258"/>
        <v>0</v>
      </c>
      <c r="RI29" s="31">
        <f t="shared" si="259"/>
        <v>44.71</v>
      </c>
      <c r="RJ29" s="31">
        <f t="shared" si="260"/>
        <v>42.92</v>
      </c>
      <c r="RK29" s="31">
        <f t="shared" si="260"/>
        <v>0</v>
      </c>
      <c r="RL29" s="31">
        <f t="shared" si="260"/>
        <v>42.92</v>
      </c>
      <c r="RM29" s="31">
        <f t="shared" si="148"/>
        <v>0</v>
      </c>
      <c r="RN29" s="31">
        <f t="shared" si="149"/>
        <v>0</v>
      </c>
      <c r="RO29" s="31">
        <f t="shared" si="150"/>
        <v>0</v>
      </c>
      <c r="RP29" s="31">
        <f t="shared" si="151"/>
        <v>0</v>
      </c>
      <c r="RQ29" s="31">
        <f t="shared" si="152"/>
        <v>0</v>
      </c>
      <c r="RR29" s="31">
        <f t="shared" si="153"/>
        <v>0</v>
      </c>
      <c r="RS29" s="31">
        <f t="shared" si="154"/>
        <v>0</v>
      </c>
      <c r="RT29" s="31">
        <f t="shared" si="155"/>
        <v>0</v>
      </c>
      <c r="RU29" s="31">
        <f t="shared" si="261"/>
        <v>0</v>
      </c>
      <c r="RV29" s="24"/>
      <c r="RW29" s="24"/>
      <c r="RX29" s="24"/>
      <c r="RY29" s="24"/>
    </row>
    <row r="30" spans="1:493" ht="42.75" x14ac:dyDescent="0.25">
      <c r="A30" s="24">
        <v>24</v>
      </c>
      <c r="B30" s="24" t="s">
        <v>457</v>
      </c>
      <c r="C30" s="24">
        <v>548.69000000000005</v>
      </c>
      <c r="D30" s="14" t="e">
        <f>INDEX(#REF!,MATCH(E30,#REF!,0))</f>
        <v>#REF!</v>
      </c>
      <c r="E30" s="24" t="s">
        <v>474</v>
      </c>
      <c r="F30" s="14" t="s">
        <v>422</v>
      </c>
      <c r="G30" s="14" t="s">
        <v>444</v>
      </c>
      <c r="H30" s="14" t="s">
        <v>435</v>
      </c>
      <c r="I30" s="14" t="s">
        <v>425</v>
      </c>
      <c r="J30" s="14" t="s">
        <v>439</v>
      </c>
      <c r="K30" s="14" t="s">
        <v>446</v>
      </c>
      <c r="L30" s="14" t="s">
        <v>446</v>
      </c>
      <c r="M30" s="24">
        <v>2</v>
      </c>
      <c r="N30" s="24">
        <v>2</v>
      </c>
      <c r="O30" s="25">
        <v>2</v>
      </c>
      <c r="P30" s="25">
        <v>2.4</v>
      </c>
      <c r="Q30" s="25">
        <v>0.1</v>
      </c>
      <c r="R30" s="25">
        <v>2</v>
      </c>
      <c r="S30" s="25">
        <v>2.2000000000000002</v>
      </c>
      <c r="T30" s="24">
        <v>0.2</v>
      </c>
      <c r="U30" s="24">
        <v>0</v>
      </c>
      <c r="V30" s="24">
        <v>0</v>
      </c>
      <c r="W30" s="24">
        <v>0</v>
      </c>
      <c r="X30" s="24">
        <v>2</v>
      </c>
      <c r="Y30" s="24">
        <v>1.54</v>
      </c>
      <c r="Z30" s="26">
        <f t="shared" si="273"/>
        <v>1.28</v>
      </c>
      <c r="AA30" s="24">
        <v>0.2</v>
      </c>
      <c r="AB30" s="24">
        <v>0</v>
      </c>
      <c r="AC30" s="24">
        <v>0</v>
      </c>
      <c r="AD30" s="24">
        <v>0</v>
      </c>
      <c r="AE30" s="24">
        <v>0</v>
      </c>
      <c r="AF30" s="24">
        <v>0</v>
      </c>
      <c r="AG30" s="25">
        <v>0</v>
      </c>
      <c r="AH30" s="25">
        <v>0</v>
      </c>
      <c r="AI30" s="26">
        <f t="shared" si="0"/>
        <v>0</v>
      </c>
      <c r="AJ30" s="25">
        <v>0</v>
      </c>
      <c r="AK30" s="25">
        <v>0</v>
      </c>
      <c r="AL30" s="26">
        <f t="shared" si="1"/>
        <v>0</v>
      </c>
      <c r="AM30" s="24">
        <v>0</v>
      </c>
      <c r="AN30" s="24">
        <v>0</v>
      </c>
      <c r="AO30" s="24">
        <v>0</v>
      </c>
      <c r="AP30" s="24">
        <v>0</v>
      </c>
      <c r="AQ30" s="24">
        <v>2</v>
      </c>
      <c r="AR30" s="24">
        <v>1.8</v>
      </c>
      <c r="AS30" s="24">
        <v>0.12</v>
      </c>
      <c r="AT30" s="24">
        <v>0.1</v>
      </c>
      <c r="AU30" s="24">
        <v>0</v>
      </c>
      <c r="AV30" s="24">
        <v>0</v>
      </c>
      <c r="AW30" s="24">
        <v>0</v>
      </c>
      <c r="AX30" s="24">
        <v>0</v>
      </c>
      <c r="AY30" s="24">
        <v>0</v>
      </c>
      <c r="AZ30" s="24">
        <v>0</v>
      </c>
      <c r="BA30" s="24">
        <v>0</v>
      </c>
      <c r="BB30" s="24">
        <v>0</v>
      </c>
      <c r="BC30" s="24">
        <v>0</v>
      </c>
      <c r="BD30" s="24">
        <v>0</v>
      </c>
      <c r="BE30" s="24">
        <v>0</v>
      </c>
      <c r="BF30" s="24">
        <v>0</v>
      </c>
      <c r="BG30" s="24">
        <v>0</v>
      </c>
      <c r="BH30" s="24">
        <v>0</v>
      </c>
      <c r="BI30" s="24">
        <v>0</v>
      </c>
      <c r="BJ30" s="24">
        <v>0</v>
      </c>
      <c r="BK30" s="24">
        <v>0</v>
      </c>
      <c r="BL30" s="24">
        <v>0</v>
      </c>
      <c r="BM30" s="24">
        <v>0</v>
      </c>
      <c r="BN30" s="24">
        <v>0</v>
      </c>
      <c r="BO30" s="24">
        <v>0</v>
      </c>
      <c r="BP30" s="24">
        <v>0</v>
      </c>
      <c r="BQ30" s="24">
        <v>0</v>
      </c>
      <c r="BR30" s="24">
        <v>0</v>
      </c>
      <c r="BS30" s="24">
        <v>0</v>
      </c>
      <c r="BT30" s="24">
        <v>0</v>
      </c>
      <c r="BU30" s="24">
        <v>0</v>
      </c>
      <c r="BV30" s="24">
        <v>0</v>
      </c>
      <c r="BW30" s="24"/>
      <c r="BX30" s="24"/>
      <c r="BY30" s="24">
        <v>0</v>
      </c>
      <c r="BZ30" s="24">
        <v>0</v>
      </c>
      <c r="CA30" s="14" t="e">
        <f>INDEX(#REF!,MATCH(E30,#REF!,0))</f>
        <v>#REF!</v>
      </c>
      <c r="CB30" s="14" t="s">
        <v>471</v>
      </c>
      <c r="CC30" s="24">
        <v>0</v>
      </c>
      <c r="CD30" s="24">
        <v>0</v>
      </c>
      <c r="CE30" s="24">
        <v>2.2999999999999998</v>
      </c>
      <c r="CF30" s="24">
        <v>2.0999999999999996</v>
      </c>
      <c r="CG30" s="24">
        <v>0.12</v>
      </c>
      <c r="CH30" s="24">
        <v>2</v>
      </c>
      <c r="CI30" s="24" t="s">
        <v>115</v>
      </c>
      <c r="CJ30" s="24">
        <v>1.3</v>
      </c>
      <c r="CK30" s="26">
        <f t="shared" si="157"/>
        <v>0</v>
      </c>
      <c r="CL30" s="26">
        <f t="shared" si="270"/>
        <v>1.3</v>
      </c>
      <c r="CM30" s="24">
        <v>36.67</v>
      </c>
      <c r="CN30" s="27">
        <v>63.87</v>
      </c>
      <c r="CO30" s="24">
        <v>63.08</v>
      </c>
      <c r="CP30" s="28">
        <f t="shared" si="159"/>
        <v>63.08</v>
      </c>
      <c r="CQ30" s="28">
        <f t="shared" si="160"/>
        <v>62.17</v>
      </c>
      <c r="CR30" s="28">
        <f t="shared" si="161"/>
        <v>0.91</v>
      </c>
      <c r="CS30" s="28">
        <f t="shared" si="162"/>
        <v>62.269999999999996</v>
      </c>
      <c r="CT30" s="28">
        <f t="shared" si="2"/>
        <v>62.47</v>
      </c>
      <c r="CU30" s="29">
        <v>62.47</v>
      </c>
      <c r="CV30" s="28">
        <f t="shared" si="163"/>
        <v>1.28</v>
      </c>
      <c r="CW30" s="28">
        <f t="shared" si="3"/>
        <v>0</v>
      </c>
      <c r="CX30" s="28">
        <f t="shared" si="4"/>
        <v>0</v>
      </c>
      <c r="CY30" s="28">
        <f t="shared" si="5"/>
        <v>63.75</v>
      </c>
      <c r="CZ30" s="28">
        <f t="shared" si="164"/>
        <v>63.75</v>
      </c>
      <c r="DA30" s="30">
        <v>63.87</v>
      </c>
      <c r="DB30" s="26">
        <f t="shared" si="165"/>
        <v>1.7</v>
      </c>
      <c r="DC30" s="26">
        <f t="shared" si="166"/>
        <v>0.79</v>
      </c>
      <c r="DD30" s="26">
        <f t="shared" si="167"/>
        <v>0.90999999999999992</v>
      </c>
      <c r="DE30" s="26">
        <f t="shared" si="6"/>
        <v>0</v>
      </c>
      <c r="DF30" s="26">
        <f t="shared" si="168"/>
        <v>0</v>
      </c>
      <c r="DG30" s="26">
        <f t="shared" si="7"/>
        <v>0</v>
      </c>
      <c r="DH30" s="26">
        <f t="shared" si="8"/>
        <v>0.1</v>
      </c>
      <c r="DI30" s="26">
        <f t="shared" si="9"/>
        <v>0.2</v>
      </c>
      <c r="DJ30" s="26">
        <f t="shared" si="10"/>
        <v>1</v>
      </c>
      <c r="DK30" s="26">
        <f t="shared" si="169"/>
        <v>0</v>
      </c>
      <c r="DL30" s="26">
        <f t="shared" si="170"/>
        <v>1.3</v>
      </c>
      <c r="DM30" s="26">
        <f t="shared" si="171"/>
        <v>0</v>
      </c>
      <c r="DN30" s="26">
        <f t="shared" si="172"/>
        <v>0</v>
      </c>
      <c r="DO30" s="24">
        <v>3</v>
      </c>
      <c r="DP30" s="24">
        <v>0.5</v>
      </c>
      <c r="DQ30" s="24">
        <v>1</v>
      </c>
      <c r="DR30" s="24">
        <v>1</v>
      </c>
      <c r="DS30" s="31">
        <f t="shared" si="173"/>
        <v>0</v>
      </c>
      <c r="DT30" s="31">
        <f t="shared" si="174"/>
        <v>4.3</v>
      </c>
      <c r="DU30" s="31">
        <f t="shared" si="175"/>
        <v>0</v>
      </c>
      <c r="DV30" s="31">
        <f t="shared" si="176"/>
        <v>4.75</v>
      </c>
      <c r="DW30" s="31">
        <f t="shared" si="177"/>
        <v>4.75</v>
      </c>
      <c r="DX30" s="31">
        <f t="shared" si="178"/>
        <v>0</v>
      </c>
      <c r="DY30" s="31">
        <f t="shared" si="179"/>
        <v>9.5</v>
      </c>
      <c r="DZ30" s="31">
        <f t="shared" si="180"/>
        <v>9.5</v>
      </c>
      <c r="EA30" s="31">
        <f t="shared" si="181"/>
        <v>0</v>
      </c>
      <c r="EB30" s="31">
        <f t="shared" si="182"/>
        <v>5.36</v>
      </c>
      <c r="EC30" s="31">
        <f t="shared" si="183"/>
        <v>5.36</v>
      </c>
      <c r="ED30" s="31">
        <f t="shared" si="184"/>
        <v>0</v>
      </c>
      <c r="EE30" s="31">
        <f t="shared" si="184"/>
        <v>4.1399999999999997</v>
      </c>
      <c r="EF30" s="31">
        <f t="shared" si="185"/>
        <v>4.1399999999999997</v>
      </c>
      <c r="EG30" s="31">
        <f t="shared" si="186"/>
        <v>0</v>
      </c>
      <c r="EH30" s="31">
        <f t="shared" si="186"/>
        <v>5.36</v>
      </c>
      <c r="EI30" s="31">
        <f t="shared" si="187"/>
        <v>5.36</v>
      </c>
      <c r="EJ30" s="24"/>
      <c r="EK30" s="24"/>
      <c r="EL30" s="24">
        <v>549.3900000000001</v>
      </c>
      <c r="EM30" s="24">
        <v>583.89</v>
      </c>
      <c r="EN30" s="24" t="s">
        <v>474</v>
      </c>
      <c r="EO30" s="24" t="s">
        <v>475</v>
      </c>
      <c r="EP30" s="14" t="s">
        <v>431</v>
      </c>
      <c r="EQ30" s="14" t="s">
        <v>453</v>
      </c>
      <c r="ER30" s="14" t="e">
        <f>IF(OR(EP30="Cống tròn",EP30="Cống hộp",EP30="Ống nhựa"),INDEX(#REF!,MATCH(E30,#REF!,0)),IF(OR(EP30="Rãnh xây",EP30="Rãnh bê tông"),INDEX(#REF!,MATCH(E30,#REF!,0)),EP30&amp;" "&amp;" ,"&amp;EQ30))</f>
        <v>#REF!</v>
      </c>
      <c r="ES30" s="25">
        <v>0</v>
      </c>
      <c r="ET30" s="25">
        <v>0</v>
      </c>
      <c r="EU30" s="25">
        <v>0</v>
      </c>
      <c r="EV30" s="24">
        <v>34.499999999999886</v>
      </c>
      <c r="EW30" s="31">
        <f t="shared" si="188"/>
        <v>0</v>
      </c>
      <c r="EX30" s="31">
        <f t="shared" si="189"/>
        <v>0</v>
      </c>
      <c r="EY30" s="31">
        <f t="shared" si="11"/>
        <v>0</v>
      </c>
      <c r="EZ30" s="31">
        <f t="shared" si="190"/>
        <v>0</v>
      </c>
      <c r="FA30" s="31">
        <f t="shared" si="191"/>
        <v>0</v>
      </c>
      <c r="FB30" s="32" t="str">
        <f t="shared" si="192"/>
        <v>Đủ</v>
      </c>
      <c r="FC30" s="31">
        <f t="shared" si="193"/>
        <v>0</v>
      </c>
      <c r="FD30" s="33" t="str" cm="1">
        <f t="array" ref="FD30">IF(EP30="Cống tròn",INDEX(#REF!,MATCH(E30,#REF!,0)),IF(EP30="Cống hộp",INDEX(#REF!,MATCH(E30,#REF!,0)),IF(EP30="Rãnh thang",INDEX(#REF!,MATCH(EL30&amp;EM30,#REF!&amp;#REF!,0)),FE30&amp;" "&amp;FF30)))</f>
        <v>Móng bê tông Có cốt thép</v>
      </c>
      <c r="FE30" s="14" t="s">
        <v>439</v>
      </c>
      <c r="FF30" s="14" t="s">
        <v>437</v>
      </c>
      <c r="FG30" s="14" t="e">
        <f>INDEX(#REF!,MATCH(E30,#REF!,0))</f>
        <v>#REF!</v>
      </c>
      <c r="FH30" s="14"/>
      <c r="FI30" s="24">
        <v>0</v>
      </c>
      <c r="FJ30" s="24">
        <v>0</v>
      </c>
      <c r="FK30" s="24">
        <v>0</v>
      </c>
      <c r="FL30" s="25">
        <v>0</v>
      </c>
      <c r="FM30" s="25">
        <v>0</v>
      </c>
      <c r="FN30" s="31">
        <f t="shared" si="194"/>
        <v>0</v>
      </c>
      <c r="FO30" s="31">
        <f t="shared" si="195"/>
        <v>0</v>
      </c>
      <c r="FP30" s="25">
        <v>0</v>
      </c>
      <c r="FQ30" s="25">
        <v>0</v>
      </c>
      <c r="FR30" s="25">
        <v>0</v>
      </c>
      <c r="FS30" s="31">
        <f t="shared" si="196"/>
        <v>0</v>
      </c>
      <c r="FT30" s="25">
        <v>0</v>
      </c>
      <c r="FU30" s="25">
        <v>0</v>
      </c>
      <c r="FV30" s="25">
        <v>0</v>
      </c>
      <c r="FW30" s="25">
        <v>0</v>
      </c>
      <c r="FX30" s="25">
        <v>0</v>
      </c>
      <c r="FY30" s="31">
        <f t="shared" si="197"/>
        <v>0</v>
      </c>
      <c r="FZ30" s="33" t="s">
        <v>435</v>
      </c>
      <c r="GA30" s="33" t="s">
        <v>444</v>
      </c>
      <c r="GB30" s="33" t="s">
        <v>446</v>
      </c>
      <c r="GC30" s="33" t="s">
        <v>446</v>
      </c>
      <c r="GD30" s="25">
        <v>0.12</v>
      </c>
      <c r="GE30" s="25">
        <v>1.6</v>
      </c>
      <c r="GF30" s="25">
        <v>0.22</v>
      </c>
      <c r="GG30" s="25">
        <v>1.6</v>
      </c>
      <c r="GH30" s="25">
        <v>0</v>
      </c>
      <c r="GI30" s="25">
        <v>0</v>
      </c>
      <c r="GJ30" s="25">
        <v>0.2</v>
      </c>
      <c r="GK30" s="25">
        <v>0</v>
      </c>
      <c r="GL30" s="25">
        <v>0</v>
      </c>
      <c r="GM30" s="25">
        <v>0</v>
      </c>
      <c r="GN30" s="31">
        <f t="shared" si="198"/>
        <v>1</v>
      </c>
      <c r="GO30" s="31">
        <f t="shared" si="199"/>
        <v>1</v>
      </c>
      <c r="GP30" s="25">
        <v>0</v>
      </c>
      <c r="GQ30" s="25">
        <v>0</v>
      </c>
      <c r="GR30" s="25">
        <v>0.12</v>
      </c>
      <c r="GS30" s="25">
        <v>0.1</v>
      </c>
      <c r="GT30" s="33" t="e">
        <f>INDEX(#REF!,MATCH(E30,#REF!,0))</f>
        <v>#REF!</v>
      </c>
      <c r="GU30" s="33"/>
      <c r="GV30" s="25">
        <v>0</v>
      </c>
      <c r="GW30" s="25">
        <v>0</v>
      </c>
      <c r="GX30" s="25">
        <v>0</v>
      </c>
      <c r="GY30" s="25">
        <v>0</v>
      </c>
      <c r="GZ30" s="31">
        <f t="shared" si="12"/>
        <v>0</v>
      </c>
      <c r="HA30" s="31">
        <f t="shared" si="13"/>
        <v>0</v>
      </c>
      <c r="HB30" s="31">
        <f t="shared" si="200"/>
        <v>1.46</v>
      </c>
      <c r="HC30" s="25">
        <v>0</v>
      </c>
      <c r="HD30" s="25">
        <v>0</v>
      </c>
      <c r="HE30" s="25">
        <v>0</v>
      </c>
      <c r="HF30" s="31">
        <f t="shared" si="201"/>
        <v>0</v>
      </c>
      <c r="HG30" s="25">
        <v>0</v>
      </c>
      <c r="HH30" s="25">
        <v>0</v>
      </c>
      <c r="HI30" s="33"/>
      <c r="HJ30" s="33"/>
      <c r="HK30" s="33"/>
      <c r="HL30" s="33"/>
      <c r="HM30" s="33" t="e" cm="1">
        <f t="array" ref="HM30">INDEX(#REF!,MATCH(EL30&amp;EM30,#REF!&amp;#REF!,0))</f>
        <v>#REF!</v>
      </c>
      <c r="HN30" s="25">
        <v>0</v>
      </c>
      <c r="HO30" s="25">
        <v>0</v>
      </c>
      <c r="HP30" s="25">
        <v>0</v>
      </c>
      <c r="HQ30" s="25">
        <v>0</v>
      </c>
      <c r="HR30" s="25">
        <v>0</v>
      </c>
      <c r="HS30" s="25">
        <v>0</v>
      </c>
      <c r="HT30" s="25">
        <v>0</v>
      </c>
      <c r="HU30" s="25">
        <v>0</v>
      </c>
      <c r="HV30" s="25">
        <v>0</v>
      </c>
      <c r="HW30" s="25">
        <v>0</v>
      </c>
      <c r="HX30" s="33" t="e" cm="1">
        <f t="array" ref="HX30">INDEX(#REF!,MATCH(EL30&amp;EM30,#REF!&amp;#REF!,0))</f>
        <v>#REF!</v>
      </c>
      <c r="HY30" s="25">
        <v>0</v>
      </c>
      <c r="HZ30" s="25">
        <v>0</v>
      </c>
      <c r="IA30" s="25">
        <v>0</v>
      </c>
      <c r="IB30" s="33" t="e" cm="1">
        <f t="array" ref="IB30">INDEX(#REF!,MATCH(EL30&amp;EM30,#REF!&amp;#REF!,0))</f>
        <v>#REF!</v>
      </c>
      <c r="IC30" s="25">
        <v>0</v>
      </c>
      <c r="ID30" s="25">
        <v>0</v>
      </c>
      <c r="IE30" s="25">
        <v>0</v>
      </c>
      <c r="IF30" s="25">
        <v>0</v>
      </c>
      <c r="IG30" s="25">
        <v>0</v>
      </c>
      <c r="IH30" s="25">
        <v>0</v>
      </c>
      <c r="II30" s="33" t="e" cm="1">
        <f t="array" ref="II30">INDEX(#REF!,MATCH(EL30&amp;EM30,#REF!&amp;#REF!,0))</f>
        <v>#REF!</v>
      </c>
      <c r="IJ30" s="25">
        <v>0</v>
      </c>
      <c r="IK30" s="25">
        <v>0</v>
      </c>
      <c r="IL30" s="25">
        <v>0</v>
      </c>
      <c r="IM30" s="33" t="e" cm="1">
        <f t="array" ref="IM30">INDEX(#REF!,MATCH(EL30&amp;EM30,#REF!&amp;#REF!,0))</f>
        <v>#REF!</v>
      </c>
      <c r="IN30" s="33" t="s">
        <v>437</v>
      </c>
      <c r="IO30" s="31">
        <f t="shared" si="14"/>
        <v>34</v>
      </c>
      <c r="IP30" s="25">
        <v>1</v>
      </c>
      <c r="IQ30" s="25">
        <v>1.24</v>
      </c>
      <c r="IR30" s="25">
        <v>0.12</v>
      </c>
      <c r="IS30" s="33" t="e" cm="1">
        <f t="array" ref="IS30">INDEX(#REF!,MATCH(EL30&amp;EM30,#REF!&amp;#REF!,0))</f>
        <v>#REF!</v>
      </c>
      <c r="IT30" s="33" t="s">
        <v>437</v>
      </c>
      <c r="IU30" s="31">
        <f t="shared" si="263"/>
        <v>1</v>
      </c>
      <c r="IV30" s="31">
        <f t="shared" si="202"/>
        <v>0.23</v>
      </c>
      <c r="IW30" s="25">
        <v>1.24</v>
      </c>
      <c r="IX30" s="25">
        <v>0.12</v>
      </c>
      <c r="IY30" s="25">
        <v>0</v>
      </c>
      <c r="IZ30" s="25">
        <v>0</v>
      </c>
      <c r="JA30" s="31">
        <f t="shared" si="264"/>
        <v>34</v>
      </c>
      <c r="JB30" s="31">
        <f t="shared" si="265"/>
        <v>0</v>
      </c>
      <c r="JC30" s="31">
        <f t="shared" si="266"/>
        <v>34</v>
      </c>
      <c r="JD30" s="31">
        <f t="shared" si="267"/>
        <v>-0.49999999999988631</v>
      </c>
      <c r="JE30" s="31" t="str">
        <f t="shared" si="268"/>
        <v>Thêm 01</v>
      </c>
      <c r="JF30" s="27">
        <v>40.980000000000075</v>
      </c>
      <c r="JG30" s="26">
        <f t="shared" si="203"/>
        <v>40.14</v>
      </c>
      <c r="JH30" s="26">
        <f t="shared" si="204"/>
        <v>0.84000000000007446</v>
      </c>
      <c r="JI30" s="26">
        <f t="shared" si="15"/>
        <v>0</v>
      </c>
      <c r="JJ30" s="26">
        <f t="shared" si="16"/>
        <v>0</v>
      </c>
      <c r="JK30" s="26">
        <f t="shared" si="17"/>
        <v>40.140000000000079</v>
      </c>
      <c r="JL30" s="26">
        <f t="shared" si="18"/>
        <v>0</v>
      </c>
      <c r="JM30" s="26">
        <f t="shared" si="19"/>
        <v>0</v>
      </c>
      <c r="JN30" s="26">
        <f t="shared" si="20"/>
        <v>0</v>
      </c>
      <c r="JO30" s="26">
        <f t="shared" si="21"/>
        <v>0</v>
      </c>
      <c r="JP30" s="26">
        <f t="shared" si="22"/>
        <v>40.260000000000076</v>
      </c>
      <c r="JQ30" s="26">
        <f t="shared" si="23"/>
        <v>0</v>
      </c>
      <c r="JR30" s="26">
        <f t="shared" si="24"/>
        <v>0</v>
      </c>
      <c r="JS30" s="26">
        <f t="shared" si="25"/>
        <v>0</v>
      </c>
      <c r="JT30" s="26">
        <f t="shared" si="26"/>
        <v>0</v>
      </c>
      <c r="JU30" s="26">
        <f t="shared" si="27"/>
        <v>0</v>
      </c>
      <c r="JV30" s="26">
        <f t="shared" si="28"/>
        <v>0</v>
      </c>
      <c r="JW30" s="26">
        <f t="shared" si="29"/>
        <v>40.260000000000076</v>
      </c>
      <c r="JX30" s="26">
        <f t="shared" si="30"/>
        <v>40.480000000000075</v>
      </c>
      <c r="JY30" s="26">
        <f t="shared" si="31"/>
        <v>0</v>
      </c>
      <c r="JZ30" s="26">
        <f t="shared" si="32"/>
        <v>0</v>
      </c>
      <c r="KA30" s="26">
        <f t="shared" si="33"/>
        <v>0</v>
      </c>
      <c r="KB30" s="26">
        <f t="shared" si="34"/>
        <v>0</v>
      </c>
      <c r="KC30" s="26">
        <f t="shared" si="35"/>
        <v>40.480000000000075</v>
      </c>
      <c r="KD30" s="106">
        <f t="shared" si="205"/>
        <v>0</v>
      </c>
      <c r="KE30" s="24">
        <v>40.480000000000075</v>
      </c>
      <c r="KF30" s="31">
        <f t="shared" si="206"/>
        <v>1</v>
      </c>
      <c r="KG30" s="31">
        <f t="shared" si="36"/>
        <v>41.48</v>
      </c>
      <c r="KH30" s="31">
        <f t="shared" si="37"/>
        <v>41.48</v>
      </c>
      <c r="KI30" s="31">
        <f t="shared" si="38"/>
        <v>0</v>
      </c>
      <c r="KJ30" s="31">
        <f t="shared" si="39"/>
        <v>41.6</v>
      </c>
      <c r="KK30" s="25">
        <v>41.480000000000075</v>
      </c>
      <c r="KL30" s="31">
        <f t="shared" si="40"/>
        <v>0</v>
      </c>
      <c r="KM30" s="31">
        <f t="shared" si="41"/>
        <v>0</v>
      </c>
      <c r="KN30" s="31">
        <f t="shared" si="42"/>
        <v>41.6</v>
      </c>
      <c r="KO30" s="31">
        <f t="shared" si="43"/>
        <v>0</v>
      </c>
      <c r="KP30" s="31">
        <f t="shared" si="44"/>
        <v>0</v>
      </c>
      <c r="KQ30" s="25">
        <v>0</v>
      </c>
      <c r="KR30" s="31">
        <f t="shared" si="45"/>
        <v>0</v>
      </c>
      <c r="KS30" s="27">
        <v>40.480000000000075</v>
      </c>
      <c r="KT30" s="26">
        <f t="shared" si="46"/>
        <v>39.64</v>
      </c>
      <c r="KU30" s="106">
        <f t="shared" si="207"/>
        <v>0.84000000000007446</v>
      </c>
      <c r="KV30" s="26">
        <f t="shared" si="47"/>
        <v>0</v>
      </c>
      <c r="KW30" s="26">
        <f t="shared" si="48"/>
        <v>0</v>
      </c>
      <c r="KX30" s="26">
        <f t="shared" si="49"/>
        <v>39.640000000000079</v>
      </c>
      <c r="KY30" s="26">
        <f t="shared" si="50"/>
        <v>0</v>
      </c>
      <c r="KZ30" s="26">
        <f t="shared" si="51"/>
        <v>0</v>
      </c>
      <c r="LA30" s="26">
        <f t="shared" si="52"/>
        <v>0</v>
      </c>
      <c r="LB30" s="26">
        <f t="shared" si="53"/>
        <v>0</v>
      </c>
      <c r="LC30" s="26">
        <f t="shared" si="54"/>
        <v>39.760000000000076</v>
      </c>
      <c r="LD30" s="26">
        <f t="shared" si="55"/>
        <v>0</v>
      </c>
      <c r="LE30" s="26">
        <f t="shared" si="56"/>
        <v>0</v>
      </c>
      <c r="LF30" s="26">
        <f t="shared" si="57"/>
        <v>0</v>
      </c>
      <c r="LG30" s="26">
        <f t="shared" si="58"/>
        <v>0</v>
      </c>
      <c r="LH30" s="26">
        <f t="shared" si="59"/>
        <v>0</v>
      </c>
      <c r="LI30" s="26">
        <f t="shared" si="60"/>
        <v>0</v>
      </c>
      <c r="LJ30" s="26">
        <f t="shared" si="61"/>
        <v>39.760000000000076</v>
      </c>
      <c r="LK30" s="26">
        <f t="shared" si="62"/>
        <v>39.980000000000075</v>
      </c>
      <c r="LL30" s="26">
        <f t="shared" si="63"/>
        <v>0</v>
      </c>
      <c r="LM30" s="26">
        <f t="shared" si="64"/>
        <v>0</v>
      </c>
      <c r="LN30" s="26">
        <f t="shared" si="65"/>
        <v>0</v>
      </c>
      <c r="LO30" s="26">
        <f t="shared" si="66"/>
        <v>0</v>
      </c>
      <c r="LP30" s="26">
        <f t="shared" si="67"/>
        <v>39.980000000000075</v>
      </c>
      <c r="LQ30" s="26">
        <f t="shared" si="68"/>
        <v>0</v>
      </c>
      <c r="LR30" s="24">
        <v>39.980000000000075</v>
      </c>
      <c r="LS30" s="31">
        <f t="shared" si="69"/>
        <v>1</v>
      </c>
      <c r="LT30" s="31">
        <f t="shared" si="70"/>
        <v>40.98</v>
      </c>
      <c r="LU30" s="31">
        <f t="shared" si="71"/>
        <v>40.98</v>
      </c>
      <c r="LV30" s="31">
        <f t="shared" si="72"/>
        <v>0</v>
      </c>
      <c r="LW30" s="31">
        <f t="shared" si="73"/>
        <v>41.1</v>
      </c>
      <c r="LX30" s="25">
        <v>40.980000000000075</v>
      </c>
      <c r="LY30" s="31">
        <f t="shared" si="74"/>
        <v>0</v>
      </c>
      <c r="LZ30" s="31">
        <f t="shared" si="75"/>
        <v>0</v>
      </c>
      <c r="MA30" s="31">
        <f t="shared" si="76"/>
        <v>41.1</v>
      </c>
      <c r="MB30" s="31">
        <f t="shared" si="77"/>
        <v>0</v>
      </c>
      <c r="MC30" s="31">
        <f t="shared" si="78"/>
        <v>0</v>
      </c>
      <c r="MD30" s="25">
        <v>0</v>
      </c>
      <c r="ME30" s="31">
        <f t="shared" si="79"/>
        <v>0</v>
      </c>
      <c r="MF30" s="33" t="s">
        <v>115</v>
      </c>
      <c r="MG30" s="34">
        <v>0.84000000000007446</v>
      </c>
      <c r="MH30" s="31">
        <f t="shared" si="208"/>
        <v>0</v>
      </c>
      <c r="MI30" s="31">
        <f t="shared" si="209"/>
        <v>0.84000000000007446</v>
      </c>
      <c r="MJ30" s="34">
        <v>0.84000000000007446</v>
      </c>
      <c r="MK30" s="31">
        <f t="shared" si="210"/>
        <v>0</v>
      </c>
      <c r="ML30" s="31">
        <f t="shared" si="211"/>
        <v>0.84000000000007446</v>
      </c>
      <c r="MM30" s="31">
        <f t="shared" si="80"/>
        <v>0</v>
      </c>
      <c r="MN30" s="31">
        <f t="shared" si="81"/>
        <v>0</v>
      </c>
      <c r="MO30" s="31">
        <f t="shared" si="212"/>
        <v>0</v>
      </c>
      <c r="MP30" s="31">
        <f t="shared" si="82"/>
        <v>0</v>
      </c>
      <c r="MQ30" s="31">
        <f t="shared" si="83"/>
        <v>0</v>
      </c>
      <c r="MR30" s="31">
        <f t="shared" si="213"/>
        <v>0</v>
      </c>
      <c r="MS30" s="31">
        <f t="shared" si="84"/>
        <v>0</v>
      </c>
      <c r="MT30" s="31">
        <f t="shared" si="85"/>
        <v>0</v>
      </c>
      <c r="MU30" s="31">
        <f t="shared" si="214"/>
        <v>0</v>
      </c>
      <c r="MV30" s="31">
        <f t="shared" si="86"/>
        <v>0</v>
      </c>
      <c r="MW30" s="31">
        <f t="shared" si="87"/>
        <v>0</v>
      </c>
      <c r="MX30" s="31">
        <f t="shared" si="215"/>
        <v>0</v>
      </c>
      <c r="MY30" s="108">
        <f t="shared" si="88"/>
        <v>0</v>
      </c>
      <c r="MZ30" s="31">
        <f t="shared" si="89"/>
        <v>0</v>
      </c>
      <c r="NA30" s="31">
        <f t="shared" si="216"/>
        <v>0</v>
      </c>
      <c r="NB30" s="31">
        <f t="shared" si="90"/>
        <v>0</v>
      </c>
      <c r="NC30" s="31">
        <f t="shared" si="91"/>
        <v>0</v>
      </c>
      <c r="ND30" s="31">
        <f t="shared" si="217"/>
        <v>0</v>
      </c>
      <c r="NE30" s="31">
        <f t="shared" si="92"/>
        <v>0</v>
      </c>
      <c r="NF30" s="31">
        <f t="shared" si="93"/>
        <v>0</v>
      </c>
      <c r="NG30" s="31">
        <f t="shared" si="218"/>
        <v>0</v>
      </c>
      <c r="NH30" s="31">
        <f t="shared" si="94"/>
        <v>0</v>
      </c>
      <c r="NI30" s="31">
        <f t="shared" si="95"/>
        <v>0</v>
      </c>
      <c r="NJ30" s="31">
        <f t="shared" si="219"/>
        <v>0</v>
      </c>
      <c r="NK30" s="31">
        <f t="shared" si="96"/>
        <v>0</v>
      </c>
      <c r="NL30" s="31">
        <f t="shared" si="97"/>
        <v>0</v>
      </c>
      <c r="NM30" s="31">
        <f t="shared" si="220"/>
        <v>0</v>
      </c>
      <c r="NN30" s="108">
        <f t="shared" si="98"/>
        <v>0.12</v>
      </c>
      <c r="NO30" s="31">
        <f t="shared" si="99"/>
        <v>0.12</v>
      </c>
      <c r="NP30" s="31">
        <f t="shared" si="221"/>
        <v>0.12</v>
      </c>
      <c r="NQ30" s="31">
        <f t="shared" si="100"/>
        <v>0</v>
      </c>
      <c r="NR30" s="31">
        <f t="shared" si="101"/>
        <v>0</v>
      </c>
      <c r="NS30" s="31">
        <f t="shared" si="222"/>
        <v>0</v>
      </c>
      <c r="NT30" s="31">
        <f t="shared" si="102"/>
        <v>0.22</v>
      </c>
      <c r="NU30" s="31">
        <f t="shared" si="103"/>
        <v>0.22</v>
      </c>
      <c r="NV30" s="31">
        <f t="shared" si="223"/>
        <v>0.22</v>
      </c>
      <c r="NW30" s="31">
        <f t="shared" si="104"/>
        <v>0</v>
      </c>
      <c r="NX30" s="31">
        <f t="shared" si="105"/>
        <v>0</v>
      </c>
      <c r="NY30" s="31">
        <f t="shared" si="224"/>
        <v>0</v>
      </c>
      <c r="NZ30" s="31">
        <f t="shared" si="106"/>
        <v>0.5000000000000745</v>
      </c>
      <c r="OA30" s="31">
        <f t="shared" si="107"/>
        <v>0.5000000000000745</v>
      </c>
      <c r="OB30" s="31">
        <f t="shared" si="225"/>
        <v>0.5000000000000745</v>
      </c>
      <c r="OC30" s="31">
        <f t="shared" si="108"/>
        <v>0</v>
      </c>
      <c r="OD30" s="31">
        <f t="shared" si="109"/>
        <v>0</v>
      </c>
      <c r="OE30" s="31">
        <f t="shared" si="226"/>
        <v>0</v>
      </c>
      <c r="OF30" s="31">
        <f t="shared" si="110"/>
        <v>0</v>
      </c>
      <c r="OG30" s="31">
        <f t="shared" si="111"/>
        <v>0</v>
      </c>
      <c r="OH30" s="31">
        <f t="shared" si="227"/>
        <v>0</v>
      </c>
      <c r="OI30" s="31">
        <f t="shared" si="112"/>
        <v>0</v>
      </c>
      <c r="OJ30" s="31">
        <f t="shared" si="113"/>
        <v>0</v>
      </c>
      <c r="OK30" s="31">
        <f t="shared" si="228"/>
        <v>0</v>
      </c>
      <c r="OL30" s="31">
        <f t="shared" si="114"/>
        <v>0</v>
      </c>
      <c r="OM30" s="31">
        <f t="shared" si="115"/>
        <v>0</v>
      </c>
      <c r="ON30" s="31">
        <f t="shared" si="229"/>
        <v>0</v>
      </c>
      <c r="OO30" s="31">
        <f t="shared" si="116"/>
        <v>0</v>
      </c>
      <c r="OP30" s="31">
        <f t="shared" si="117"/>
        <v>0</v>
      </c>
      <c r="OQ30" s="31">
        <f t="shared" si="230"/>
        <v>0</v>
      </c>
      <c r="OR30" s="31">
        <f t="shared" si="118"/>
        <v>0</v>
      </c>
      <c r="OS30" s="31">
        <f t="shared" si="119"/>
        <v>0</v>
      </c>
      <c r="OT30" s="31">
        <f t="shared" si="231"/>
        <v>0</v>
      </c>
      <c r="OU30" s="31">
        <f t="shared" si="120"/>
        <v>0</v>
      </c>
      <c r="OV30" s="31">
        <f t="shared" si="121"/>
        <v>0</v>
      </c>
      <c r="OW30" s="31">
        <f t="shared" si="232"/>
        <v>0</v>
      </c>
      <c r="OX30" s="31">
        <f t="shared" si="122"/>
        <v>0</v>
      </c>
      <c r="OY30" s="31">
        <f t="shared" si="123"/>
        <v>0</v>
      </c>
      <c r="OZ30" s="31">
        <f t="shared" si="233"/>
        <v>0</v>
      </c>
      <c r="PA30" s="31">
        <f t="shared" si="124"/>
        <v>0</v>
      </c>
      <c r="PB30" s="31">
        <f t="shared" si="125"/>
        <v>0</v>
      </c>
      <c r="PC30" s="31">
        <f t="shared" si="234"/>
        <v>0</v>
      </c>
      <c r="PD30" s="31">
        <f t="shared" si="126"/>
        <v>0</v>
      </c>
      <c r="PE30" s="31">
        <f t="shared" si="127"/>
        <v>0</v>
      </c>
      <c r="PF30" s="31">
        <f t="shared" si="235"/>
        <v>0</v>
      </c>
      <c r="PG30" s="27">
        <v>2.6</v>
      </c>
      <c r="PH30" s="27">
        <v>0.5</v>
      </c>
      <c r="PI30" s="27">
        <v>1</v>
      </c>
      <c r="PJ30" s="27">
        <v>1</v>
      </c>
      <c r="PK30" s="27">
        <v>0</v>
      </c>
      <c r="PL30" s="27">
        <v>0</v>
      </c>
      <c r="PM30" s="27">
        <v>0</v>
      </c>
      <c r="PN30" s="27">
        <v>0</v>
      </c>
      <c r="PO30" s="31">
        <f t="shared" si="269"/>
        <v>0</v>
      </c>
      <c r="PP30" s="31">
        <f t="shared" si="236"/>
        <v>0</v>
      </c>
      <c r="PQ30" s="31">
        <f t="shared" si="237"/>
        <v>3.44</v>
      </c>
      <c r="PR30" s="31">
        <f t="shared" si="238"/>
        <v>2.54</v>
      </c>
      <c r="PS30" s="31">
        <f t="shared" si="239"/>
        <v>0</v>
      </c>
      <c r="PT30" s="31">
        <f t="shared" si="240"/>
        <v>0</v>
      </c>
      <c r="PU30" s="31">
        <f t="shared" si="241"/>
        <v>3.44</v>
      </c>
      <c r="PV30" s="31">
        <f t="shared" si="242"/>
        <v>2.54</v>
      </c>
      <c r="PW30" s="31">
        <f t="shared" si="128"/>
        <v>0</v>
      </c>
      <c r="PX30" s="31">
        <f t="shared" si="243"/>
        <v>0</v>
      </c>
      <c r="PY30" s="31">
        <f t="shared" si="129"/>
        <v>0</v>
      </c>
      <c r="PZ30" s="31">
        <f t="shared" si="130"/>
        <v>0</v>
      </c>
      <c r="QA30" s="31">
        <f t="shared" si="131"/>
        <v>0</v>
      </c>
      <c r="QB30" s="31">
        <f t="shared" si="132"/>
        <v>87.63</v>
      </c>
      <c r="QC30" s="31">
        <f t="shared" si="133"/>
        <v>87.63</v>
      </c>
      <c r="QD30" s="31">
        <f t="shared" si="134"/>
        <v>0</v>
      </c>
      <c r="QE30" s="31">
        <f t="shared" si="135"/>
        <v>0</v>
      </c>
      <c r="QF30" s="31">
        <f t="shared" si="244"/>
        <v>0</v>
      </c>
      <c r="QG30" s="31">
        <f t="shared" si="245"/>
        <v>0</v>
      </c>
      <c r="QH30" s="31">
        <f t="shared" si="246"/>
        <v>87.63</v>
      </c>
      <c r="QI30" s="31">
        <f t="shared" si="247"/>
        <v>87.63</v>
      </c>
      <c r="QJ30" s="31">
        <f t="shared" si="136"/>
        <v>0</v>
      </c>
      <c r="QK30" s="31">
        <f t="shared" si="137"/>
        <v>0</v>
      </c>
      <c r="QL30" s="31">
        <f t="shared" si="248"/>
        <v>0</v>
      </c>
      <c r="QM30" s="31">
        <f t="shared" si="138"/>
        <v>0</v>
      </c>
      <c r="QN30" s="31">
        <f t="shared" si="139"/>
        <v>0</v>
      </c>
      <c r="QO30" s="31">
        <f t="shared" si="249"/>
        <v>0</v>
      </c>
      <c r="QP30" s="31">
        <f t="shared" si="140"/>
        <v>0</v>
      </c>
      <c r="QQ30" s="31">
        <f t="shared" si="141"/>
        <v>18.77</v>
      </c>
      <c r="QR30" s="31">
        <f t="shared" si="250"/>
        <v>18.77</v>
      </c>
      <c r="QS30" s="31">
        <f t="shared" si="142"/>
        <v>0</v>
      </c>
      <c r="QT30" s="31">
        <f t="shared" si="143"/>
        <v>0</v>
      </c>
      <c r="QU30" s="31">
        <f t="shared" si="251"/>
        <v>0</v>
      </c>
      <c r="QV30" s="31">
        <f t="shared" si="144"/>
        <v>0</v>
      </c>
      <c r="QW30" s="31">
        <f t="shared" si="145"/>
        <v>0</v>
      </c>
      <c r="QX30" s="31">
        <f t="shared" si="252"/>
        <v>0</v>
      </c>
      <c r="QY30" s="31">
        <f t="shared" si="146"/>
        <v>0</v>
      </c>
      <c r="QZ30" s="31">
        <f t="shared" si="147"/>
        <v>0</v>
      </c>
      <c r="RA30" s="31">
        <f t="shared" si="253"/>
        <v>0</v>
      </c>
      <c r="RB30" s="31">
        <f t="shared" si="254"/>
        <v>0</v>
      </c>
      <c r="RC30" s="31">
        <f t="shared" si="255"/>
        <v>0</v>
      </c>
      <c r="RD30" s="31">
        <f t="shared" si="256"/>
        <v>0</v>
      </c>
      <c r="RE30" s="31">
        <f t="shared" si="256"/>
        <v>18.77</v>
      </c>
      <c r="RF30" s="31">
        <f t="shared" si="257"/>
        <v>18.77</v>
      </c>
      <c r="RG30" s="31">
        <f t="shared" si="258"/>
        <v>0</v>
      </c>
      <c r="RH30" s="31">
        <f t="shared" si="258"/>
        <v>68.86</v>
      </c>
      <c r="RI30" s="31">
        <f t="shared" si="259"/>
        <v>68.86</v>
      </c>
      <c r="RJ30" s="31">
        <f t="shared" si="260"/>
        <v>0</v>
      </c>
      <c r="RK30" s="31">
        <f t="shared" si="260"/>
        <v>18.77</v>
      </c>
      <c r="RL30" s="31">
        <f t="shared" si="260"/>
        <v>18.77</v>
      </c>
      <c r="RM30" s="31">
        <f t="shared" si="148"/>
        <v>0</v>
      </c>
      <c r="RN30" s="31">
        <f t="shared" si="149"/>
        <v>0</v>
      </c>
      <c r="RO30" s="31">
        <f t="shared" si="150"/>
        <v>0</v>
      </c>
      <c r="RP30" s="31">
        <f t="shared" si="151"/>
        <v>0</v>
      </c>
      <c r="RQ30" s="31">
        <f t="shared" si="152"/>
        <v>0</v>
      </c>
      <c r="RR30" s="31">
        <f t="shared" si="153"/>
        <v>0</v>
      </c>
      <c r="RS30" s="31">
        <f t="shared" si="154"/>
        <v>0</v>
      </c>
      <c r="RT30" s="31">
        <f t="shared" si="155"/>
        <v>0</v>
      </c>
      <c r="RU30" s="31">
        <f t="shared" si="261"/>
        <v>0</v>
      </c>
      <c r="RV30" s="24"/>
      <c r="RW30" s="24"/>
      <c r="RX30" s="24"/>
      <c r="RY30" s="24"/>
    </row>
    <row r="31" spans="1:493" ht="42.75" x14ac:dyDescent="0.25">
      <c r="A31" s="24">
        <v>25</v>
      </c>
      <c r="B31" s="24" t="s">
        <v>457</v>
      </c>
      <c r="C31" s="24">
        <v>584.59</v>
      </c>
      <c r="D31" s="14" t="e">
        <f>INDEX(#REF!,MATCH(E31,#REF!,0))</f>
        <v>#REF!</v>
      </c>
      <c r="E31" s="24" t="s">
        <v>475</v>
      </c>
      <c r="F31" s="14" t="s">
        <v>422</v>
      </c>
      <c r="G31" s="14" t="s">
        <v>444</v>
      </c>
      <c r="H31" s="14" t="s">
        <v>435</v>
      </c>
      <c r="I31" s="14" t="s">
        <v>425</v>
      </c>
      <c r="J31" s="14" t="s">
        <v>439</v>
      </c>
      <c r="K31" s="14" t="s">
        <v>446</v>
      </c>
      <c r="L31" s="14" t="s">
        <v>446</v>
      </c>
      <c r="M31" s="24">
        <v>2</v>
      </c>
      <c r="N31" s="24">
        <v>2</v>
      </c>
      <c r="O31" s="25">
        <v>2</v>
      </c>
      <c r="P31" s="25">
        <v>2.4</v>
      </c>
      <c r="Q31" s="25">
        <v>0.1</v>
      </c>
      <c r="R31" s="25">
        <v>2</v>
      </c>
      <c r="S31" s="25">
        <v>2.2000000000000002</v>
      </c>
      <c r="T31" s="24">
        <v>0.2</v>
      </c>
      <c r="U31" s="24">
        <v>0</v>
      </c>
      <c r="V31" s="24">
        <v>0</v>
      </c>
      <c r="W31" s="24">
        <v>0</v>
      </c>
      <c r="X31" s="24">
        <v>2</v>
      </c>
      <c r="Y31" s="24">
        <v>1.54</v>
      </c>
      <c r="Z31" s="26">
        <f t="shared" si="273"/>
        <v>1.28</v>
      </c>
      <c r="AA31" s="24">
        <v>0.2</v>
      </c>
      <c r="AB31" s="24">
        <v>0</v>
      </c>
      <c r="AC31" s="24">
        <v>0</v>
      </c>
      <c r="AD31" s="24">
        <v>0</v>
      </c>
      <c r="AE31" s="24">
        <v>0</v>
      </c>
      <c r="AF31" s="24">
        <v>0</v>
      </c>
      <c r="AG31" s="25">
        <v>0</v>
      </c>
      <c r="AH31" s="25">
        <v>0</v>
      </c>
      <c r="AI31" s="26">
        <f t="shared" si="0"/>
        <v>0</v>
      </c>
      <c r="AJ31" s="25">
        <v>0</v>
      </c>
      <c r="AK31" s="25">
        <v>0</v>
      </c>
      <c r="AL31" s="26">
        <f t="shared" si="1"/>
        <v>0</v>
      </c>
      <c r="AM31" s="24">
        <v>0</v>
      </c>
      <c r="AN31" s="24">
        <v>0</v>
      </c>
      <c r="AO31" s="24">
        <v>0</v>
      </c>
      <c r="AP31" s="24">
        <v>0</v>
      </c>
      <c r="AQ31" s="24">
        <v>2</v>
      </c>
      <c r="AR31" s="24">
        <v>1.8</v>
      </c>
      <c r="AS31" s="24">
        <v>0.12</v>
      </c>
      <c r="AT31" s="24">
        <v>0.1</v>
      </c>
      <c r="AU31" s="24">
        <v>0</v>
      </c>
      <c r="AV31" s="24">
        <v>0</v>
      </c>
      <c r="AW31" s="24">
        <v>0</v>
      </c>
      <c r="AX31" s="24">
        <v>0</v>
      </c>
      <c r="AY31" s="24">
        <v>0</v>
      </c>
      <c r="AZ31" s="24">
        <v>0</v>
      </c>
      <c r="BA31" s="24">
        <v>0</v>
      </c>
      <c r="BB31" s="24">
        <v>0</v>
      </c>
      <c r="BC31" s="24">
        <v>0</v>
      </c>
      <c r="BD31" s="24">
        <v>0</v>
      </c>
      <c r="BE31" s="24">
        <v>0</v>
      </c>
      <c r="BF31" s="24">
        <v>0</v>
      </c>
      <c r="BG31" s="24">
        <v>0</v>
      </c>
      <c r="BH31" s="24">
        <v>0</v>
      </c>
      <c r="BI31" s="24">
        <v>0</v>
      </c>
      <c r="BJ31" s="24">
        <v>0</v>
      </c>
      <c r="BK31" s="24">
        <v>0</v>
      </c>
      <c r="BL31" s="24">
        <v>0</v>
      </c>
      <c r="BM31" s="24">
        <v>0</v>
      </c>
      <c r="BN31" s="24">
        <v>0</v>
      </c>
      <c r="BO31" s="24">
        <v>0</v>
      </c>
      <c r="BP31" s="24">
        <v>0</v>
      </c>
      <c r="BQ31" s="24">
        <v>0</v>
      </c>
      <c r="BR31" s="24">
        <v>0</v>
      </c>
      <c r="BS31" s="24">
        <v>0</v>
      </c>
      <c r="BT31" s="24">
        <v>0</v>
      </c>
      <c r="BU31" s="24">
        <v>0</v>
      </c>
      <c r="BV31" s="24">
        <v>0</v>
      </c>
      <c r="BW31" s="24"/>
      <c r="BX31" s="24"/>
      <c r="BY31" s="24">
        <v>0</v>
      </c>
      <c r="BZ31" s="24">
        <v>0</v>
      </c>
      <c r="CA31" s="14" t="e">
        <f>INDEX(#REF!,MATCH(E31,#REF!,0))</f>
        <v>#REF!</v>
      </c>
      <c r="CB31" s="14" t="s">
        <v>471</v>
      </c>
      <c r="CC31" s="24">
        <v>0</v>
      </c>
      <c r="CD31" s="24">
        <v>0</v>
      </c>
      <c r="CE31" s="24">
        <v>2.2999999999999998</v>
      </c>
      <c r="CF31" s="24">
        <v>2.0999999999999996</v>
      </c>
      <c r="CG31" s="24">
        <v>0.12</v>
      </c>
      <c r="CH31" s="24">
        <v>2</v>
      </c>
      <c r="CI31" s="24" t="s">
        <v>115</v>
      </c>
      <c r="CJ31" s="24">
        <v>1.3</v>
      </c>
      <c r="CK31" s="26">
        <f t="shared" si="157"/>
        <v>0</v>
      </c>
      <c r="CL31" s="26">
        <f t="shared" si="270"/>
        <v>1.3</v>
      </c>
      <c r="CM31" s="24">
        <v>36.67</v>
      </c>
      <c r="CN31" s="27">
        <v>64.87</v>
      </c>
      <c r="CO31" s="24">
        <v>64.08</v>
      </c>
      <c r="CP31" s="28">
        <f t="shared" si="159"/>
        <v>64.08</v>
      </c>
      <c r="CQ31" s="28">
        <f t="shared" si="160"/>
        <v>63.17</v>
      </c>
      <c r="CR31" s="28">
        <f t="shared" si="161"/>
        <v>0.91</v>
      </c>
      <c r="CS31" s="28">
        <f t="shared" si="162"/>
        <v>63.269999999999996</v>
      </c>
      <c r="CT31" s="28">
        <f t="shared" si="2"/>
        <v>63.47</v>
      </c>
      <c r="CU31" s="29">
        <v>63.47</v>
      </c>
      <c r="CV31" s="28">
        <f t="shared" si="163"/>
        <v>1.28</v>
      </c>
      <c r="CW31" s="28">
        <f t="shared" si="3"/>
        <v>0</v>
      </c>
      <c r="CX31" s="28">
        <f t="shared" si="4"/>
        <v>0</v>
      </c>
      <c r="CY31" s="28">
        <f t="shared" si="5"/>
        <v>64.75</v>
      </c>
      <c r="CZ31" s="28">
        <f t="shared" si="164"/>
        <v>64.75</v>
      </c>
      <c r="DA31" s="30">
        <v>64.87</v>
      </c>
      <c r="DB31" s="26">
        <f t="shared" si="165"/>
        <v>1.7</v>
      </c>
      <c r="DC31" s="26">
        <f t="shared" si="166"/>
        <v>0.79</v>
      </c>
      <c r="DD31" s="26">
        <f t="shared" si="167"/>
        <v>0.90999999999999992</v>
      </c>
      <c r="DE31" s="26">
        <f t="shared" si="6"/>
        <v>0</v>
      </c>
      <c r="DF31" s="26">
        <f t="shared" si="168"/>
        <v>0</v>
      </c>
      <c r="DG31" s="26">
        <f t="shared" si="7"/>
        <v>0</v>
      </c>
      <c r="DH31" s="26">
        <f t="shared" si="8"/>
        <v>0.1</v>
      </c>
      <c r="DI31" s="26">
        <f t="shared" si="9"/>
        <v>0.2</v>
      </c>
      <c r="DJ31" s="26">
        <f t="shared" si="10"/>
        <v>1</v>
      </c>
      <c r="DK31" s="26">
        <f t="shared" si="169"/>
        <v>0</v>
      </c>
      <c r="DL31" s="26">
        <f t="shared" si="170"/>
        <v>1.3</v>
      </c>
      <c r="DM31" s="26">
        <f t="shared" si="171"/>
        <v>0</v>
      </c>
      <c r="DN31" s="26">
        <f t="shared" si="172"/>
        <v>0</v>
      </c>
      <c r="DO31" s="24">
        <v>3</v>
      </c>
      <c r="DP31" s="24">
        <v>0.5</v>
      </c>
      <c r="DQ31" s="24">
        <v>1</v>
      </c>
      <c r="DR31" s="24">
        <v>1</v>
      </c>
      <c r="DS31" s="31">
        <f t="shared" si="173"/>
        <v>0</v>
      </c>
      <c r="DT31" s="31">
        <f t="shared" si="174"/>
        <v>4.3</v>
      </c>
      <c r="DU31" s="31">
        <f t="shared" si="175"/>
        <v>0</v>
      </c>
      <c r="DV31" s="31">
        <f t="shared" si="176"/>
        <v>4.75</v>
      </c>
      <c r="DW31" s="31">
        <f t="shared" si="177"/>
        <v>4.75</v>
      </c>
      <c r="DX31" s="31">
        <f t="shared" si="178"/>
        <v>0</v>
      </c>
      <c r="DY31" s="31">
        <f t="shared" si="179"/>
        <v>9.5</v>
      </c>
      <c r="DZ31" s="31">
        <f t="shared" si="180"/>
        <v>9.5</v>
      </c>
      <c r="EA31" s="31">
        <f t="shared" si="181"/>
        <v>0</v>
      </c>
      <c r="EB31" s="31">
        <f t="shared" si="182"/>
        <v>5.36</v>
      </c>
      <c r="EC31" s="31">
        <f t="shared" si="183"/>
        <v>5.36</v>
      </c>
      <c r="ED31" s="31">
        <f t="shared" si="184"/>
        <v>0</v>
      </c>
      <c r="EE31" s="31">
        <f t="shared" si="184"/>
        <v>4.1399999999999997</v>
      </c>
      <c r="EF31" s="31">
        <f t="shared" si="185"/>
        <v>4.1399999999999997</v>
      </c>
      <c r="EG31" s="31">
        <f t="shared" si="186"/>
        <v>0</v>
      </c>
      <c r="EH31" s="31">
        <f t="shared" si="186"/>
        <v>5.36</v>
      </c>
      <c r="EI31" s="31">
        <f t="shared" si="187"/>
        <v>5.36</v>
      </c>
      <c r="EJ31" s="24"/>
      <c r="EK31" s="24"/>
      <c r="EL31" s="24">
        <v>585.29000000000008</v>
      </c>
      <c r="EM31" s="24">
        <v>619.79</v>
      </c>
      <c r="EN31" s="24" t="s">
        <v>475</v>
      </c>
      <c r="EO31" s="24" t="s">
        <v>476</v>
      </c>
      <c r="EP31" s="14" t="s">
        <v>431</v>
      </c>
      <c r="EQ31" s="14" t="s">
        <v>453</v>
      </c>
      <c r="ER31" s="14" t="e">
        <f>IF(OR(EP31="Cống tròn",EP31="Cống hộp",EP31="Ống nhựa"),INDEX(#REF!,MATCH(E31,#REF!,0)),IF(OR(EP31="Rãnh xây",EP31="Rãnh bê tông"),INDEX(#REF!,MATCH(E31,#REF!,0)),EP31&amp;" "&amp;" ,"&amp;EQ31))</f>
        <v>#REF!</v>
      </c>
      <c r="ES31" s="25">
        <v>0</v>
      </c>
      <c r="ET31" s="25">
        <v>0</v>
      </c>
      <c r="EU31" s="25">
        <v>0</v>
      </c>
      <c r="EV31" s="24">
        <v>34.499999999999886</v>
      </c>
      <c r="EW31" s="31">
        <f t="shared" si="188"/>
        <v>0</v>
      </c>
      <c r="EX31" s="31">
        <f t="shared" si="189"/>
        <v>0</v>
      </c>
      <c r="EY31" s="31">
        <f t="shared" si="11"/>
        <v>0</v>
      </c>
      <c r="EZ31" s="31">
        <f t="shared" si="190"/>
        <v>0</v>
      </c>
      <c r="FA31" s="31">
        <f t="shared" si="191"/>
        <v>0</v>
      </c>
      <c r="FB31" s="32" t="str">
        <f t="shared" si="192"/>
        <v>Đủ</v>
      </c>
      <c r="FC31" s="31">
        <f t="shared" si="193"/>
        <v>0</v>
      </c>
      <c r="FD31" s="33" t="str" cm="1">
        <f t="array" ref="FD31">IF(EP31="Cống tròn",INDEX(#REF!,MATCH(E31,#REF!,0)),IF(EP31="Cống hộp",INDEX(#REF!,MATCH(E31,#REF!,0)),IF(EP31="Rãnh thang",INDEX(#REF!,MATCH(EL31&amp;EM31,#REF!&amp;#REF!,0)),FE31&amp;" "&amp;FF31)))</f>
        <v>Móng bê tông Có cốt thép</v>
      </c>
      <c r="FE31" s="14" t="s">
        <v>439</v>
      </c>
      <c r="FF31" s="14" t="s">
        <v>437</v>
      </c>
      <c r="FG31" s="14" t="e">
        <f>INDEX(#REF!,MATCH(E31,#REF!,0))</f>
        <v>#REF!</v>
      </c>
      <c r="FH31" s="14"/>
      <c r="FI31" s="24">
        <v>0</v>
      </c>
      <c r="FJ31" s="24">
        <v>0</v>
      </c>
      <c r="FK31" s="24">
        <v>0</v>
      </c>
      <c r="FL31" s="25">
        <v>0</v>
      </c>
      <c r="FM31" s="25">
        <v>0</v>
      </c>
      <c r="FN31" s="31">
        <f t="shared" si="194"/>
        <v>0</v>
      </c>
      <c r="FO31" s="31">
        <f t="shared" si="195"/>
        <v>0</v>
      </c>
      <c r="FP31" s="25">
        <v>0</v>
      </c>
      <c r="FQ31" s="25">
        <v>0</v>
      </c>
      <c r="FR31" s="25">
        <v>0</v>
      </c>
      <c r="FS31" s="31">
        <f t="shared" si="196"/>
        <v>0</v>
      </c>
      <c r="FT31" s="25">
        <v>0</v>
      </c>
      <c r="FU31" s="25">
        <v>0</v>
      </c>
      <c r="FV31" s="25">
        <v>0</v>
      </c>
      <c r="FW31" s="25">
        <v>0</v>
      </c>
      <c r="FX31" s="25">
        <v>0</v>
      </c>
      <c r="FY31" s="31">
        <f t="shared" si="197"/>
        <v>0</v>
      </c>
      <c r="FZ31" s="33" t="s">
        <v>424</v>
      </c>
      <c r="GA31" s="33" t="s">
        <v>444</v>
      </c>
      <c r="GB31" s="33" t="s">
        <v>446</v>
      </c>
      <c r="GC31" s="33" t="s">
        <v>446</v>
      </c>
      <c r="GD31" s="25">
        <v>0.12</v>
      </c>
      <c r="GE31" s="25">
        <v>1.6</v>
      </c>
      <c r="GF31" s="25">
        <v>0.22</v>
      </c>
      <c r="GG31" s="25">
        <v>1.6</v>
      </c>
      <c r="GH31" s="25">
        <v>0</v>
      </c>
      <c r="GI31" s="25">
        <v>0</v>
      </c>
      <c r="GJ31" s="25">
        <v>0.2</v>
      </c>
      <c r="GK31" s="25">
        <v>0</v>
      </c>
      <c r="GL31" s="25">
        <v>0</v>
      </c>
      <c r="GM31" s="25">
        <v>0</v>
      </c>
      <c r="GN31" s="31">
        <f t="shared" si="198"/>
        <v>1</v>
      </c>
      <c r="GO31" s="31">
        <f t="shared" si="199"/>
        <v>1</v>
      </c>
      <c r="GP31" s="25">
        <v>0</v>
      </c>
      <c r="GQ31" s="25">
        <v>0</v>
      </c>
      <c r="GR31" s="25">
        <v>0.12</v>
      </c>
      <c r="GS31" s="25">
        <v>0.1</v>
      </c>
      <c r="GT31" s="33" t="e">
        <f>INDEX(#REF!,MATCH(E31,#REF!,0))</f>
        <v>#REF!</v>
      </c>
      <c r="GU31" s="33"/>
      <c r="GV31" s="25">
        <v>0</v>
      </c>
      <c r="GW31" s="25">
        <v>0</v>
      </c>
      <c r="GX31" s="25">
        <v>0</v>
      </c>
      <c r="GY31" s="25">
        <v>0</v>
      </c>
      <c r="GZ31" s="31">
        <f t="shared" si="12"/>
        <v>0</v>
      </c>
      <c r="HA31" s="31">
        <f t="shared" si="13"/>
        <v>0</v>
      </c>
      <c r="HB31" s="31">
        <f t="shared" si="200"/>
        <v>1.46</v>
      </c>
      <c r="HC31" s="25">
        <v>0</v>
      </c>
      <c r="HD31" s="25">
        <v>0</v>
      </c>
      <c r="HE31" s="25">
        <v>0</v>
      </c>
      <c r="HF31" s="31">
        <f t="shared" si="201"/>
        <v>0</v>
      </c>
      <c r="HG31" s="25">
        <v>0</v>
      </c>
      <c r="HH31" s="25">
        <v>0</v>
      </c>
      <c r="HI31" s="33"/>
      <c r="HJ31" s="33"/>
      <c r="HK31" s="33"/>
      <c r="HL31" s="33"/>
      <c r="HM31" s="33" t="e" cm="1">
        <f t="array" ref="HM31">INDEX(#REF!,MATCH(EL31&amp;EM31,#REF!&amp;#REF!,0))</f>
        <v>#REF!</v>
      </c>
      <c r="HN31" s="25">
        <v>0</v>
      </c>
      <c r="HO31" s="25">
        <v>0</v>
      </c>
      <c r="HP31" s="25">
        <v>0</v>
      </c>
      <c r="HQ31" s="25">
        <v>0</v>
      </c>
      <c r="HR31" s="25">
        <v>0</v>
      </c>
      <c r="HS31" s="25">
        <v>0</v>
      </c>
      <c r="HT31" s="25">
        <v>0</v>
      </c>
      <c r="HU31" s="25">
        <v>0</v>
      </c>
      <c r="HV31" s="25">
        <v>0</v>
      </c>
      <c r="HW31" s="25">
        <v>0</v>
      </c>
      <c r="HX31" s="33" t="e" cm="1">
        <f t="array" ref="HX31">INDEX(#REF!,MATCH(EL31&amp;EM31,#REF!&amp;#REF!,0))</f>
        <v>#REF!</v>
      </c>
      <c r="HY31" s="25">
        <v>0</v>
      </c>
      <c r="HZ31" s="25">
        <v>0</v>
      </c>
      <c r="IA31" s="25">
        <v>0</v>
      </c>
      <c r="IB31" s="33" t="e" cm="1">
        <f t="array" ref="IB31">INDEX(#REF!,MATCH(EL31&amp;EM31,#REF!&amp;#REF!,0))</f>
        <v>#REF!</v>
      </c>
      <c r="IC31" s="25">
        <v>0</v>
      </c>
      <c r="ID31" s="25">
        <v>0</v>
      </c>
      <c r="IE31" s="25">
        <v>0</v>
      </c>
      <c r="IF31" s="25">
        <v>0</v>
      </c>
      <c r="IG31" s="25">
        <v>0</v>
      </c>
      <c r="IH31" s="25">
        <v>0</v>
      </c>
      <c r="II31" s="33" t="e" cm="1">
        <f t="array" ref="II31">INDEX(#REF!,MATCH(EL31&amp;EM31,#REF!&amp;#REF!,0))</f>
        <v>#REF!</v>
      </c>
      <c r="IJ31" s="25">
        <v>0</v>
      </c>
      <c r="IK31" s="25">
        <v>0</v>
      </c>
      <c r="IL31" s="25">
        <v>0</v>
      </c>
      <c r="IM31" s="33" t="e" cm="1">
        <f t="array" ref="IM31">INDEX(#REF!,MATCH(EL31&amp;EM31,#REF!&amp;#REF!,0))</f>
        <v>#REF!</v>
      </c>
      <c r="IN31" s="33" t="s">
        <v>437</v>
      </c>
      <c r="IO31" s="31">
        <f t="shared" si="14"/>
        <v>34</v>
      </c>
      <c r="IP31" s="25">
        <v>1</v>
      </c>
      <c r="IQ31" s="25">
        <v>1.24</v>
      </c>
      <c r="IR31" s="25">
        <v>0.12</v>
      </c>
      <c r="IS31" s="33" t="e" cm="1">
        <f t="array" ref="IS31">INDEX(#REF!,MATCH(EL31&amp;EM31,#REF!&amp;#REF!,0))</f>
        <v>#REF!</v>
      </c>
      <c r="IT31" s="33" t="s">
        <v>437</v>
      </c>
      <c r="IU31" s="31">
        <f t="shared" si="263"/>
        <v>1</v>
      </c>
      <c r="IV31" s="31">
        <f t="shared" si="202"/>
        <v>0.23</v>
      </c>
      <c r="IW31" s="25">
        <v>1.24</v>
      </c>
      <c r="IX31" s="25">
        <v>0.12</v>
      </c>
      <c r="IY31" s="25">
        <v>0</v>
      </c>
      <c r="IZ31" s="25">
        <v>0</v>
      </c>
      <c r="JA31" s="31">
        <f t="shared" si="264"/>
        <v>34</v>
      </c>
      <c r="JB31" s="31">
        <f t="shared" si="265"/>
        <v>0</v>
      </c>
      <c r="JC31" s="31">
        <f t="shared" si="266"/>
        <v>34</v>
      </c>
      <c r="JD31" s="31">
        <f t="shared" si="267"/>
        <v>-0.49999999999988631</v>
      </c>
      <c r="JE31" s="31" t="str">
        <f t="shared" si="268"/>
        <v>Thêm 01</v>
      </c>
      <c r="JF31" s="27">
        <v>41.000000000000078</v>
      </c>
      <c r="JG31" s="26">
        <f t="shared" si="203"/>
        <v>40.159999999999997</v>
      </c>
      <c r="JH31" s="26">
        <f t="shared" si="204"/>
        <v>0.84000000000008157</v>
      </c>
      <c r="JI31" s="26">
        <f t="shared" si="15"/>
        <v>0</v>
      </c>
      <c r="JJ31" s="26">
        <f t="shared" si="16"/>
        <v>0</v>
      </c>
      <c r="JK31" s="26">
        <f t="shared" si="17"/>
        <v>40.160000000000082</v>
      </c>
      <c r="JL31" s="26">
        <f t="shared" si="18"/>
        <v>0</v>
      </c>
      <c r="JM31" s="26">
        <f t="shared" si="19"/>
        <v>0</v>
      </c>
      <c r="JN31" s="26">
        <f t="shared" si="20"/>
        <v>0</v>
      </c>
      <c r="JO31" s="26">
        <f t="shared" si="21"/>
        <v>0</v>
      </c>
      <c r="JP31" s="26">
        <f t="shared" si="22"/>
        <v>40.280000000000079</v>
      </c>
      <c r="JQ31" s="26">
        <f t="shared" si="23"/>
        <v>0</v>
      </c>
      <c r="JR31" s="26">
        <f t="shared" si="24"/>
        <v>0</v>
      </c>
      <c r="JS31" s="26">
        <f t="shared" si="25"/>
        <v>0</v>
      </c>
      <c r="JT31" s="26">
        <f t="shared" si="26"/>
        <v>0</v>
      </c>
      <c r="JU31" s="26">
        <f t="shared" si="27"/>
        <v>0</v>
      </c>
      <c r="JV31" s="26">
        <f t="shared" si="28"/>
        <v>0</v>
      </c>
      <c r="JW31" s="26">
        <f t="shared" si="29"/>
        <v>40.280000000000079</v>
      </c>
      <c r="JX31" s="26">
        <f t="shared" si="30"/>
        <v>40.500000000000078</v>
      </c>
      <c r="JY31" s="26">
        <f t="shared" si="31"/>
        <v>0</v>
      </c>
      <c r="JZ31" s="26">
        <f t="shared" si="32"/>
        <v>0</v>
      </c>
      <c r="KA31" s="26">
        <f t="shared" si="33"/>
        <v>0</v>
      </c>
      <c r="KB31" s="26">
        <f t="shared" si="34"/>
        <v>0</v>
      </c>
      <c r="KC31" s="26">
        <f t="shared" si="35"/>
        <v>40.500000000000078</v>
      </c>
      <c r="KD31" s="106">
        <f t="shared" si="205"/>
        <v>0</v>
      </c>
      <c r="KE31" s="24">
        <v>40.500000000000078</v>
      </c>
      <c r="KF31" s="31">
        <f t="shared" si="206"/>
        <v>1</v>
      </c>
      <c r="KG31" s="31">
        <f t="shared" si="36"/>
        <v>41.5</v>
      </c>
      <c r="KH31" s="31">
        <f t="shared" si="37"/>
        <v>41.5</v>
      </c>
      <c r="KI31" s="31">
        <f t="shared" si="38"/>
        <v>0</v>
      </c>
      <c r="KJ31" s="31">
        <f t="shared" si="39"/>
        <v>41.62</v>
      </c>
      <c r="KK31" s="25">
        <v>41.500000000000078</v>
      </c>
      <c r="KL31" s="31">
        <f t="shared" si="40"/>
        <v>0</v>
      </c>
      <c r="KM31" s="31">
        <f t="shared" si="41"/>
        <v>0</v>
      </c>
      <c r="KN31" s="31">
        <f t="shared" si="42"/>
        <v>41.62</v>
      </c>
      <c r="KO31" s="31">
        <f t="shared" si="43"/>
        <v>0</v>
      </c>
      <c r="KP31" s="31">
        <f t="shared" si="44"/>
        <v>0</v>
      </c>
      <c r="KQ31" s="25">
        <v>0</v>
      </c>
      <c r="KR31" s="31">
        <f t="shared" si="45"/>
        <v>0</v>
      </c>
      <c r="KS31" s="27">
        <v>40.500000000000078</v>
      </c>
      <c r="KT31" s="26">
        <f t="shared" si="46"/>
        <v>39.659999999999997</v>
      </c>
      <c r="KU31" s="106">
        <f t="shared" si="207"/>
        <v>0.84000000000008157</v>
      </c>
      <c r="KV31" s="26">
        <f t="shared" si="47"/>
        <v>0</v>
      </c>
      <c r="KW31" s="26">
        <f t="shared" si="48"/>
        <v>0</v>
      </c>
      <c r="KX31" s="26">
        <f t="shared" si="49"/>
        <v>39.660000000000082</v>
      </c>
      <c r="KY31" s="26">
        <f t="shared" si="50"/>
        <v>0</v>
      </c>
      <c r="KZ31" s="26">
        <f t="shared" si="51"/>
        <v>0</v>
      </c>
      <c r="LA31" s="26">
        <f t="shared" si="52"/>
        <v>0</v>
      </c>
      <c r="LB31" s="26">
        <f t="shared" si="53"/>
        <v>0</v>
      </c>
      <c r="LC31" s="26">
        <f t="shared" si="54"/>
        <v>39.780000000000079</v>
      </c>
      <c r="LD31" s="26">
        <f t="shared" si="55"/>
        <v>0</v>
      </c>
      <c r="LE31" s="26">
        <f t="shared" si="56"/>
        <v>0</v>
      </c>
      <c r="LF31" s="26">
        <f t="shared" si="57"/>
        <v>0</v>
      </c>
      <c r="LG31" s="26">
        <f t="shared" si="58"/>
        <v>0</v>
      </c>
      <c r="LH31" s="26">
        <f t="shared" si="59"/>
        <v>0</v>
      </c>
      <c r="LI31" s="26">
        <f t="shared" si="60"/>
        <v>0</v>
      </c>
      <c r="LJ31" s="26">
        <f t="shared" si="61"/>
        <v>39.780000000000079</v>
      </c>
      <c r="LK31" s="26">
        <f t="shared" si="62"/>
        <v>40.000000000000078</v>
      </c>
      <c r="LL31" s="26">
        <f t="shared" si="63"/>
        <v>0</v>
      </c>
      <c r="LM31" s="26">
        <f t="shared" si="64"/>
        <v>0</v>
      </c>
      <c r="LN31" s="26">
        <f t="shared" si="65"/>
        <v>0</v>
      </c>
      <c r="LO31" s="26">
        <f t="shared" si="66"/>
        <v>0</v>
      </c>
      <c r="LP31" s="26">
        <f t="shared" si="67"/>
        <v>40.000000000000078</v>
      </c>
      <c r="LQ31" s="26">
        <f t="shared" si="68"/>
        <v>0</v>
      </c>
      <c r="LR31" s="24">
        <v>40.000000000000078</v>
      </c>
      <c r="LS31" s="31">
        <f t="shared" si="69"/>
        <v>1</v>
      </c>
      <c r="LT31" s="31">
        <f t="shared" si="70"/>
        <v>41</v>
      </c>
      <c r="LU31" s="31">
        <f t="shared" si="71"/>
        <v>41</v>
      </c>
      <c r="LV31" s="31">
        <f t="shared" si="72"/>
        <v>0</v>
      </c>
      <c r="LW31" s="31">
        <f t="shared" si="73"/>
        <v>41.12</v>
      </c>
      <c r="LX31" s="25">
        <v>41.000000000000078</v>
      </c>
      <c r="LY31" s="31">
        <f t="shared" si="74"/>
        <v>0</v>
      </c>
      <c r="LZ31" s="31">
        <f t="shared" si="75"/>
        <v>0</v>
      </c>
      <c r="MA31" s="31">
        <f t="shared" si="76"/>
        <v>41.12</v>
      </c>
      <c r="MB31" s="31">
        <f t="shared" si="77"/>
        <v>0</v>
      </c>
      <c r="MC31" s="31">
        <f t="shared" si="78"/>
        <v>0</v>
      </c>
      <c r="MD31" s="25">
        <v>0</v>
      </c>
      <c r="ME31" s="31">
        <f t="shared" si="79"/>
        <v>0</v>
      </c>
      <c r="MF31" s="33" t="s">
        <v>115</v>
      </c>
      <c r="MG31" s="34">
        <v>0.84000000000008157</v>
      </c>
      <c r="MH31" s="31">
        <f t="shared" si="208"/>
        <v>0</v>
      </c>
      <c r="MI31" s="31">
        <f t="shared" si="209"/>
        <v>0.84000000000008157</v>
      </c>
      <c r="MJ31" s="34">
        <v>0.84000000000008157</v>
      </c>
      <c r="MK31" s="31">
        <f t="shared" si="210"/>
        <v>0</v>
      </c>
      <c r="ML31" s="31">
        <f t="shared" si="211"/>
        <v>0.84000000000008157</v>
      </c>
      <c r="MM31" s="31">
        <f t="shared" si="80"/>
        <v>0</v>
      </c>
      <c r="MN31" s="31">
        <f t="shared" si="81"/>
        <v>0</v>
      </c>
      <c r="MO31" s="31">
        <f t="shared" si="212"/>
        <v>0</v>
      </c>
      <c r="MP31" s="31">
        <f t="shared" si="82"/>
        <v>0</v>
      </c>
      <c r="MQ31" s="31">
        <f t="shared" si="83"/>
        <v>0</v>
      </c>
      <c r="MR31" s="31">
        <f t="shared" si="213"/>
        <v>0</v>
      </c>
      <c r="MS31" s="31">
        <f t="shared" si="84"/>
        <v>0</v>
      </c>
      <c r="MT31" s="31">
        <f t="shared" si="85"/>
        <v>0</v>
      </c>
      <c r="MU31" s="31">
        <f t="shared" si="214"/>
        <v>0</v>
      </c>
      <c r="MV31" s="31">
        <f t="shared" si="86"/>
        <v>0</v>
      </c>
      <c r="MW31" s="31">
        <f t="shared" si="87"/>
        <v>0</v>
      </c>
      <c r="MX31" s="31">
        <f t="shared" si="215"/>
        <v>0</v>
      </c>
      <c r="MY31" s="108">
        <f t="shared" si="88"/>
        <v>0</v>
      </c>
      <c r="MZ31" s="31">
        <f t="shared" si="89"/>
        <v>0</v>
      </c>
      <c r="NA31" s="31">
        <f t="shared" si="216"/>
        <v>0</v>
      </c>
      <c r="NB31" s="31">
        <f t="shared" si="90"/>
        <v>0</v>
      </c>
      <c r="NC31" s="31">
        <f t="shared" si="91"/>
        <v>0</v>
      </c>
      <c r="ND31" s="31">
        <f t="shared" si="217"/>
        <v>0</v>
      </c>
      <c r="NE31" s="31">
        <f t="shared" si="92"/>
        <v>0</v>
      </c>
      <c r="NF31" s="31">
        <f t="shared" si="93"/>
        <v>0</v>
      </c>
      <c r="NG31" s="31">
        <f t="shared" si="218"/>
        <v>0</v>
      </c>
      <c r="NH31" s="31">
        <f t="shared" si="94"/>
        <v>0</v>
      </c>
      <c r="NI31" s="31">
        <f t="shared" si="95"/>
        <v>0</v>
      </c>
      <c r="NJ31" s="31">
        <f t="shared" si="219"/>
        <v>0</v>
      </c>
      <c r="NK31" s="31">
        <f t="shared" si="96"/>
        <v>0</v>
      </c>
      <c r="NL31" s="31">
        <f t="shared" si="97"/>
        <v>0</v>
      </c>
      <c r="NM31" s="31">
        <f t="shared" si="220"/>
        <v>0</v>
      </c>
      <c r="NN31" s="108">
        <f t="shared" si="98"/>
        <v>0.12</v>
      </c>
      <c r="NO31" s="31">
        <f t="shared" si="99"/>
        <v>0.12</v>
      </c>
      <c r="NP31" s="31">
        <f t="shared" si="221"/>
        <v>0.12</v>
      </c>
      <c r="NQ31" s="31">
        <f t="shared" si="100"/>
        <v>0</v>
      </c>
      <c r="NR31" s="31">
        <f t="shared" si="101"/>
        <v>0</v>
      </c>
      <c r="NS31" s="31">
        <f t="shared" si="222"/>
        <v>0</v>
      </c>
      <c r="NT31" s="31">
        <f t="shared" si="102"/>
        <v>0.22</v>
      </c>
      <c r="NU31" s="31">
        <f t="shared" si="103"/>
        <v>0.22</v>
      </c>
      <c r="NV31" s="31">
        <f t="shared" si="223"/>
        <v>0.22</v>
      </c>
      <c r="NW31" s="31">
        <f t="shared" si="104"/>
        <v>0</v>
      </c>
      <c r="NX31" s="31">
        <f t="shared" si="105"/>
        <v>0</v>
      </c>
      <c r="NY31" s="31">
        <f t="shared" si="224"/>
        <v>0</v>
      </c>
      <c r="NZ31" s="31">
        <f t="shared" si="106"/>
        <v>0.5000000000000816</v>
      </c>
      <c r="OA31" s="31">
        <f t="shared" si="107"/>
        <v>0.5000000000000816</v>
      </c>
      <c r="OB31" s="31">
        <f t="shared" si="225"/>
        <v>0.5000000000000816</v>
      </c>
      <c r="OC31" s="31">
        <f t="shared" si="108"/>
        <v>0</v>
      </c>
      <c r="OD31" s="31">
        <f t="shared" si="109"/>
        <v>0</v>
      </c>
      <c r="OE31" s="31">
        <f t="shared" si="226"/>
        <v>0</v>
      </c>
      <c r="OF31" s="31">
        <f t="shared" si="110"/>
        <v>0</v>
      </c>
      <c r="OG31" s="31">
        <f t="shared" si="111"/>
        <v>0</v>
      </c>
      <c r="OH31" s="31">
        <f t="shared" si="227"/>
        <v>0</v>
      </c>
      <c r="OI31" s="31">
        <f t="shared" si="112"/>
        <v>0</v>
      </c>
      <c r="OJ31" s="31">
        <f t="shared" si="113"/>
        <v>0</v>
      </c>
      <c r="OK31" s="31">
        <f t="shared" si="228"/>
        <v>0</v>
      </c>
      <c r="OL31" s="31">
        <f t="shared" si="114"/>
        <v>0</v>
      </c>
      <c r="OM31" s="31">
        <f t="shared" si="115"/>
        <v>0</v>
      </c>
      <c r="ON31" s="31">
        <f t="shared" si="229"/>
        <v>0</v>
      </c>
      <c r="OO31" s="31">
        <f t="shared" si="116"/>
        <v>0</v>
      </c>
      <c r="OP31" s="31">
        <f t="shared" si="117"/>
        <v>0</v>
      </c>
      <c r="OQ31" s="31">
        <f t="shared" si="230"/>
        <v>0</v>
      </c>
      <c r="OR31" s="31">
        <f t="shared" si="118"/>
        <v>0</v>
      </c>
      <c r="OS31" s="31">
        <f t="shared" si="119"/>
        <v>0</v>
      </c>
      <c r="OT31" s="31">
        <f t="shared" si="231"/>
        <v>0</v>
      </c>
      <c r="OU31" s="31">
        <f t="shared" si="120"/>
        <v>0</v>
      </c>
      <c r="OV31" s="31">
        <f t="shared" si="121"/>
        <v>0</v>
      </c>
      <c r="OW31" s="31">
        <f t="shared" si="232"/>
        <v>0</v>
      </c>
      <c r="OX31" s="31">
        <f t="shared" si="122"/>
        <v>0</v>
      </c>
      <c r="OY31" s="31">
        <f t="shared" si="123"/>
        <v>0</v>
      </c>
      <c r="OZ31" s="31">
        <f t="shared" si="233"/>
        <v>0</v>
      </c>
      <c r="PA31" s="31">
        <f t="shared" si="124"/>
        <v>0</v>
      </c>
      <c r="PB31" s="31">
        <f t="shared" si="125"/>
        <v>0</v>
      </c>
      <c r="PC31" s="31">
        <f t="shared" si="234"/>
        <v>0</v>
      </c>
      <c r="PD31" s="31">
        <f t="shared" si="126"/>
        <v>0</v>
      </c>
      <c r="PE31" s="31">
        <f t="shared" si="127"/>
        <v>0</v>
      </c>
      <c r="PF31" s="31">
        <f t="shared" si="235"/>
        <v>0</v>
      </c>
      <c r="PG31" s="27">
        <v>2.6</v>
      </c>
      <c r="PH31" s="27">
        <v>0.5</v>
      </c>
      <c r="PI31" s="27">
        <v>1</v>
      </c>
      <c r="PJ31" s="27">
        <v>1</v>
      </c>
      <c r="PK31" s="27">
        <v>0</v>
      </c>
      <c r="PL31" s="27">
        <v>0</v>
      </c>
      <c r="PM31" s="27">
        <v>0</v>
      </c>
      <c r="PN31" s="27">
        <v>0</v>
      </c>
      <c r="PO31" s="31">
        <f t="shared" si="269"/>
        <v>0</v>
      </c>
      <c r="PP31" s="31">
        <f t="shared" si="236"/>
        <v>0</v>
      </c>
      <c r="PQ31" s="31">
        <f t="shared" si="237"/>
        <v>3.44</v>
      </c>
      <c r="PR31" s="31">
        <f t="shared" si="238"/>
        <v>2.54</v>
      </c>
      <c r="PS31" s="31">
        <f t="shared" si="239"/>
        <v>0</v>
      </c>
      <c r="PT31" s="31">
        <f t="shared" si="240"/>
        <v>0</v>
      </c>
      <c r="PU31" s="31">
        <f t="shared" si="241"/>
        <v>3.44</v>
      </c>
      <c r="PV31" s="31">
        <f t="shared" si="242"/>
        <v>2.54</v>
      </c>
      <c r="PW31" s="31">
        <f t="shared" si="128"/>
        <v>0</v>
      </c>
      <c r="PX31" s="31">
        <f t="shared" si="243"/>
        <v>0</v>
      </c>
      <c r="PY31" s="31">
        <f t="shared" si="129"/>
        <v>0</v>
      </c>
      <c r="PZ31" s="31">
        <f t="shared" si="130"/>
        <v>0</v>
      </c>
      <c r="QA31" s="31">
        <f t="shared" si="131"/>
        <v>0</v>
      </c>
      <c r="QB31" s="31">
        <f t="shared" si="132"/>
        <v>87.63</v>
      </c>
      <c r="QC31" s="31">
        <f t="shared" si="133"/>
        <v>87.63</v>
      </c>
      <c r="QD31" s="31">
        <f t="shared" si="134"/>
        <v>0</v>
      </c>
      <c r="QE31" s="31">
        <f t="shared" si="135"/>
        <v>0</v>
      </c>
      <c r="QF31" s="31">
        <f t="shared" si="244"/>
        <v>0</v>
      </c>
      <c r="QG31" s="31">
        <f t="shared" si="245"/>
        <v>0</v>
      </c>
      <c r="QH31" s="31">
        <f t="shared" si="246"/>
        <v>87.63</v>
      </c>
      <c r="QI31" s="31">
        <f t="shared" si="247"/>
        <v>87.63</v>
      </c>
      <c r="QJ31" s="31">
        <f t="shared" si="136"/>
        <v>0</v>
      </c>
      <c r="QK31" s="31">
        <f t="shared" si="137"/>
        <v>0</v>
      </c>
      <c r="QL31" s="31">
        <f t="shared" si="248"/>
        <v>0</v>
      </c>
      <c r="QM31" s="31">
        <f t="shared" si="138"/>
        <v>0</v>
      </c>
      <c r="QN31" s="31">
        <f t="shared" si="139"/>
        <v>0</v>
      </c>
      <c r="QO31" s="31">
        <f t="shared" si="249"/>
        <v>0</v>
      </c>
      <c r="QP31" s="31">
        <f t="shared" si="140"/>
        <v>0</v>
      </c>
      <c r="QQ31" s="31">
        <f t="shared" si="141"/>
        <v>18.77</v>
      </c>
      <c r="QR31" s="31">
        <f t="shared" si="250"/>
        <v>18.77</v>
      </c>
      <c r="QS31" s="31">
        <f t="shared" si="142"/>
        <v>0</v>
      </c>
      <c r="QT31" s="31">
        <f t="shared" si="143"/>
        <v>0</v>
      </c>
      <c r="QU31" s="31">
        <f t="shared" si="251"/>
        <v>0</v>
      </c>
      <c r="QV31" s="31">
        <f t="shared" si="144"/>
        <v>0</v>
      </c>
      <c r="QW31" s="31">
        <f t="shared" si="145"/>
        <v>0</v>
      </c>
      <c r="QX31" s="31">
        <f t="shared" si="252"/>
        <v>0</v>
      </c>
      <c r="QY31" s="31">
        <f t="shared" si="146"/>
        <v>0</v>
      </c>
      <c r="QZ31" s="31">
        <f t="shared" si="147"/>
        <v>0</v>
      </c>
      <c r="RA31" s="31">
        <f t="shared" si="253"/>
        <v>0</v>
      </c>
      <c r="RB31" s="31">
        <f t="shared" si="254"/>
        <v>0</v>
      </c>
      <c r="RC31" s="31">
        <f t="shared" si="255"/>
        <v>0</v>
      </c>
      <c r="RD31" s="31">
        <f t="shared" si="256"/>
        <v>0</v>
      </c>
      <c r="RE31" s="31">
        <f t="shared" si="256"/>
        <v>18.77</v>
      </c>
      <c r="RF31" s="31">
        <f t="shared" si="257"/>
        <v>18.77</v>
      </c>
      <c r="RG31" s="31">
        <f t="shared" si="258"/>
        <v>0</v>
      </c>
      <c r="RH31" s="31">
        <f t="shared" si="258"/>
        <v>68.86</v>
      </c>
      <c r="RI31" s="31">
        <f t="shared" si="259"/>
        <v>68.86</v>
      </c>
      <c r="RJ31" s="31">
        <f t="shared" si="260"/>
        <v>0</v>
      </c>
      <c r="RK31" s="31">
        <f t="shared" si="260"/>
        <v>18.77</v>
      </c>
      <c r="RL31" s="31">
        <f t="shared" si="260"/>
        <v>18.77</v>
      </c>
      <c r="RM31" s="31">
        <f t="shared" si="148"/>
        <v>0</v>
      </c>
      <c r="RN31" s="31">
        <f t="shared" si="149"/>
        <v>0</v>
      </c>
      <c r="RO31" s="31">
        <f t="shared" si="150"/>
        <v>0</v>
      </c>
      <c r="RP31" s="31">
        <f t="shared" si="151"/>
        <v>0</v>
      </c>
      <c r="RQ31" s="31">
        <f t="shared" si="152"/>
        <v>0</v>
      </c>
      <c r="RR31" s="31">
        <f t="shared" si="153"/>
        <v>0</v>
      </c>
      <c r="RS31" s="31">
        <f t="shared" si="154"/>
        <v>0</v>
      </c>
      <c r="RT31" s="31">
        <f t="shared" si="155"/>
        <v>0</v>
      </c>
      <c r="RU31" s="31">
        <f t="shared" si="261"/>
        <v>0</v>
      </c>
      <c r="RV31" s="24"/>
      <c r="RW31" s="24"/>
      <c r="RX31" s="24"/>
      <c r="RY31" s="24"/>
    </row>
    <row r="32" spans="1:493" ht="42.75" x14ac:dyDescent="0.25">
      <c r="A32" s="24">
        <v>26</v>
      </c>
      <c r="B32" s="24" t="s">
        <v>457</v>
      </c>
      <c r="C32" s="24">
        <v>620.49</v>
      </c>
      <c r="D32" s="14" t="e">
        <f>INDEX(#REF!,MATCH(E32,#REF!,0))</f>
        <v>#REF!</v>
      </c>
      <c r="E32" s="24" t="s">
        <v>476</v>
      </c>
      <c r="F32" s="14" t="s">
        <v>422</v>
      </c>
      <c r="G32" s="14" t="s">
        <v>444</v>
      </c>
      <c r="H32" s="14" t="s">
        <v>435</v>
      </c>
      <c r="I32" s="14" t="s">
        <v>425</v>
      </c>
      <c r="J32" s="14" t="s">
        <v>439</v>
      </c>
      <c r="K32" s="14" t="s">
        <v>446</v>
      </c>
      <c r="L32" s="14" t="s">
        <v>446</v>
      </c>
      <c r="M32" s="24">
        <v>2</v>
      </c>
      <c r="N32" s="24">
        <v>2</v>
      </c>
      <c r="O32" s="25">
        <v>2</v>
      </c>
      <c r="P32" s="25">
        <v>2.4</v>
      </c>
      <c r="Q32" s="25">
        <v>0.1</v>
      </c>
      <c r="R32" s="25">
        <v>2</v>
      </c>
      <c r="S32" s="25">
        <v>2.2000000000000002</v>
      </c>
      <c r="T32" s="24">
        <v>0.2</v>
      </c>
      <c r="U32" s="24">
        <v>0</v>
      </c>
      <c r="V32" s="24">
        <v>0</v>
      </c>
      <c r="W32" s="24">
        <v>0</v>
      </c>
      <c r="X32" s="24">
        <v>2</v>
      </c>
      <c r="Y32" s="24">
        <v>1.54</v>
      </c>
      <c r="Z32" s="26">
        <f t="shared" si="273"/>
        <v>1.28</v>
      </c>
      <c r="AA32" s="24">
        <v>0.2</v>
      </c>
      <c r="AB32" s="24">
        <v>0</v>
      </c>
      <c r="AC32" s="24">
        <v>0</v>
      </c>
      <c r="AD32" s="24">
        <v>0</v>
      </c>
      <c r="AE32" s="24">
        <v>0</v>
      </c>
      <c r="AF32" s="24">
        <v>0</v>
      </c>
      <c r="AG32" s="25">
        <v>0</v>
      </c>
      <c r="AH32" s="25">
        <v>0</v>
      </c>
      <c r="AI32" s="26">
        <f t="shared" si="0"/>
        <v>0</v>
      </c>
      <c r="AJ32" s="25">
        <v>0</v>
      </c>
      <c r="AK32" s="25">
        <v>0</v>
      </c>
      <c r="AL32" s="26">
        <f t="shared" si="1"/>
        <v>0</v>
      </c>
      <c r="AM32" s="24">
        <v>0</v>
      </c>
      <c r="AN32" s="24">
        <v>0</v>
      </c>
      <c r="AO32" s="24">
        <v>0</v>
      </c>
      <c r="AP32" s="24">
        <v>0</v>
      </c>
      <c r="AQ32" s="24">
        <v>2</v>
      </c>
      <c r="AR32" s="24">
        <v>1.8</v>
      </c>
      <c r="AS32" s="24">
        <v>0.12</v>
      </c>
      <c r="AT32" s="24">
        <v>0.1</v>
      </c>
      <c r="AU32" s="24">
        <v>0</v>
      </c>
      <c r="AV32" s="24">
        <v>0</v>
      </c>
      <c r="AW32" s="24">
        <v>0</v>
      </c>
      <c r="AX32" s="24">
        <v>0</v>
      </c>
      <c r="AY32" s="24">
        <v>0</v>
      </c>
      <c r="AZ32" s="24">
        <v>0</v>
      </c>
      <c r="BA32" s="24">
        <v>0</v>
      </c>
      <c r="BB32" s="24">
        <v>0</v>
      </c>
      <c r="BC32" s="24">
        <v>0</v>
      </c>
      <c r="BD32" s="24">
        <v>0</v>
      </c>
      <c r="BE32" s="24">
        <v>0</v>
      </c>
      <c r="BF32" s="24">
        <v>0</v>
      </c>
      <c r="BG32" s="24">
        <v>0</v>
      </c>
      <c r="BH32" s="24">
        <v>0</v>
      </c>
      <c r="BI32" s="24">
        <v>0</v>
      </c>
      <c r="BJ32" s="24">
        <v>0</v>
      </c>
      <c r="BK32" s="24">
        <v>0</v>
      </c>
      <c r="BL32" s="24">
        <v>0</v>
      </c>
      <c r="BM32" s="24">
        <v>0</v>
      </c>
      <c r="BN32" s="24">
        <v>0</v>
      </c>
      <c r="BO32" s="24">
        <v>0</v>
      </c>
      <c r="BP32" s="24">
        <v>0</v>
      </c>
      <c r="BQ32" s="24">
        <v>0</v>
      </c>
      <c r="BR32" s="24">
        <v>0</v>
      </c>
      <c r="BS32" s="24">
        <v>0</v>
      </c>
      <c r="BT32" s="24">
        <v>0</v>
      </c>
      <c r="BU32" s="24">
        <v>0</v>
      </c>
      <c r="BV32" s="24">
        <v>0</v>
      </c>
      <c r="BW32" s="24"/>
      <c r="BX32" s="24"/>
      <c r="BY32" s="24">
        <v>0</v>
      </c>
      <c r="BZ32" s="24">
        <v>0</v>
      </c>
      <c r="CA32" s="14" t="e">
        <f>INDEX(#REF!,MATCH(E32,#REF!,0))</f>
        <v>#REF!</v>
      </c>
      <c r="CB32" s="14" t="s">
        <v>471</v>
      </c>
      <c r="CC32" s="24">
        <v>0</v>
      </c>
      <c r="CD32" s="24">
        <v>0</v>
      </c>
      <c r="CE32" s="24">
        <v>2.2999999999999998</v>
      </c>
      <c r="CF32" s="24">
        <v>2.0999999999999996</v>
      </c>
      <c r="CG32" s="24">
        <v>0.11</v>
      </c>
      <c r="CH32" s="24">
        <v>2</v>
      </c>
      <c r="CI32" s="24" t="s">
        <v>115</v>
      </c>
      <c r="CJ32" s="24">
        <v>1.3</v>
      </c>
      <c r="CK32" s="26">
        <f t="shared" si="157"/>
        <v>0</v>
      </c>
      <c r="CL32" s="26">
        <f t="shared" si="270"/>
        <v>1.3</v>
      </c>
      <c r="CM32" s="24">
        <v>36.67</v>
      </c>
      <c r="CN32" s="27">
        <v>65.87</v>
      </c>
      <c r="CO32" s="24">
        <v>65.08</v>
      </c>
      <c r="CP32" s="28">
        <f t="shared" si="159"/>
        <v>65.08</v>
      </c>
      <c r="CQ32" s="28">
        <f t="shared" si="160"/>
        <v>64.17</v>
      </c>
      <c r="CR32" s="28">
        <f t="shared" si="161"/>
        <v>0.91</v>
      </c>
      <c r="CS32" s="28">
        <f t="shared" si="162"/>
        <v>64.27</v>
      </c>
      <c r="CT32" s="28">
        <f t="shared" si="2"/>
        <v>64.47</v>
      </c>
      <c r="CU32" s="29">
        <v>64.47</v>
      </c>
      <c r="CV32" s="28">
        <f t="shared" si="163"/>
        <v>1.28</v>
      </c>
      <c r="CW32" s="28">
        <f t="shared" si="3"/>
        <v>0</v>
      </c>
      <c r="CX32" s="28">
        <f t="shared" si="4"/>
        <v>0</v>
      </c>
      <c r="CY32" s="28">
        <f t="shared" si="5"/>
        <v>65.75</v>
      </c>
      <c r="CZ32" s="28">
        <f t="shared" si="164"/>
        <v>65.75</v>
      </c>
      <c r="DA32" s="30">
        <v>65.87</v>
      </c>
      <c r="DB32" s="26">
        <f t="shared" si="165"/>
        <v>1.7</v>
      </c>
      <c r="DC32" s="26">
        <f t="shared" si="166"/>
        <v>0.79</v>
      </c>
      <c r="DD32" s="26">
        <f t="shared" si="167"/>
        <v>0.90999999999999992</v>
      </c>
      <c r="DE32" s="26">
        <f t="shared" si="6"/>
        <v>0</v>
      </c>
      <c r="DF32" s="26">
        <f t="shared" si="168"/>
        <v>0</v>
      </c>
      <c r="DG32" s="26">
        <f t="shared" si="7"/>
        <v>0</v>
      </c>
      <c r="DH32" s="26">
        <f t="shared" si="8"/>
        <v>0.1</v>
      </c>
      <c r="DI32" s="26">
        <f t="shared" si="9"/>
        <v>0.2</v>
      </c>
      <c r="DJ32" s="26">
        <f t="shared" si="10"/>
        <v>1</v>
      </c>
      <c r="DK32" s="26">
        <f t="shared" si="169"/>
        <v>0</v>
      </c>
      <c r="DL32" s="26">
        <f t="shared" si="170"/>
        <v>1.3</v>
      </c>
      <c r="DM32" s="26">
        <f t="shared" si="171"/>
        <v>0</v>
      </c>
      <c r="DN32" s="26">
        <f t="shared" si="172"/>
        <v>0</v>
      </c>
      <c r="DO32" s="24">
        <v>3</v>
      </c>
      <c r="DP32" s="24">
        <v>0.5</v>
      </c>
      <c r="DQ32" s="24">
        <v>1</v>
      </c>
      <c r="DR32" s="24">
        <v>1</v>
      </c>
      <c r="DS32" s="31">
        <f t="shared" si="173"/>
        <v>0</v>
      </c>
      <c r="DT32" s="31">
        <f t="shared" si="174"/>
        <v>4.3</v>
      </c>
      <c r="DU32" s="31">
        <f t="shared" si="175"/>
        <v>0</v>
      </c>
      <c r="DV32" s="31">
        <f t="shared" si="176"/>
        <v>4.75</v>
      </c>
      <c r="DW32" s="31">
        <f t="shared" si="177"/>
        <v>4.75</v>
      </c>
      <c r="DX32" s="31">
        <f t="shared" si="178"/>
        <v>0</v>
      </c>
      <c r="DY32" s="31">
        <f t="shared" si="179"/>
        <v>9.5</v>
      </c>
      <c r="DZ32" s="31">
        <f t="shared" si="180"/>
        <v>9.5</v>
      </c>
      <c r="EA32" s="31">
        <f t="shared" si="181"/>
        <v>0</v>
      </c>
      <c r="EB32" s="31">
        <f t="shared" si="182"/>
        <v>5.36</v>
      </c>
      <c r="EC32" s="31">
        <f t="shared" si="183"/>
        <v>5.36</v>
      </c>
      <c r="ED32" s="31">
        <f t="shared" si="184"/>
        <v>0</v>
      </c>
      <c r="EE32" s="31">
        <f t="shared" si="184"/>
        <v>4.1399999999999997</v>
      </c>
      <c r="EF32" s="31">
        <f t="shared" si="185"/>
        <v>4.1399999999999997</v>
      </c>
      <c r="EG32" s="31">
        <f t="shared" si="186"/>
        <v>0</v>
      </c>
      <c r="EH32" s="31">
        <f t="shared" si="186"/>
        <v>5.36</v>
      </c>
      <c r="EI32" s="31">
        <f t="shared" si="187"/>
        <v>5.36</v>
      </c>
      <c r="EJ32" s="24"/>
      <c r="EK32" s="24"/>
      <c r="EL32" s="24">
        <v>621.19000000000005</v>
      </c>
      <c r="EM32" s="24">
        <v>655.68999999999994</v>
      </c>
      <c r="EN32" s="24" t="s">
        <v>476</v>
      </c>
      <c r="EO32" s="24" t="s">
        <v>477</v>
      </c>
      <c r="EP32" s="14" t="s">
        <v>478</v>
      </c>
      <c r="EQ32" s="14" t="s">
        <v>479</v>
      </c>
      <c r="ER32" s="14" t="e">
        <f>IF(OR(EP32="Cống tròn",EP32="Cống hộp",EP32="Ống nhựa"),INDEX(#REF!,MATCH(E32,#REF!,0)),IF(OR(EP32="Rãnh xây",EP32="Rãnh bê tông"),INDEX(#REF!,MATCH(E32,#REF!,0)),EP32&amp;" "&amp;" ,"&amp;EQ32))</f>
        <v>#REF!</v>
      </c>
      <c r="ES32" s="25">
        <v>0</v>
      </c>
      <c r="ET32" s="25">
        <v>0</v>
      </c>
      <c r="EU32" s="25">
        <v>0</v>
      </c>
      <c r="EV32" s="24">
        <v>34.499999999999886</v>
      </c>
      <c r="EW32" s="31">
        <f t="shared" si="188"/>
        <v>0</v>
      </c>
      <c r="EX32" s="31">
        <f t="shared" si="189"/>
        <v>0</v>
      </c>
      <c r="EY32" s="31">
        <f t="shared" si="11"/>
        <v>0</v>
      </c>
      <c r="EZ32" s="31">
        <f t="shared" si="190"/>
        <v>0</v>
      </c>
      <c r="FA32" s="31">
        <f t="shared" si="191"/>
        <v>0</v>
      </c>
      <c r="FB32" s="32" t="str">
        <f t="shared" si="192"/>
        <v>Đủ</v>
      </c>
      <c r="FC32" s="31">
        <f t="shared" si="193"/>
        <v>0</v>
      </c>
      <c r="FD32" s="33" t="str" cm="1">
        <f t="array" ref="FD32">IF(EP32="Cống tròn",INDEX(#REF!,MATCH(E32,#REF!,0)),IF(EP32="Cống hộp",INDEX(#REF!,MATCH(E32,#REF!,0)),IF(EP32="Rãnh thang",INDEX(#REF!,MATCH(EL32&amp;EM32,#REF!&amp;#REF!,0)),FE32&amp;" "&amp;FF32)))</f>
        <v xml:space="preserve">Không đắp cát </v>
      </c>
      <c r="FE32" s="14" t="s">
        <v>480</v>
      </c>
      <c r="FF32" s="14"/>
      <c r="FG32" s="14" t="e">
        <f>INDEX(#REF!,MATCH(E32,#REF!,0))</f>
        <v>#REF!</v>
      </c>
      <c r="FH32" s="14"/>
      <c r="FI32" s="24">
        <v>0</v>
      </c>
      <c r="FJ32" s="24">
        <v>0</v>
      </c>
      <c r="FK32" s="24">
        <v>0</v>
      </c>
      <c r="FL32" s="25">
        <v>0</v>
      </c>
      <c r="FM32" s="25">
        <v>0</v>
      </c>
      <c r="FN32" s="31">
        <f t="shared" si="194"/>
        <v>0</v>
      </c>
      <c r="FO32" s="31">
        <f t="shared" si="195"/>
        <v>0</v>
      </c>
      <c r="FP32" s="25">
        <v>0</v>
      </c>
      <c r="FQ32" s="25">
        <v>0</v>
      </c>
      <c r="FR32" s="25">
        <v>0</v>
      </c>
      <c r="FS32" s="31">
        <f t="shared" si="196"/>
        <v>0</v>
      </c>
      <c r="FT32" s="25">
        <v>0</v>
      </c>
      <c r="FU32" s="25">
        <v>0</v>
      </c>
      <c r="FV32" s="25">
        <v>0</v>
      </c>
      <c r="FW32" s="25">
        <v>0</v>
      </c>
      <c r="FX32" s="25">
        <v>0</v>
      </c>
      <c r="FY32" s="31">
        <f t="shared" si="197"/>
        <v>0</v>
      </c>
      <c r="FZ32" s="33"/>
      <c r="GA32" s="33"/>
      <c r="GB32" s="33"/>
      <c r="GC32" s="33"/>
      <c r="GD32" s="25">
        <v>0</v>
      </c>
      <c r="GE32" s="25">
        <v>0</v>
      </c>
      <c r="GF32" s="25">
        <v>0</v>
      </c>
      <c r="GG32" s="25">
        <v>0</v>
      </c>
      <c r="GH32" s="25">
        <v>0</v>
      </c>
      <c r="GI32" s="25">
        <v>0</v>
      </c>
      <c r="GJ32" s="25">
        <v>0</v>
      </c>
      <c r="GK32" s="25">
        <v>0</v>
      </c>
      <c r="GL32" s="25">
        <v>0</v>
      </c>
      <c r="GM32" s="25">
        <v>0</v>
      </c>
      <c r="GN32" s="31">
        <f t="shared" si="198"/>
        <v>0</v>
      </c>
      <c r="GO32" s="31">
        <f t="shared" si="199"/>
        <v>0</v>
      </c>
      <c r="GP32" s="25">
        <v>0</v>
      </c>
      <c r="GQ32" s="25">
        <v>0</v>
      </c>
      <c r="GR32" s="25">
        <v>0</v>
      </c>
      <c r="GS32" s="25">
        <v>0</v>
      </c>
      <c r="GT32" s="33" t="e">
        <f>INDEX(#REF!,MATCH(E32,#REF!,0))</f>
        <v>#REF!</v>
      </c>
      <c r="GU32" s="33"/>
      <c r="GV32" s="25">
        <v>0</v>
      </c>
      <c r="GW32" s="25">
        <v>0</v>
      </c>
      <c r="GX32" s="25">
        <v>0</v>
      </c>
      <c r="GY32" s="25">
        <v>0</v>
      </c>
      <c r="GZ32" s="31">
        <f t="shared" si="12"/>
        <v>0</v>
      </c>
      <c r="HA32" s="31">
        <f t="shared" si="13"/>
        <v>0</v>
      </c>
      <c r="HB32" s="31">
        <f t="shared" si="200"/>
        <v>0</v>
      </c>
      <c r="HC32" s="25">
        <v>0.03</v>
      </c>
      <c r="HD32" s="25">
        <v>2</v>
      </c>
      <c r="HE32" s="25">
        <v>0.3</v>
      </c>
      <c r="HF32" s="31">
        <f t="shared" si="201"/>
        <v>0.36</v>
      </c>
      <c r="HG32" s="25">
        <v>0</v>
      </c>
      <c r="HH32" s="25">
        <v>0</v>
      </c>
      <c r="HI32" s="33"/>
      <c r="HJ32" s="33"/>
      <c r="HK32" s="33"/>
      <c r="HL32" s="33"/>
      <c r="HM32" s="33" t="e" cm="1">
        <f t="array" ref="HM32">INDEX(#REF!,MATCH(EL32&amp;EM32,#REF!&amp;#REF!,0))</f>
        <v>#REF!</v>
      </c>
      <c r="HN32" s="25">
        <v>0</v>
      </c>
      <c r="HO32" s="25">
        <v>0</v>
      </c>
      <c r="HP32" s="25">
        <v>0</v>
      </c>
      <c r="HQ32" s="25">
        <v>0</v>
      </c>
      <c r="HR32" s="25">
        <v>0</v>
      </c>
      <c r="HS32" s="25">
        <v>0</v>
      </c>
      <c r="HT32" s="25">
        <v>0</v>
      </c>
      <c r="HU32" s="25">
        <v>0</v>
      </c>
      <c r="HV32" s="25">
        <v>0</v>
      </c>
      <c r="HW32" s="25">
        <v>0</v>
      </c>
      <c r="HX32" s="33" t="e" cm="1">
        <f t="array" ref="HX32">INDEX(#REF!,MATCH(EL32&amp;EM32,#REF!&amp;#REF!,0))</f>
        <v>#REF!</v>
      </c>
      <c r="HY32" s="25">
        <v>0</v>
      </c>
      <c r="HZ32" s="25">
        <v>0</v>
      </c>
      <c r="IA32" s="25">
        <v>0</v>
      </c>
      <c r="IB32" s="33" t="e" cm="1">
        <f t="array" ref="IB32">INDEX(#REF!,MATCH(EL32&amp;EM32,#REF!&amp;#REF!,0))</f>
        <v>#REF!</v>
      </c>
      <c r="IC32" s="25">
        <v>0</v>
      </c>
      <c r="ID32" s="25">
        <v>0</v>
      </c>
      <c r="IE32" s="25">
        <v>0</v>
      </c>
      <c r="IF32" s="25">
        <v>0</v>
      </c>
      <c r="IG32" s="25">
        <v>0</v>
      </c>
      <c r="IH32" s="25">
        <v>0</v>
      </c>
      <c r="II32" s="33" t="e" cm="1">
        <f t="array" ref="II32">INDEX(#REF!,MATCH(EL32&amp;EM32,#REF!&amp;#REF!,0))</f>
        <v>#REF!</v>
      </c>
      <c r="IJ32" s="25">
        <v>0</v>
      </c>
      <c r="IK32" s="25">
        <v>0</v>
      </c>
      <c r="IL32" s="25">
        <v>0</v>
      </c>
      <c r="IM32" s="33" t="e" cm="1">
        <f t="array" ref="IM32">INDEX(#REF!,MATCH(EL32&amp;EM32,#REF!&amp;#REF!,0))</f>
        <v>#REF!</v>
      </c>
      <c r="IN32" s="33"/>
      <c r="IO32" s="31">
        <f t="shared" si="14"/>
        <v>0</v>
      </c>
      <c r="IP32" s="25">
        <v>0</v>
      </c>
      <c r="IQ32" s="25">
        <v>0</v>
      </c>
      <c r="IR32" s="25">
        <v>0</v>
      </c>
      <c r="IS32" s="33" t="e" cm="1">
        <f t="array" ref="IS32">INDEX(#REF!,MATCH(EL32&amp;EM32,#REF!&amp;#REF!,0))</f>
        <v>#REF!</v>
      </c>
      <c r="IT32" s="33"/>
      <c r="IU32" s="31">
        <f t="shared" si="263"/>
        <v>0</v>
      </c>
      <c r="IV32" s="31">
        <f t="shared" si="202"/>
        <v>0</v>
      </c>
      <c r="IW32" s="25">
        <v>0</v>
      </c>
      <c r="IX32" s="25">
        <v>0</v>
      </c>
      <c r="IY32" s="25">
        <v>0</v>
      </c>
      <c r="IZ32" s="25">
        <v>0</v>
      </c>
      <c r="JA32" s="31">
        <f t="shared" si="264"/>
        <v>0</v>
      </c>
      <c r="JB32" s="31">
        <f t="shared" si="265"/>
        <v>0</v>
      </c>
      <c r="JC32" s="31">
        <f t="shared" si="266"/>
        <v>0</v>
      </c>
      <c r="JD32" s="31">
        <f t="shared" si="267"/>
        <v>0</v>
      </c>
      <c r="JE32" s="31">
        <f t="shared" si="268"/>
        <v>0</v>
      </c>
      <c r="JF32" s="27">
        <v>41.020000000000081</v>
      </c>
      <c r="JG32" s="26">
        <f t="shared" si="203"/>
        <v>40.49</v>
      </c>
      <c r="JH32" s="26">
        <f t="shared" si="204"/>
        <v>0.5300000000000793</v>
      </c>
      <c r="JI32" s="26">
        <f t="shared" si="15"/>
        <v>0</v>
      </c>
      <c r="JJ32" s="26">
        <f t="shared" si="16"/>
        <v>0</v>
      </c>
      <c r="JK32" s="26">
        <f t="shared" si="17"/>
        <v>0</v>
      </c>
      <c r="JL32" s="26">
        <f t="shared" si="18"/>
        <v>40.49000000000008</v>
      </c>
      <c r="JM32" s="26">
        <f t="shared" si="19"/>
        <v>0</v>
      </c>
      <c r="JN32" s="26">
        <f t="shared" si="20"/>
        <v>0</v>
      </c>
      <c r="JO32" s="26">
        <f t="shared" si="21"/>
        <v>0</v>
      </c>
      <c r="JP32" s="26">
        <f t="shared" si="22"/>
        <v>0</v>
      </c>
      <c r="JQ32" s="26">
        <f t="shared" si="23"/>
        <v>0</v>
      </c>
      <c r="JR32" s="26">
        <f t="shared" si="24"/>
        <v>0</v>
      </c>
      <c r="JS32" s="26">
        <f t="shared" si="25"/>
        <v>0</v>
      </c>
      <c r="JT32" s="26">
        <f t="shared" si="26"/>
        <v>0</v>
      </c>
      <c r="JU32" s="26">
        <f t="shared" si="27"/>
        <v>0</v>
      </c>
      <c r="JV32" s="26">
        <f t="shared" si="28"/>
        <v>0</v>
      </c>
      <c r="JW32" s="26">
        <f t="shared" si="29"/>
        <v>0</v>
      </c>
      <c r="JX32" s="26">
        <f t="shared" si="30"/>
        <v>0</v>
      </c>
      <c r="JY32" s="26">
        <f t="shared" si="31"/>
        <v>0</v>
      </c>
      <c r="JZ32" s="26">
        <f t="shared" si="32"/>
        <v>0</v>
      </c>
      <c r="KA32" s="26">
        <f t="shared" si="33"/>
        <v>0</v>
      </c>
      <c r="KB32" s="26">
        <f t="shared" si="34"/>
        <v>0</v>
      </c>
      <c r="KC32" s="26">
        <f t="shared" si="35"/>
        <v>0</v>
      </c>
      <c r="KD32" s="106">
        <f t="shared" si="205"/>
        <v>0</v>
      </c>
      <c r="KE32" s="24">
        <v>40.520000000000081</v>
      </c>
      <c r="KF32" s="31">
        <f t="shared" si="206"/>
        <v>0</v>
      </c>
      <c r="KG32" s="31">
        <f t="shared" si="36"/>
        <v>0</v>
      </c>
      <c r="KH32" s="31">
        <f t="shared" si="37"/>
        <v>0</v>
      </c>
      <c r="KI32" s="31">
        <f t="shared" si="38"/>
        <v>0</v>
      </c>
      <c r="KJ32" s="31">
        <f t="shared" si="39"/>
        <v>41.55</v>
      </c>
      <c r="KK32" s="25">
        <v>41.520000000000081</v>
      </c>
      <c r="KL32" s="31">
        <f t="shared" si="40"/>
        <v>0</v>
      </c>
      <c r="KM32" s="31">
        <f t="shared" si="41"/>
        <v>0</v>
      </c>
      <c r="KN32" s="31">
        <f t="shared" si="42"/>
        <v>0</v>
      </c>
      <c r="KO32" s="31">
        <f t="shared" si="43"/>
        <v>41.55</v>
      </c>
      <c r="KP32" s="31">
        <f t="shared" si="44"/>
        <v>41.55</v>
      </c>
      <c r="KQ32" s="25">
        <v>0</v>
      </c>
      <c r="KR32" s="31">
        <f t="shared" si="45"/>
        <v>0</v>
      </c>
      <c r="KS32" s="27">
        <v>40.520000000000081</v>
      </c>
      <c r="KT32" s="26">
        <f t="shared" si="46"/>
        <v>39.99</v>
      </c>
      <c r="KU32" s="106">
        <f t="shared" si="207"/>
        <v>0.5300000000000793</v>
      </c>
      <c r="KV32" s="26">
        <f t="shared" si="47"/>
        <v>0</v>
      </c>
      <c r="KW32" s="26">
        <f t="shared" si="48"/>
        <v>0</v>
      </c>
      <c r="KX32" s="26">
        <f t="shared" si="49"/>
        <v>0</v>
      </c>
      <c r="KY32" s="26">
        <f t="shared" si="50"/>
        <v>39.99000000000008</v>
      </c>
      <c r="KZ32" s="26">
        <f t="shared" si="51"/>
        <v>0</v>
      </c>
      <c r="LA32" s="26">
        <f t="shared" si="52"/>
        <v>0</v>
      </c>
      <c r="LB32" s="26">
        <f t="shared" si="53"/>
        <v>0</v>
      </c>
      <c r="LC32" s="26">
        <f t="shared" si="54"/>
        <v>0</v>
      </c>
      <c r="LD32" s="26">
        <f t="shared" si="55"/>
        <v>0</v>
      </c>
      <c r="LE32" s="26">
        <f t="shared" si="56"/>
        <v>0</v>
      </c>
      <c r="LF32" s="26">
        <f t="shared" si="57"/>
        <v>0</v>
      </c>
      <c r="LG32" s="26">
        <f t="shared" si="58"/>
        <v>0</v>
      </c>
      <c r="LH32" s="26">
        <f t="shared" si="59"/>
        <v>0</v>
      </c>
      <c r="LI32" s="26">
        <f t="shared" si="60"/>
        <v>0</v>
      </c>
      <c r="LJ32" s="26">
        <f t="shared" si="61"/>
        <v>0</v>
      </c>
      <c r="LK32" s="26">
        <f t="shared" si="62"/>
        <v>0</v>
      </c>
      <c r="LL32" s="26">
        <f t="shared" si="63"/>
        <v>0</v>
      </c>
      <c r="LM32" s="26">
        <f t="shared" si="64"/>
        <v>0</v>
      </c>
      <c r="LN32" s="26">
        <f t="shared" si="65"/>
        <v>0</v>
      </c>
      <c r="LO32" s="26">
        <f t="shared" si="66"/>
        <v>0</v>
      </c>
      <c r="LP32" s="26">
        <f t="shared" si="67"/>
        <v>0</v>
      </c>
      <c r="LQ32" s="26">
        <f t="shared" si="68"/>
        <v>0</v>
      </c>
      <c r="LR32" s="24">
        <v>40.020000000000081</v>
      </c>
      <c r="LS32" s="31">
        <f t="shared" si="69"/>
        <v>0</v>
      </c>
      <c r="LT32" s="31">
        <f t="shared" si="70"/>
        <v>0</v>
      </c>
      <c r="LU32" s="31">
        <f t="shared" si="71"/>
        <v>0</v>
      </c>
      <c r="LV32" s="31">
        <f t="shared" si="72"/>
        <v>0</v>
      </c>
      <c r="LW32" s="31">
        <f t="shared" si="73"/>
        <v>41.05</v>
      </c>
      <c r="LX32" s="25">
        <v>41.020000000000081</v>
      </c>
      <c r="LY32" s="31">
        <f t="shared" si="74"/>
        <v>0</v>
      </c>
      <c r="LZ32" s="31">
        <f t="shared" si="75"/>
        <v>0</v>
      </c>
      <c r="MA32" s="31">
        <f t="shared" si="76"/>
        <v>0</v>
      </c>
      <c r="MB32" s="31">
        <f t="shared" si="77"/>
        <v>41.05</v>
      </c>
      <c r="MC32" s="31">
        <f t="shared" si="78"/>
        <v>41.05</v>
      </c>
      <c r="MD32" s="25">
        <v>0</v>
      </c>
      <c r="ME32" s="31">
        <f t="shared" si="79"/>
        <v>0</v>
      </c>
      <c r="MF32" s="33" t="s">
        <v>429</v>
      </c>
      <c r="MG32" s="25">
        <v>0.32</v>
      </c>
      <c r="MH32" s="31">
        <f t="shared" si="208"/>
        <v>0.21000000000007929</v>
      </c>
      <c r="MI32" s="31">
        <f t="shared" si="209"/>
        <v>0.5300000000000793</v>
      </c>
      <c r="MJ32" s="25">
        <v>0.32</v>
      </c>
      <c r="MK32" s="31">
        <f t="shared" si="210"/>
        <v>0.21000000000007929</v>
      </c>
      <c r="ML32" s="31">
        <f t="shared" si="211"/>
        <v>0.5300000000000793</v>
      </c>
      <c r="MM32" s="31">
        <f t="shared" si="80"/>
        <v>0</v>
      </c>
      <c r="MN32" s="31">
        <f t="shared" si="81"/>
        <v>0</v>
      </c>
      <c r="MO32" s="31">
        <f t="shared" si="212"/>
        <v>0</v>
      </c>
      <c r="MP32" s="31">
        <f t="shared" si="82"/>
        <v>0</v>
      </c>
      <c r="MQ32" s="31">
        <f t="shared" si="83"/>
        <v>0</v>
      </c>
      <c r="MR32" s="31">
        <f t="shared" si="213"/>
        <v>0</v>
      </c>
      <c r="MS32" s="31">
        <f t="shared" si="84"/>
        <v>0</v>
      </c>
      <c r="MT32" s="31">
        <f t="shared" si="85"/>
        <v>0</v>
      </c>
      <c r="MU32" s="31">
        <f t="shared" si="214"/>
        <v>0</v>
      </c>
      <c r="MV32" s="31">
        <f t="shared" si="86"/>
        <v>0</v>
      </c>
      <c r="MW32" s="31">
        <f t="shared" si="87"/>
        <v>0</v>
      </c>
      <c r="MX32" s="31">
        <f t="shared" si="215"/>
        <v>0</v>
      </c>
      <c r="MY32" s="108">
        <f t="shared" si="88"/>
        <v>0</v>
      </c>
      <c r="MZ32" s="31">
        <f t="shared" si="89"/>
        <v>0</v>
      </c>
      <c r="NA32" s="31">
        <f t="shared" si="216"/>
        <v>0</v>
      </c>
      <c r="NB32" s="31">
        <f t="shared" si="90"/>
        <v>0</v>
      </c>
      <c r="NC32" s="31">
        <f t="shared" si="91"/>
        <v>0</v>
      </c>
      <c r="ND32" s="31">
        <f t="shared" si="217"/>
        <v>0</v>
      </c>
      <c r="NE32" s="31">
        <f t="shared" si="92"/>
        <v>0</v>
      </c>
      <c r="NF32" s="31">
        <f t="shared" si="93"/>
        <v>0</v>
      </c>
      <c r="NG32" s="31">
        <f t="shared" si="218"/>
        <v>0</v>
      </c>
      <c r="NH32" s="31">
        <f t="shared" si="94"/>
        <v>0</v>
      </c>
      <c r="NI32" s="31">
        <f t="shared" si="95"/>
        <v>0</v>
      </c>
      <c r="NJ32" s="31">
        <f t="shared" si="219"/>
        <v>0</v>
      </c>
      <c r="NK32" s="31">
        <f t="shared" si="96"/>
        <v>0</v>
      </c>
      <c r="NL32" s="31">
        <f t="shared" si="97"/>
        <v>0</v>
      </c>
      <c r="NM32" s="31">
        <f t="shared" si="220"/>
        <v>0</v>
      </c>
      <c r="NN32" s="108">
        <f t="shared" si="98"/>
        <v>0</v>
      </c>
      <c r="NO32" s="31">
        <f t="shared" si="99"/>
        <v>0</v>
      </c>
      <c r="NP32" s="31">
        <f t="shared" si="221"/>
        <v>0</v>
      </c>
      <c r="NQ32" s="31">
        <f t="shared" si="100"/>
        <v>0</v>
      </c>
      <c r="NR32" s="31">
        <f t="shared" si="101"/>
        <v>0</v>
      </c>
      <c r="NS32" s="31">
        <f t="shared" si="222"/>
        <v>0</v>
      </c>
      <c r="NT32" s="31">
        <f t="shared" si="102"/>
        <v>0</v>
      </c>
      <c r="NU32" s="31">
        <f t="shared" si="103"/>
        <v>0</v>
      </c>
      <c r="NV32" s="31">
        <f t="shared" si="223"/>
        <v>0</v>
      </c>
      <c r="NW32" s="31">
        <f t="shared" si="104"/>
        <v>0</v>
      </c>
      <c r="NX32" s="31">
        <f t="shared" si="105"/>
        <v>0</v>
      </c>
      <c r="NY32" s="31">
        <f t="shared" si="224"/>
        <v>0</v>
      </c>
      <c r="NZ32" s="31">
        <f t="shared" si="106"/>
        <v>0</v>
      </c>
      <c r="OA32" s="31">
        <f t="shared" si="107"/>
        <v>0</v>
      </c>
      <c r="OB32" s="31">
        <f t="shared" si="225"/>
        <v>0</v>
      </c>
      <c r="OC32" s="31">
        <f t="shared" si="108"/>
        <v>0</v>
      </c>
      <c r="OD32" s="31">
        <f t="shared" si="109"/>
        <v>0</v>
      </c>
      <c r="OE32" s="31">
        <f t="shared" si="226"/>
        <v>0</v>
      </c>
      <c r="OF32" s="31">
        <f t="shared" si="110"/>
        <v>0</v>
      </c>
      <c r="OG32" s="31">
        <f t="shared" si="111"/>
        <v>0</v>
      </c>
      <c r="OH32" s="31">
        <f t="shared" si="227"/>
        <v>0</v>
      </c>
      <c r="OI32" s="31">
        <f t="shared" si="112"/>
        <v>0.21000000000007929</v>
      </c>
      <c r="OJ32" s="31">
        <f t="shared" si="113"/>
        <v>0.21000000000007929</v>
      </c>
      <c r="OK32" s="31">
        <f t="shared" si="228"/>
        <v>0.21000000000007929</v>
      </c>
      <c r="OL32" s="31">
        <f t="shared" si="114"/>
        <v>0.1499999999999207</v>
      </c>
      <c r="OM32" s="31">
        <f t="shared" si="115"/>
        <v>0.1499999999999207</v>
      </c>
      <c r="ON32" s="31">
        <f t="shared" si="229"/>
        <v>0.1499999999999207</v>
      </c>
      <c r="OO32" s="31">
        <f t="shared" si="116"/>
        <v>0</v>
      </c>
      <c r="OP32" s="31">
        <f t="shared" si="117"/>
        <v>0</v>
      </c>
      <c r="OQ32" s="31">
        <f t="shared" si="230"/>
        <v>0</v>
      </c>
      <c r="OR32" s="31">
        <f t="shared" si="118"/>
        <v>0</v>
      </c>
      <c r="OS32" s="31">
        <f t="shared" si="119"/>
        <v>0</v>
      </c>
      <c r="OT32" s="31">
        <f t="shared" si="231"/>
        <v>0</v>
      </c>
      <c r="OU32" s="31">
        <f t="shared" si="120"/>
        <v>0</v>
      </c>
      <c r="OV32" s="31">
        <f t="shared" si="121"/>
        <v>0</v>
      </c>
      <c r="OW32" s="31">
        <f t="shared" si="232"/>
        <v>0</v>
      </c>
      <c r="OX32" s="31">
        <f t="shared" si="122"/>
        <v>0</v>
      </c>
      <c r="OY32" s="31">
        <f t="shared" si="123"/>
        <v>0</v>
      </c>
      <c r="OZ32" s="31">
        <f t="shared" si="233"/>
        <v>0</v>
      </c>
      <c r="PA32" s="31">
        <f t="shared" si="124"/>
        <v>0</v>
      </c>
      <c r="PB32" s="31">
        <f t="shared" si="125"/>
        <v>0</v>
      </c>
      <c r="PC32" s="31">
        <f t="shared" si="234"/>
        <v>0</v>
      </c>
      <c r="PD32" s="31">
        <f t="shared" si="126"/>
        <v>0</v>
      </c>
      <c r="PE32" s="31">
        <f t="shared" si="127"/>
        <v>0</v>
      </c>
      <c r="PF32" s="31">
        <f t="shared" si="235"/>
        <v>0</v>
      </c>
      <c r="PG32" s="27">
        <v>2.6</v>
      </c>
      <c r="PH32" s="27">
        <v>0.5</v>
      </c>
      <c r="PI32" s="27">
        <v>1</v>
      </c>
      <c r="PJ32" s="27">
        <v>1</v>
      </c>
      <c r="PK32" s="27">
        <v>0</v>
      </c>
      <c r="PL32" s="27">
        <v>0</v>
      </c>
      <c r="PM32" s="27">
        <v>0</v>
      </c>
      <c r="PN32" s="27">
        <v>0</v>
      </c>
      <c r="PO32" s="31">
        <f t="shared" si="269"/>
        <v>2.81</v>
      </c>
      <c r="PP32" s="31">
        <f t="shared" si="236"/>
        <v>0.56999999999999995</v>
      </c>
      <c r="PQ32" s="31">
        <f t="shared" si="237"/>
        <v>3.13</v>
      </c>
      <c r="PR32" s="31">
        <f t="shared" si="238"/>
        <v>0.95</v>
      </c>
      <c r="PS32" s="31">
        <f t="shared" si="239"/>
        <v>2.81</v>
      </c>
      <c r="PT32" s="31">
        <f t="shared" si="240"/>
        <v>0.56999999999999995</v>
      </c>
      <c r="PU32" s="31">
        <f t="shared" si="241"/>
        <v>3.13</v>
      </c>
      <c r="PV32" s="31">
        <f t="shared" si="242"/>
        <v>0.95</v>
      </c>
      <c r="PW32" s="31">
        <f t="shared" si="128"/>
        <v>0</v>
      </c>
      <c r="PX32" s="31">
        <f t="shared" si="243"/>
        <v>0</v>
      </c>
      <c r="PY32" s="31">
        <f t="shared" si="129"/>
        <v>0</v>
      </c>
      <c r="PZ32" s="31">
        <f t="shared" si="130"/>
        <v>0</v>
      </c>
      <c r="QA32" s="31">
        <f t="shared" si="131"/>
        <v>19.66</v>
      </c>
      <c r="QB32" s="31">
        <f t="shared" si="132"/>
        <v>32.770000000000003</v>
      </c>
      <c r="QC32" s="31">
        <f t="shared" si="133"/>
        <v>52.43</v>
      </c>
      <c r="QD32" s="31">
        <f t="shared" si="134"/>
        <v>0</v>
      </c>
      <c r="QE32" s="31">
        <f t="shared" si="135"/>
        <v>0</v>
      </c>
      <c r="QF32" s="31">
        <f t="shared" si="244"/>
        <v>0</v>
      </c>
      <c r="QG32" s="31">
        <f t="shared" si="245"/>
        <v>19.66</v>
      </c>
      <c r="QH32" s="31">
        <f t="shared" si="246"/>
        <v>32.770000000000003</v>
      </c>
      <c r="QI32" s="31">
        <f t="shared" si="247"/>
        <v>52.43</v>
      </c>
      <c r="QJ32" s="31">
        <f t="shared" si="136"/>
        <v>0</v>
      </c>
      <c r="QK32" s="31">
        <f t="shared" si="137"/>
        <v>0</v>
      </c>
      <c r="QL32" s="31">
        <f t="shared" si="248"/>
        <v>0</v>
      </c>
      <c r="QM32" s="31">
        <f t="shared" si="138"/>
        <v>0</v>
      </c>
      <c r="QN32" s="31">
        <f t="shared" si="139"/>
        <v>0</v>
      </c>
      <c r="QO32" s="31">
        <f t="shared" si="249"/>
        <v>0</v>
      </c>
      <c r="QP32" s="31">
        <f t="shared" si="140"/>
        <v>0</v>
      </c>
      <c r="QQ32" s="31">
        <f t="shared" si="141"/>
        <v>0</v>
      </c>
      <c r="QR32" s="31">
        <f t="shared" si="250"/>
        <v>0</v>
      </c>
      <c r="QS32" s="31">
        <f t="shared" si="142"/>
        <v>19.600000000000001</v>
      </c>
      <c r="QT32" s="31">
        <f t="shared" si="143"/>
        <v>13.84</v>
      </c>
      <c r="QU32" s="31">
        <f t="shared" si="251"/>
        <v>33.44</v>
      </c>
      <c r="QV32" s="31">
        <f t="shared" si="144"/>
        <v>0</v>
      </c>
      <c r="QW32" s="31">
        <f t="shared" si="145"/>
        <v>0</v>
      </c>
      <c r="QX32" s="31">
        <f t="shared" si="252"/>
        <v>0</v>
      </c>
      <c r="QY32" s="31">
        <f t="shared" si="146"/>
        <v>0</v>
      </c>
      <c r="QZ32" s="31">
        <f t="shared" si="147"/>
        <v>0</v>
      </c>
      <c r="RA32" s="31">
        <f t="shared" si="253"/>
        <v>0</v>
      </c>
      <c r="RB32" s="31">
        <f t="shared" si="254"/>
        <v>0</v>
      </c>
      <c r="RC32" s="31">
        <f t="shared" si="255"/>
        <v>0</v>
      </c>
      <c r="RD32" s="31">
        <f t="shared" si="256"/>
        <v>19.600000000000001</v>
      </c>
      <c r="RE32" s="31">
        <f t="shared" si="256"/>
        <v>13.84</v>
      </c>
      <c r="RF32" s="31">
        <f t="shared" si="257"/>
        <v>33.44</v>
      </c>
      <c r="RG32" s="31">
        <f t="shared" si="258"/>
        <v>0.06</v>
      </c>
      <c r="RH32" s="31">
        <f t="shared" si="258"/>
        <v>18.93</v>
      </c>
      <c r="RI32" s="31">
        <f t="shared" si="259"/>
        <v>18.989999999999998</v>
      </c>
      <c r="RJ32" s="31">
        <f t="shared" si="260"/>
        <v>19.600000000000001</v>
      </c>
      <c r="RK32" s="31">
        <f t="shared" si="260"/>
        <v>13.84</v>
      </c>
      <c r="RL32" s="31">
        <f t="shared" si="260"/>
        <v>33.44</v>
      </c>
      <c r="RM32" s="31">
        <f t="shared" si="148"/>
        <v>0</v>
      </c>
      <c r="RN32" s="31">
        <f t="shared" si="149"/>
        <v>0</v>
      </c>
      <c r="RO32" s="31">
        <f t="shared" si="150"/>
        <v>0</v>
      </c>
      <c r="RP32" s="31">
        <f t="shared" si="151"/>
        <v>0</v>
      </c>
      <c r="RQ32" s="31">
        <f t="shared" si="152"/>
        <v>0</v>
      </c>
      <c r="RR32" s="31">
        <f t="shared" si="153"/>
        <v>0</v>
      </c>
      <c r="RS32" s="31">
        <f t="shared" si="154"/>
        <v>0</v>
      </c>
      <c r="RT32" s="31">
        <f t="shared" si="155"/>
        <v>0</v>
      </c>
      <c r="RU32" s="31">
        <f t="shared" si="261"/>
        <v>0</v>
      </c>
      <c r="RV32" s="24"/>
      <c r="RW32" s="24"/>
      <c r="RX32" s="24"/>
      <c r="RY32" s="24"/>
    </row>
    <row r="33" spans="1:493" ht="28.5" x14ac:dyDescent="0.25">
      <c r="A33" s="24">
        <v>27</v>
      </c>
      <c r="B33" s="24" t="s">
        <v>457</v>
      </c>
      <c r="C33" s="24">
        <v>656.39</v>
      </c>
      <c r="D33" s="14" t="e">
        <f>INDEX(#REF!,MATCH(E33,#REF!,0))</f>
        <v>#REF!</v>
      </c>
      <c r="E33" s="24" t="s">
        <v>477</v>
      </c>
      <c r="F33" s="33" t="s">
        <v>481</v>
      </c>
      <c r="G33" s="33" t="s">
        <v>442</v>
      </c>
      <c r="H33" s="33" t="s">
        <v>435</v>
      </c>
      <c r="I33" s="33" t="s">
        <v>425</v>
      </c>
      <c r="J33" s="33" t="s">
        <v>439</v>
      </c>
      <c r="K33" s="33" t="s">
        <v>446</v>
      </c>
      <c r="L33" s="33" t="s">
        <v>446</v>
      </c>
      <c r="M33" s="24">
        <v>2</v>
      </c>
      <c r="N33" s="24">
        <v>2</v>
      </c>
      <c r="O33" s="25">
        <v>2.5</v>
      </c>
      <c r="P33" s="25">
        <v>2.9</v>
      </c>
      <c r="Q33" s="25">
        <v>0.1</v>
      </c>
      <c r="R33" s="25">
        <v>2.5</v>
      </c>
      <c r="S33" s="25">
        <v>2.7</v>
      </c>
      <c r="T33" s="24">
        <v>0.2</v>
      </c>
      <c r="U33" s="24">
        <v>2</v>
      </c>
      <c r="V33" s="24">
        <v>2</v>
      </c>
      <c r="W33" s="24">
        <v>0.2</v>
      </c>
      <c r="X33" s="24">
        <v>2</v>
      </c>
      <c r="Y33" s="24">
        <v>2.06</v>
      </c>
      <c r="Z33" s="26">
        <f t="shared" si="273"/>
        <v>1.28</v>
      </c>
      <c r="AA33" s="24">
        <v>0.2</v>
      </c>
      <c r="AB33" s="24">
        <v>0</v>
      </c>
      <c r="AC33" s="24">
        <v>0</v>
      </c>
      <c r="AD33" s="24">
        <v>0</v>
      </c>
      <c r="AE33" s="24">
        <v>0</v>
      </c>
      <c r="AF33" s="24">
        <v>0</v>
      </c>
      <c r="AG33" s="25">
        <v>0</v>
      </c>
      <c r="AH33" s="25">
        <v>0</v>
      </c>
      <c r="AI33" s="26">
        <f t="shared" si="0"/>
        <v>0</v>
      </c>
      <c r="AJ33" s="25">
        <v>0</v>
      </c>
      <c r="AK33" s="25">
        <v>0</v>
      </c>
      <c r="AL33" s="26">
        <f t="shared" si="1"/>
        <v>0</v>
      </c>
      <c r="AM33" s="24">
        <v>0</v>
      </c>
      <c r="AN33" s="24">
        <v>0</v>
      </c>
      <c r="AO33" s="24">
        <v>0</v>
      </c>
      <c r="AP33" s="24">
        <v>0</v>
      </c>
      <c r="AQ33" s="24">
        <v>2</v>
      </c>
      <c r="AR33" s="24">
        <v>1.8</v>
      </c>
      <c r="AS33" s="24">
        <v>0.12</v>
      </c>
      <c r="AT33" s="24">
        <v>0.1</v>
      </c>
      <c r="AU33" s="24">
        <v>0</v>
      </c>
      <c r="AV33" s="24">
        <v>0</v>
      </c>
      <c r="AW33" s="24">
        <v>0</v>
      </c>
      <c r="AX33" s="24">
        <v>0</v>
      </c>
      <c r="AY33" s="24">
        <v>0</v>
      </c>
      <c r="AZ33" s="24">
        <v>0</v>
      </c>
      <c r="BA33" s="24">
        <v>0</v>
      </c>
      <c r="BB33" s="24">
        <v>0</v>
      </c>
      <c r="BC33" s="24">
        <v>0</v>
      </c>
      <c r="BD33" s="24">
        <v>0</v>
      </c>
      <c r="BE33" s="24">
        <v>0</v>
      </c>
      <c r="BF33" s="24">
        <v>0</v>
      </c>
      <c r="BG33" s="24">
        <v>0</v>
      </c>
      <c r="BH33" s="24">
        <v>0</v>
      </c>
      <c r="BI33" s="24">
        <v>0</v>
      </c>
      <c r="BJ33" s="24">
        <v>0</v>
      </c>
      <c r="BK33" s="24">
        <v>0</v>
      </c>
      <c r="BL33" s="24">
        <v>0</v>
      </c>
      <c r="BM33" s="24">
        <v>0</v>
      </c>
      <c r="BN33" s="24">
        <v>0</v>
      </c>
      <c r="BO33" s="24">
        <v>0</v>
      </c>
      <c r="BP33" s="24">
        <v>0</v>
      </c>
      <c r="BQ33" s="24">
        <v>0</v>
      </c>
      <c r="BR33" s="24">
        <v>0</v>
      </c>
      <c r="BS33" s="24">
        <v>0</v>
      </c>
      <c r="BT33" s="24">
        <v>0</v>
      </c>
      <c r="BU33" s="24">
        <v>0</v>
      </c>
      <c r="BV33" s="24">
        <v>0</v>
      </c>
      <c r="BW33" s="24"/>
      <c r="BX33" s="24"/>
      <c r="BY33" s="24">
        <v>0</v>
      </c>
      <c r="BZ33" s="24">
        <v>0</v>
      </c>
      <c r="CA33" s="14" t="e">
        <f>INDEX(#REF!,MATCH(E33,#REF!,0))</f>
        <v>#REF!</v>
      </c>
      <c r="CB33" s="14" t="s">
        <v>471</v>
      </c>
      <c r="CC33" s="24">
        <v>0</v>
      </c>
      <c r="CD33" s="24">
        <v>0</v>
      </c>
      <c r="CE33" s="24">
        <v>2.2999999999999998</v>
      </c>
      <c r="CF33" s="24">
        <v>2.0999999999999996</v>
      </c>
      <c r="CG33" s="24">
        <v>0.11</v>
      </c>
      <c r="CH33" s="24">
        <v>2</v>
      </c>
      <c r="CI33" s="24" t="s">
        <v>115</v>
      </c>
      <c r="CJ33" s="24">
        <v>1.24</v>
      </c>
      <c r="CK33" s="26">
        <f t="shared" si="157"/>
        <v>0</v>
      </c>
      <c r="CL33" s="26">
        <f t="shared" si="270"/>
        <v>1.24</v>
      </c>
      <c r="CM33" s="24">
        <v>36.67</v>
      </c>
      <c r="CN33" s="27">
        <v>66.87</v>
      </c>
      <c r="CO33" s="24">
        <v>66.08</v>
      </c>
      <c r="CP33" s="28">
        <f t="shared" si="159"/>
        <v>66.08</v>
      </c>
      <c r="CQ33" s="28">
        <f t="shared" si="160"/>
        <v>64.97</v>
      </c>
      <c r="CR33" s="28">
        <f t="shared" si="161"/>
        <v>1.1100000000000001</v>
      </c>
      <c r="CS33" s="28">
        <f t="shared" si="162"/>
        <v>65.069999999999993</v>
      </c>
      <c r="CT33" s="28">
        <f t="shared" si="2"/>
        <v>65.27</v>
      </c>
      <c r="CU33" s="29">
        <v>65.47</v>
      </c>
      <c r="CV33" s="28">
        <f t="shared" si="163"/>
        <v>1.28</v>
      </c>
      <c r="CW33" s="28">
        <f t="shared" si="3"/>
        <v>0</v>
      </c>
      <c r="CX33" s="28">
        <f t="shared" si="4"/>
        <v>0</v>
      </c>
      <c r="CY33" s="28">
        <f t="shared" si="5"/>
        <v>66.75</v>
      </c>
      <c r="CZ33" s="28">
        <f t="shared" si="164"/>
        <v>66.75</v>
      </c>
      <c r="DA33" s="30">
        <v>66.87</v>
      </c>
      <c r="DB33" s="26">
        <f t="shared" si="165"/>
        <v>1.9</v>
      </c>
      <c r="DC33" s="26">
        <f t="shared" si="166"/>
        <v>0.79</v>
      </c>
      <c r="DD33" s="26">
        <f t="shared" si="167"/>
        <v>1.1099999999999999</v>
      </c>
      <c r="DE33" s="26">
        <f t="shared" si="6"/>
        <v>0</v>
      </c>
      <c r="DF33" s="26">
        <f t="shared" si="168"/>
        <v>0</v>
      </c>
      <c r="DG33" s="26">
        <f t="shared" si="7"/>
        <v>0</v>
      </c>
      <c r="DH33" s="26">
        <f t="shared" si="8"/>
        <v>0.1</v>
      </c>
      <c r="DI33" s="26">
        <f t="shared" si="9"/>
        <v>0.2</v>
      </c>
      <c r="DJ33" s="26">
        <f t="shared" si="10"/>
        <v>0.94</v>
      </c>
      <c r="DK33" s="26">
        <f t="shared" si="169"/>
        <v>0</v>
      </c>
      <c r="DL33" s="26">
        <f t="shared" si="170"/>
        <v>1.24</v>
      </c>
      <c r="DM33" s="26">
        <f t="shared" si="171"/>
        <v>0</v>
      </c>
      <c r="DN33" s="26">
        <f t="shared" si="172"/>
        <v>0</v>
      </c>
      <c r="DO33" s="24">
        <v>3</v>
      </c>
      <c r="DP33" s="24">
        <v>0.5</v>
      </c>
      <c r="DQ33" s="24">
        <v>1</v>
      </c>
      <c r="DR33" s="24">
        <v>1</v>
      </c>
      <c r="DS33" s="31">
        <f t="shared" si="173"/>
        <v>0</v>
      </c>
      <c r="DT33" s="31">
        <f t="shared" si="174"/>
        <v>4.24</v>
      </c>
      <c r="DU33" s="31">
        <f t="shared" si="175"/>
        <v>0</v>
      </c>
      <c r="DV33" s="31">
        <f t="shared" si="176"/>
        <v>4.49</v>
      </c>
      <c r="DW33" s="31">
        <f t="shared" si="177"/>
        <v>4.49</v>
      </c>
      <c r="DX33" s="31">
        <f t="shared" si="178"/>
        <v>0</v>
      </c>
      <c r="DY33" s="31">
        <f t="shared" si="179"/>
        <v>11.23</v>
      </c>
      <c r="DZ33" s="31">
        <f t="shared" si="180"/>
        <v>11.23</v>
      </c>
      <c r="EA33" s="31">
        <f t="shared" si="181"/>
        <v>0</v>
      </c>
      <c r="EB33" s="31">
        <f t="shared" si="182"/>
        <v>5.84</v>
      </c>
      <c r="EC33" s="31">
        <f t="shared" si="183"/>
        <v>5.84</v>
      </c>
      <c r="ED33" s="31">
        <f t="shared" si="184"/>
        <v>0</v>
      </c>
      <c r="EE33" s="31">
        <f t="shared" si="184"/>
        <v>5.39</v>
      </c>
      <c r="EF33" s="31">
        <f t="shared" si="185"/>
        <v>5.39</v>
      </c>
      <c r="EG33" s="31">
        <f t="shared" si="186"/>
        <v>0</v>
      </c>
      <c r="EH33" s="31">
        <f t="shared" si="186"/>
        <v>5.84</v>
      </c>
      <c r="EI33" s="31">
        <f t="shared" si="187"/>
        <v>5.84</v>
      </c>
      <c r="EJ33" s="24"/>
      <c r="EK33" s="24"/>
      <c r="EL33" s="24">
        <v>657.09</v>
      </c>
      <c r="EM33" s="24">
        <v>691.58999999999992</v>
      </c>
      <c r="EN33" s="24" t="s">
        <v>477</v>
      </c>
      <c r="EO33" s="24" t="s">
        <v>482</v>
      </c>
      <c r="EP33" s="14" t="s">
        <v>478</v>
      </c>
      <c r="EQ33" s="14" t="s">
        <v>479</v>
      </c>
      <c r="ER33" s="14" t="e">
        <f>IF(OR(EP33="Cống tròn",EP33="Cống hộp",EP33="Ống nhựa"),INDEX(#REF!,MATCH(E33,#REF!,0)),IF(OR(EP33="Rãnh xây",EP33="Rãnh bê tông"),INDEX(#REF!,MATCH(E33,#REF!,0)),EP33&amp;" "&amp;" ,"&amp;EQ33))</f>
        <v>#REF!</v>
      </c>
      <c r="ES33" s="25">
        <v>0</v>
      </c>
      <c r="ET33" s="25">
        <v>0</v>
      </c>
      <c r="EU33" s="25">
        <v>0</v>
      </c>
      <c r="EV33" s="24">
        <v>34.499999999999886</v>
      </c>
      <c r="EW33" s="31">
        <f t="shared" si="188"/>
        <v>0</v>
      </c>
      <c r="EX33" s="31">
        <f t="shared" si="189"/>
        <v>0</v>
      </c>
      <c r="EY33" s="31">
        <f t="shared" si="11"/>
        <v>0</v>
      </c>
      <c r="EZ33" s="31">
        <f t="shared" si="190"/>
        <v>0</v>
      </c>
      <c r="FA33" s="31">
        <f t="shared" si="191"/>
        <v>0</v>
      </c>
      <c r="FB33" s="32" t="str">
        <f t="shared" si="192"/>
        <v>Đủ</v>
      </c>
      <c r="FC33" s="31">
        <f t="shared" si="193"/>
        <v>0</v>
      </c>
      <c r="FD33" s="33" t="str" cm="1">
        <f t="array" ref="FD33">IF(EP33="Cống tròn",INDEX(#REF!,MATCH(E33,#REF!,0)),IF(EP33="Cống hộp",INDEX(#REF!,MATCH(E33,#REF!,0)),IF(EP33="Rãnh thang",INDEX(#REF!,MATCH(EL33&amp;EM33,#REF!&amp;#REF!,0)),FE33&amp;" "&amp;FF33)))</f>
        <v xml:space="preserve">Đắp cát </v>
      </c>
      <c r="FE33" s="14" t="s">
        <v>483</v>
      </c>
      <c r="FF33" s="14"/>
      <c r="FG33" s="14" t="e">
        <f>INDEX(#REF!,MATCH(E33,#REF!,0))</f>
        <v>#REF!</v>
      </c>
      <c r="FH33" s="14"/>
      <c r="FI33" s="24">
        <v>0</v>
      </c>
      <c r="FJ33" s="24">
        <v>0</v>
      </c>
      <c r="FK33" s="24">
        <v>0</v>
      </c>
      <c r="FL33" s="25">
        <v>0</v>
      </c>
      <c r="FM33" s="25">
        <v>0</v>
      </c>
      <c r="FN33" s="31">
        <f t="shared" si="194"/>
        <v>0</v>
      </c>
      <c r="FO33" s="31">
        <f t="shared" si="195"/>
        <v>0</v>
      </c>
      <c r="FP33" s="25">
        <v>0</v>
      </c>
      <c r="FQ33" s="25">
        <v>0</v>
      </c>
      <c r="FR33" s="25">
        <v>0</v>
      </c>
      <c r="FS33" s="31">
        <f t="shared" si="196"/>
        <v>0</v>
      </c>
      <c r="FT33" s="25">
        <v>0</v>
      </c>
      <c r="FU33" s="25">
        <v>0</v>
      </c>
      <c r="FV33" s="25">
        <v>0</v>
      </c>
      <c r="FW33" s="25">
        <v>0</v>
      </c>
      <c r="FX33" s="25">
        <v>0</v>
      </c>
      <c r="FY33" s="31">
        <f t="shared" si="197"/>
        <v>0</v>
      </c>
      <c r="FZ33" s="33"/>
      <c r="GA33" s="33"/>
      <c r="GB33" s="33"/>
      <c r="GC33" s="33"/>
      <c r="GD33" s="25">
        <v>0</v>
      </c>
      <c r="GE33" s="25">
        <v>0</v>
      </c>
      <c r="GF33" s="25">
        <v>0</v>
      </c>
      <c r="GG33" s="25">
        <v>0</v>
      </c>
      <c r="GH33" s="25">
        <v>0</v>
      </c>
      <c r="GI33" s="25">
        <v>0</v>
      </c>
      <c r="GJ33" s="25">
        <v>0</v>
      </c>
      <c r="GK33" s="25">
        <v>0</v>
      </c>
      <c r="GL33" s="25">
        <v>0</v>
      </c>
      <c r="GM33" s="25">
        <v>0</v>
      </c>
      <c r="GN33" s="31">
        <f t="shared" si="198"/>
        <v>0</v>
      </c>
      <c r="GO33" s="31">
        <f t="shared" si="199"/>
        <v>0</v>
      </c>
      <c r="GP33" s="25">
        <v>0</v>
      </c>
      <c r="GQ33" s="25">
        <v>0</v>
      </c>
      <c r="GR33" s="25">
        <v>0</v>
      </c>
      <c r="GS33" s="25">
        <v>0</v>
      </c>
      <c r="GT33" s="33" t="e">
        <f>INDEX(#REF!,MATCH(E33,#REF!,0))</f>
        <v>#REF!</v>
      </c>
      <c r="GU33" s="33"/>
      <c r="GV33" s="25">
        <v>0</v>
      </c>
      <c r="GW33" s="25">
        <v>0</v>
      </c>
      <c r="GX33" s="25">
        <v>0</v>
      </c>
      <c r="GY33" s="25">
        <v>0</v>
      </c>
      <c r="GZ33" s="31">
        <f t="shared" si="12"/>
        <v>0</v>
      </c>
      <c r="HA33" s="31">
        <f t="shared" si="13"/>
        <v>0</v>
      </c>
      <c r="HB33" s="31">
        <f t="shared" si="200"/>
        <v>0</v>
      </c>
      <c r="HC33" s="25">
        <v>3.5000000000000003E-2</v>
      </c>
      <c r="HD33" s="25">
        <v>2</v>
      </c>
      <c r="HE33" s="25">
        <v>0.3</v>
      </c>
      <c r="HF33" s="31">
        <f t="shared" si="201"/>
        <v>0.37</v>
      </c>
      <c r="HG33" s="25">
        <v>0.1</v>
      </c>
      <c r="HH33" s="25">
        <v>0.1</v>
      </c>
      <c r="HI33" s="33"/>
      <c r="HJ33" s="33"/>
      <c r="HK33" s="33"/>
      <c r="HL33" s="33"/>
      <c r="HM33" s="33" t="e" cm="1">
        <f t="array" ref="HM33">INDEX(#REF!,MATCH(EL33&amp;EM33,#REF!&amp;#REF!,0))</f>
        <v>#REF!</v>
      </c>
      <c r="HN33" s="25">
        <v>0</v>
      </c>
      <c r="HO33" s="25">
        <v>0</v>
      </c>
      <c r="HP33" s="25">
        <v>0</v>
      </c>
      <c r="HQ33" s="25">
        <v>0</v>
      </c>
      <c r="HR33" s="25">
        <v>0</v>
      </c>
      <c r="HS33" s="25">
        <v>0</v>
      </c>
      <c r="HT33" s="25">
        <v>0</v>
      </c>
      <c r="HU33" s="25">
        <v>0</v>
      </c>
      <c r="HV33" s="25">
        <v>0</v>
      </c>
      <c r="HW33" s="25">
        <v>0</v>
      </c>
      <c r="HX33" s="33" t="e" cm="1">
        <f t="array" ref="HX33">INDEX(#REF!,MATCH(EL33&amp;EM33,#REF!&amp;#REF!,0))</f>
        <v>#REF!</v>
      </c>
      <c r="HY33" s="25">
        <v>0</v>
      </c>
      <c r="HZ33" s="25">
        <v>0</v>
      </c>
      <c r="IA33" s="25">
        <v>0</v>
      </c>
      <c r="IB33" s="33" t="e" cm="1">
        <f t="array" ref="IB33">INDEX(#REF!,MATCH(EL33&amp;EM33,#REF!&amp;#REF!,0))</f>
        <v>#REF!</v>
      </c>
      <c r="IC33" s="25">
        <v>0</v>
      </c>
      <c r="ID33" s="25">
        <v>0</v>
      </c>
      <c r="IE33" s="25">
        <v>0</v>
      </c>
      <c r="IF33" s="25">
        <v>0</v>
      </c>
      <c r="IG33" s="25">
        <v>0</v>
      </c>
      <c r="IH33" s="25">
        <v>0</v>
      </c>
      <c r="II33" s="33" t="e" cm="1">
        <f t="array" ref="II33">INDEX(#REF!,MATCH(EL33&amp;EM33,#REF!&amp;#REF!,0))</f>
        <v>#REF!</v>
      </c>
      <c r="IJ33" s="25">
        <v>0</v>
      </c>
      <c r="IK33" s="25">
        <v>0</v>
      </c>
      <c r="IL33" s="25">
        <v>0</v>
      </c>
      <c r="IM33" s="33" t="e" cm="1">
        <f t="array" ref="IM33">INDEX(#REF!,MATCH(EL33&amp;EM33,#REF!&amp;#REF!,0))</f>
        <v>#REF!</v>
      </c>
      <c r="IN33" s="33"/>
      <c r="IO33" s="31">
        <f t="shared" si="14"/>
        <v>0</v>
      </c>
      <c r="IP33" s="25">
        <v>0</v>
      </c>
      <c r="IQ33" s="25">
        <v>0</v>
      </c>
      <c r="IR33" s="25">
        <v>0</v>
      </c>
      <c r="IS33" s="33" t="e" cm="1">
        <f t="array" ref="IS33">INDEX(#REF!,MATCH(EL33&amp;EM33,#REF!&amp;#REF!,0))</f>
        <v>#REF!</v>
      </c>
      <c r="IT33" s="33"/>
      <c r="IU33" s="31">
        <f t="shared" si="263"/>
        <v>0</v>
      </c>
      <c r="IV33" s="31">
        <f t="shared" si="202"/>
        <v>0</v>
      </c>
      <c r="IW33" s="25">
        <v>0</v>
      </c>
      <c r="IX33" s="25">
        <v>0</v>
      </c>
      <c r="IY33" s="25">
        <v>0</v>
      </c>
      <c r="IZ33" s="25">
        <v>0</v>
      </c>
      <c r="JA33" s="31">
        <f t="shared" si="264"/>
        <v>0</v>
      </c>
      <c r="JB33" s="31">
        <f t="shared" si="265"/>
        <v>0</v>
      </c>
      <c r="JC33" s="31">
        <f t="shared" si="266"/>
        <v>0</v>
      </c>
      <c r="JD33" s="31">
        <f t="shared" si="267"/>
        <v>0</v>
      </c>
      <c r="JE33" s="31">
        <f t="shared" si="268"/>
        <v>0</v>
      </c>
      <c r="JF33" s="27">
        <v>41.040000000000084</v>
      </c>
      <c r="JG33" s="26">
        <f t="shared" si="203"/>
        <v>40.409999999999997</v>
      </c>
      <c r="JH33" s="26">
        <f t="shared" si="204"/>
        <v>0.63000000000008782</v>
      </c>
      <c r="JI33" s="26">
        <f t="shared" si="15"/>
        <v>0</v>
      </c>
      <c r="JJ33" s="26">
        <f t="shared" si="16"/>
        <v>0</v>
      </c>
      <c r="JK33" s="26">
        <f t="shared" si="17"/>
        <v>0</v>
      </c>
      <c r="JL33" s="26">
        <f t="shared" si="18"/>
        <v>40.405000000000086</v>
      </c>
      <c r="JM33" s="26">
        <f t="shared" si="19"/>
        <v>0</v>
      </c>
      <c r="JN33" s="26">
        <f t="shared" si="20"/>
        <v>0</v>
      </c>
      <c r="JO33" s="26">
        <f t="shared" si="21"/>
        <v>0</v>
      </c>
      <c r="JP33" s="26">
        <f t="shared" si="22"/>
        <v>40.505000000000088</v>
      </c>
      <c r="JQ33" s="26">
        <f t="shared" si="23"/>
        <v>0</v>
      </c>
      <c r="JR33" s="26">
        <f t="shared" si="24"/>
        <v>0</v>
      </c>
      <c r="JS33" s="26">
        <f t="shared" si="25"/>
        <v>0</v>
      </c>
      <c r="JT33" s="26">
        <f t="shared" si="26"/>
        <v>40.505000000000088</v>
      </c>
      <c r="JU33" s="26">
        <f t="shared" si="27"/>
        <v>0</v>
      </c>
      <c r="JV33" s="26">
        <f t="shared" si="28"/>
        <v>0</v>
      </c>
      <c r="JW33" s="26">
        <f t="shared" si="29"/>
        <v>0</v>
      </c>
      <c r="JX33" s="26">
        <f t="shared" si="30"/>
        <v>0</v>
      </c>
      <c r="JY33" s="26">
        <f t="shared" si="31"/>
        <v>0</v>
      </c>
      <c r="JZ33" s="26">
        <f t="shared" si="32"/>
        <v>0</v>
      </c>
      <c r="KA33" s="26">
        <f t="shared" si="33"/>
        <v>0</v>
      </c>
      <c r="KB33" s="26">
        <f t="shared" si="34"/>
        <v>0</v>
      </c>
      <c r="KC33" s="26">
        <f t="shared" si="35"/>
        <v>0</v>
      </c>
      <c r="KD33" s="106">
        <f t="shared" si="205"/>
        <v>0</v>
      </c>
      <c r="KE33" s="24">
        <v>40.540000000000084</v>
      </c>
      <c r="KF33" s="31">
        <f t="shared" si="206"/>
        <v>0</v>
      </c>
      <c r="KG33" s="31">
        <f t="shared" si="36"/>
        <v>0</v>
      </c>
      <c r="KH33" s="31">
        <f t="shared" si="37"/>
        <v>0</v>
      </c>
      <c r="KI33" s="31">
        <f t="shared" si="38"/>
        <v>0</v>
      </c>
      <c r="KJ33" s="31">
        <f t="shared" si="39"/>
        <v>41.58</v>
      </c>
      <c r="KK33" s="25">
        <v>41.540000000000084</v>
      </c>
      <c r="KL33" s="31">
        <f t="shared" si="40"/>
        <v>0</v>
      </c>
      <c r="KM33" s="31">
        <f t="shared" si="41"/>
        <v>0</v>
      </c>
      <c r="KN33" s="31">
        <f t="shared" si="42"/>
        <v>0</v>
      </c>
      <c r="KO33" s="31">
        <f t="shared" si="43"/>
        <v>41.58</v>
      </c>
      <c r="KP33" s="31">
        <f t="shared" si="44"/>
        <v>41.68</v>
      </c>
      <c r="KQ33" s="25">
        <v>0</v>
      </c>
      <c r="KR33" s="31">
        <f t="shared" si="45"/>
        <v>0</v>
      </c>
      <c r="KS33" s="27">
        <v>40.540000000000084</v>
      </c>
      <c r="KT33" s="26">
        <f t="shared" si="46"/>
        <v>39.909999999999997</v>
      </c>
      <c r="KU33" s="106">
        <f t="shared" si="207"/>
        <v>0.63000000000008782</v>
      </c>
      <c r="KV33" s="26">
        <f t="shared" si="47"/>
        <v>0</v>
      </c>
      <c r="KW33" s="26">
        <f t="shared" si="48"/>
        <v>0</v>
      </c>
      <c r="KX33" s="26">
        <f t="shared" si="49"/>
        <v>0</v>
      </c>
      <c r="KY33" s="26">
        <f t="shared" si="50"/>
        <v>39.905000000000086</v>
      </c>
      <c r="KZ33" s="26">
        <f t="shared" si="51"/>
        <v>0</v>
      </c>
      <c r="LA33" s="26">
        <f t="shared" si="52"/>
        <v>0</v>
      </c>
      <c r="LB33" s="26">
        <f t="shared" si="53"/>
        <v>0</v>
      </c>
      <c r="LC33" s="26">
        <f t="shared" si="54"/>
        <v>40.005000000000088</v>
      </c>
      <c r="LD33" s="26">
        <f t="shared" si="55"/>
        <v>0</v>
      </c>
      <c r="LE33" s="26">
        <f t="shared" si="56"/>
        <v>0</v>
      </c>
      <c r="LF33" s="26">
        <f t="shared" si="57"/>
        <v>0</v>
      </c>
      <c r="LG33" s="26">
        <f t="shared" si="58"/>
        <v>40.005000000000088</v>
      </c>
      <c r="LH33" s="26">
        <f t="shared" si="59"/>
        <v>0</v>
      </c>
      <c r="LI33" s="26">
        <f t="shared" si="60"/>
        <v>0</v>
      </c>
      <c r="LJ33" s="26">
        <f t="shared" si="61"/>
        <v>0</v>
      </c>
      <c r="LK33" s="26">
        <f t="shared" si="62"/>
        <v>0</v>
      </c>
      <c r="LL33" s="26">
        <f t="shared" si="63"/>
        <v>0</v>
      </c>
      <c r="LM33" s="26">
        <f t="shared" si="64"/>
        <v>0</v>
      </c>
      <c r="LN33" s="26">
        <f t="shared" si="65"/>
        <v>0</v>
      </c>
      <c r="LO33" s="26">
        <f t="shared" si="66"/>
        <v>0</v>
      </c>
      <c r="LP33" s="26">
        <f t="shared" si="67"/>
        <v>0</v>
      </c>
      <c r="LQ33" s="26">
        <f t="shared" si="68"/>
        <v>0</v>
      </c>
      <c r="LR33" s="24">
        <v>40.040000000000084</v>
      </c>
      <c r="LS33" s="31">
        <f t="shared" si="69"/>
        <v>0</v>
      </c>
      <c r="LT33" s="31">
        <f t="shared" si="70"/>
        <v>0</v>
      </c>
      <c r="LU33" s="31">
        <f t="shared" si="71"/>
        <v>0</v>
      </c>
      <c r="LV33" s="31">
        <f t="shared" si="72"/>
        <v>0</v>
      </c>
      <c r="LW33" s="31">
        <f t="shared" si="73"/>
        <v>41.08</v>
      </c>
      <c r="LX33" s="25">
        <v>41.040000000000084</v>
      </c>
      <c r="LY33" s="31">
        <f t="shared" si="74"/>
        <v>0</v>
      </c>
      <c r="LZ33" s="31">
        <f t="shared" si="75"/>
        <v>0</v>
      </c>
      <c r="MA33" s="31">
        <f t="shared" si="76"/>
        <v>0</v>
      </c>
      <c r="MB33" s="31">
        <f t="shared" si="77"/>
        <v>41.08</v>
      </c>
      <c r="MC33" s="31">
        <f t="shared" si="78"/>
        <v>41.18</v>
      </c>
      <c r="MD33" s="25">
        <v>0</v>
      </c>
      <c r="ME33" s="31">
        <f t="shared" si="79"/>
        <v>0</v>
      </c>
      <c r="MF33" s="33" t="s">
        <v>429</v>
      </c>
      <c r="MG33" s="25">
        <v>0.32</v>
      </c>
      <c r="MH33" s="31">
        <f t="shared" si="208"/>
        <v>0.31000000000008782</v>
      </c>
      <c r="MI33" s="31">
        <f t="shared" si="209"/>
        <v>0.63000000000008782</v>
      </c>
      <c r="MJ33" s="25">
        <v>0.32</v>
      </c>
      <c r="MK33" s="31">
        <f t="shared" si="210"/>
        <v>0.31000000000008782</v>
      </c>
      <c r="ML33" s="31">
        <f t="shared" si="211"/>
        <v>0.63000000000008782</v>
      </c>
      <c r="MM33" s="31">
        <f t="shared" si="80"/>
        <v>0</v>
      </c>
      <c r="MN33" s="31">
        <f t="shared" si="81"/>
        <v>0</v>
      </c>
      <c r="MO33" s="31">
        <f t="shared" si="212"/>
        <v>0</v>
      </c>
      <c r="MP33" s="31">
        <f t="shared" si="82"/>
        <v>0</v>
      </c>
      <c r="MQ33" s="31">
        <f t="shared" si="83"/>
        <v>0</v>
      </c>
      <c r="MR33" s="31">
        <f t="shared" si="213"/>
        <v>0</v>
      </c>
      <c r="MS33" s="31">
        <f t="shared" si="84"/>
        <v>0</v>
      </c>
      <c r="MT33" s="31">
        <f t="shared" si="85"/>
        <v>0</v>
      </c>
      <c r="MU33" s="31">
        <f t="shared" si="214"/>
        <v>0</v>
      </c>
      <c r="MV33" s="31">
        <f t="shared" si="86"/>
        <v>0</v>
      </c>
      <c r="MW33" s="31">
        <f t="shared" si="87"/>
        <v>0</v>
      </c>
      <c r="MX33" s="31">
        <f t="shared" si="215"/>
        <v>0</v>
      </c>
      <c r="MY33" s="108">
        <f t="shared" si="88"/>
        <v>0</v>
      </c>
      <c r="MZ33" s="31">
        <f t="shared" si="89"/>
        <v>0</v>
      </c>
      <c r="NA33" s="31">
        <f t="shared" si="216"/>
        <v>0</v>
      </c>
      <c r="NB33" s="31">
        <f t="shared" si="90"/>
        <v>0</v>
      </c>
      <c r="NC33" s="31">
        <f t="shared" si="91"/>
        <v>0</v>
      </c>
      <c r="ND33" s="31">
        <f t="shared" si="217"/>
        <v>0</v>
      </c>
      <c r="NE33" s="31">
        <f t="shared" si="92"/>
        <v>0</v>
      </c>
      <c r="NF33" s="31">
        <f t="shared" si="93"/>
        <v>0</v>
      </c>
      <c r="NG33" s="31">
        <f t="shared" si="218"/>
        <v>0</v>
      </c>
      <c r="NH33" s="31">
        <f t="shared" si="94"/>
        <v>0</v>
      </c>
      <c r="NI33" s="31">
        <f t="shared" si="95"/>
        <v>0</v>
      </c>
      <c r="NJ33" s="31">
        <f t="shared" si="219"/>
        <v>0</v>
      </c>
      <c r="NK33" s="31">
        <f t="shared" si="96"/>
        <v>0</v>
      </c>
      <c r="NL33" s="31">
        <f t="shared" si="97"/>
        <v>0</v>
      </c>
      <c r="NM33" s="31">
        <f t="shared" si="220"/>
        <v>0</v>
      </c>
      <c r="NN33" s="108">
        <f t="shared" si="98"/>
        <v>0</v>
      </c>
      <c r="NO33" s="31">
        <f t="shared" si="99"/>
        <v>0</v>
      </c>
      <c r="NP33" s="31">
        <f t="shared" si="221"/>
        <v>0</v>
      </c>
      <c r="NQ33" s="31">
        <f t="shared" si="100"/>
        <v>0</v>
      </c>
      <c r="NR33" s="31">
        <f t="shared" si="101"/>
        <v>0</v>
      </c>
      <c r="NS33" s="31">
        <f t="shared" si="222"/>
        <v>0</v>
      </c>
      <c r="NT33" s="31">
        <f t="shared" si="102"/>
        <v>0</v>
      </c>
      <c r="NU33" s="31">
        <f t="shared" si="103"/>
        <v>0</v>
      </c>
      <c r="NV33" s="31">
        <f t="shared" si="223"/>
        <v>0</v>
      </c>
      <c r="NW33" s="31">
        <f t="shared" si="104"/>
        <v>0</v>
      </c>
      <c r="NX33" s="31">
        <f t="shared" si="105"/>
        <v>0</v>
      </c>
      <c r="NY33" s="31">
        <f t="shared" si="224"/>
        <v>0</v>
      </c>
      <c r="NZ33" s="31">
        <f t="shared" si="106"/>
        <v>0</v>
      </c>
      <c r="OA33" s="31">
        <f t="shared" si="107"/>
        <v>0</v>
      </c>
      <c r="OB33" s="31">
        <f t="shared" si="225"/>
        <v>0</v>
      </c>
      <c r="OC33" s="31">
        <f t="shared" si="108"/>
        <v>0.1</v>
      </c>
      <c r="OD33" s="31">
        <f t="shared" si="109"/>
        <v>0.1</v>
      </c>
      <c r="OE33" s="31">
        <f t="shared" si="226"/>
        <v>0.1</v>
      </c>
      <c r="OF33" s="31">
        <f t="shared" si="110"/>
        <v>0</v>
      </c>
      <c r="OG33" s="31">
        <f t="shared" si="111"/>
        <v>0</v>
      </c>
      <c r="OH33" s="31">
        <f t="shared" si="227"/>
        <v>0</v>
      </c>
      <c r="OI33" s="31">
        <f t="shared" si="112"/>
        <v>0.21000000000008781</v>
      </c>
      <c r="OJ33" s="31">
        <f t="shared" si="113"/>
        <v>0.21000000000008781</v>
      </c>
      <c r="OK33" s="31">
        <f t="shared" si="228"/>
        <v>0.21000000000008781</v>
      </c>
      <c r="OL33" s="31">
        <f t="shared" si="114"/>
        <v>0.15999999999991218</v>
      </c>
      <c r="OM33" s="31">
        <f t="shared" si="115"/>
        <v>0.15999999999991218</v>
      </c>
      <c r="ON33" s="31">
        <f t="shared" si="229"/>
        <v>0.15999999999991218</v>
      </c>
      <c r="OO33" s="31">
        <f t="shared" si="116"/>
        <v>0</v>
      </c>
      <c r="OP33" s="31">
        <f t="shared" si="117"/>
        <v>0</v>
      </c>
      <c r="OQ33" s="31">
        <f t="shared" si="230"/>
        <v>0</v>
      </c>
      <c r="OR33" s="31">
        <f t="shared" si="118"/>
        <v>0.1</v>
      </c>
      <c r="OS33" s="31">
        <f t="shared" si="119"/>
        <v>0.1</v>
      </c>
      <c r="OT33" s="31">
        <f t="shared" si="231"/>
        <v>0.1</v>
      </c>
      <c r="OU33" s="31">
        <f t="shared" si="120"/>
        <v>0</v>
      </c>
      <c r="OV33" s="31">
        <f t="shared" si="121"/>
        <v>0</v>
      </c>
      <c r="OW33" s="31">
        <f t="shared" si="232"/>
        <v>0</v>
      </c>
      <c r="OX33" s="31">
        <f t="shared" si="122"/>
        <v>0</v>
      </c>
      <c r="OY33" s="31">
        <f t="shared" si="123"/>
        <v>0</v>
      </c>
      <c r="OZ33" s="31">
        <f t="shared" si="233"/>
        <v>0</v>
      </c>
      <c r="PA33" s="31">
        <f t="shared" si="124"/>
        <v>0</v>
      </c>
      <c r="PB33" s="31">
        <f t="shared" si="125"/>
        <v>0</v>
      </c>
      <c r="PC33" s="31">
        <f t="shared" si="234"/>
        <v>0</v>
      </c>
      <c r="PD33" s="31">
        <f t="shared" si="126"/>
        <v>0</v>
      </c>
      <c r="PE33" s="31">
        <f t="shared" si="127"/>
        <v>0</v>
      </c>
      <c r="PF33" s="31">
        <f t="shared" si="235"/>
        <v>0</v>
      </c>
      <c r="PG33" s="27">
        <v>2.6</v>
      </c>
      <c r="PH33" s="27">
        <v>0.5</v>
      </c>
      <c r="PI33" s="27">
        <v>1</v>
      </c>
      <c r="PJ33" s="27">
        <v>1</v>
      </c>
      <c r="PK33" s="27">
        <v>0</v>
      </c>
      <c r="PL33" s="27">
        <v>0</v>
      </c>
      <c r="PM33" s="27">
        <v>0</v>
      </c>
      <c r="PN33" s="27">
        <v>0</v>
      </c>
      <c r="PO33" s="31">
        <f t="shared" si="269"/>
        <v>2.91</v>
      </c>
      <c r="PP33" s="31">
        <f t="shared" si="236"/>
        <v>0.85</v>
      </c>
      <c r="PQ33" s="31">
        <f t="shared" si="237"/>
        <v>3.23</v>
      </c>
      <c r="PR33" s="31">
        <f t="shared" si="238"/>
        <v>0.98</v>
      </c>
      <c r="PS33" s="31">
        <f t="shared" si="239"/>
        <v>2.91</v>
      </c>
      <c r="PT33" s="31">
        <f t="shared" si="240"/>
        <v>0.85</v>
      </c>
      <c r="PU33" s="31">
        <f t="shared" si="241"/>
        <v>3.23</v>
      </c>
      <c r="PV33" s="31">
        <f t="shared" si="242"/>
        <v>0.98</v>
      </c>
      <c r="PW33" s="31">
        <f t="shared" si="128"/>
        <v>0</v>
      </c>
      <c r="PX33" s="31">
        <f t="shared" si="243"/>
        <v>0</v>
      </c>
      <c r="PY33" s="31">
        <f t="shared" si="129"/>
        <v>0</v>
      </c>
      <c r="PZ33" s="31">
        <f t="shared" si="130"/>
        <v>0</v>
      </c>
      <c r="QA33" s="31">
        <f t="shared" si="131"/>
        <v>29.32</v>
      </c>
      <c r="QB33" s="31">
        <f t="shared" si="132"/>
        <v>33.81</v>
      </c>
      <c r="QC33" s="31">
        <f t="shared" si="133"/>
        <v>63.13</v>
      </c>
      <c r="QD33" s="31">
        <f t="shared" si="134"/>
        <v>0</v>
      </c>
      <c r="QE33" s="31">
        <f t="shared" si="135"/>
        <v>0</v>
      </c>
      <c r="QF33" s="31">
        <f t="shared" si="244"/>
        <v>0</v>
      </c>
      <c r="QG33" s="31">
        <f t="shared" si="245"/>
        <v>29.32</v>
      </c>
      <c r="QH33" s="31">
        <f t="shared" si="246"/>
        <v>33.81</v>
      </c>
      <c r="QI33" s="31">
        <f t="shared" si="247"/>
        <v>63.13</v>
      </c>
      <c r="QJ33" s="31">
        <f t="shared" si="136"/>
        <v>0</v>
      </c>
      <c r="QK33" s="31">
        <f t="shared" si="137"/>
        <v>0</v>
      </c>
      <c r="QL33" s="31">
        <f t="shared" si="248"/>
        <v>0</v>
      </c>
      <c r="QM33" s="31">
        <f t="shared" si="138"/>
        <v>0</v>
      </c>
      <c r="QN33" s="31">
        <f t="shared" si="139"/>
        <v>0</v>
      </c>
      <c r="QO33" s="31">
        <f t="shared" si="249"/>
        <v>0</v>
      </c>
      <c r="QP33" s="31">
        <f t="shared" si="140"/>
        <v>0</v>
      </c>
      <c r="QQ33" s="31">
        <f t="shared" si="141"/>
        <v>0</v>
      </c>
      <c r="QR33" s="31">
        <f t="shared" si="250"/>
        <v>0</v>
      </c>
      <c r="QS33" s="31">
        <f t="shared" si="142"/>
        <v>29.46</v>
      </c>
      <c r="QT33" s="31">
        <f t="shared" si="143"/>
        <v>24.49</v>
      </c>
      <c r="QU33" s="31">
        <f t="shared" si="251"/>
        <v>53.95</v>
      </c>
      <c r="QV33" s="31">
        <f t="shared" si="144"/>
        <v>0</v>
      </c>
      <c r="QW33" s="31">
        <f t="shared" si="145"/>
        <v>0</v>
      </c>
      <c r="QX33" s="31">
        <f t="shared" si="252"/>
        <v>0</v>
      </c>
      <c r="QY33" s="31">
        <f t="shared" si="146"/>
        <v>0</v>
      </c>
      <c r="QZ33" s="31">
        <f t="shared" si="147"/>
        <v>0</v>
      </c>
      <c r="RA33" s="31">
        <f t="shared" si="253"/>
        <v>0</v>
      </c>
      <c r="RB33" s="31">
        <f t="shared" si="254"/>
        <v>0</v>
      </c>
      <c r="RC33" s="31">
        <f t="shared" si="255"/>
        <v>0</v>
      </c>
      <c r="RD33" s="31">
        <f t="shared" si="256"/>
        <v>29.46</v>
      </c>
      <c r="RE33" s="31">
        <f t="shared" si="256"/>
        <v>24.49</v>
      </c>
      <c r="RF33" s="31">
        <f t="shared" si="257"/>
        <v>53.95</v>
      </c>
      <c r="RG33" s="31">
        <f t="shared" si="258"/>
        <v>-0.14000000000000001</v>
      </c>
      <c r="RH33" s="31">
        <f t="shared" si="258"/>
        <v>9.32</v>
      </c>
      <c r="RI33" s="31">
        <f t="shared" si="259"/>
        <v>9.18</v>
      </c>
      <c r="RJ33" s="31">
        <f t="shared" si="260"/>
        <v>29.46</v>
      </c>
      <c r="RK33" s="31">
        <f t="shared" si="260"/>
        <v>24.49</v>
      </c>
      <c r="RL33" s="31">
        <f t="shared" si="260"/>
        <v>53.95</v>
      </c>
      <c r="RM33" s="31">
        <f t="shared" si="148"/>
        <v>0.56999999999999995</v>
      </c>
      <c r="RN33" s="31">
        <f t="shared" si="149"/>
        <v>3.17</v>
      </c>
      <c r="RO33" s="31">
        <f t="shared" si="150"/>
        <v>1.64</v>
      </c>
      <c r="RP33" s="31">
        <f t="shared" si="151"/>
        <v>0.56999999999999995</v>
      </c>
      <c r="RQ33" s="31">
        <f t="shared" si="152"/>
        <v>3.17</v>
      </c>
      <c r="RR33" s="31">
        <f t="shared" si="153"/>
        <v>1.64</v>
      </c>
      <c r="RS33" s="31">
        <f t="shared" si="154"/>
        <v>56.58</v>
      </c>
      <c r="RT33" s="31">
        <f t="shared" si="155"/>
        <v>3.71</v>
      </c>
      <c r="RU33" s="31">
        <f t="shared" si="261"/>
        <v>52.87</v>
      </c>
      <c r="RV33" s="24"/>
      <c r="RW33" s="24"/>
      <c r="RX33" s="24"/>
      <c r="RY33" s="24"/>
    </row>
    <row r="34" spans="1:493" ht="42.75" x14ac:dyDescent="0.25">
      <c r="A34" s="24">
        <v>28</v>
      </c>
      <c r="B34" s="24" t="s">
        <v>457</v>
      </c>
      <c r="C34" s="24">
        <v>692.29</v>
      </c>
      <c r="D34" s="14" t="e">
        <f>INDEX(#REF!,MATCH(E34,#REF!,0))</f>
        <v>#REF!</v>
      </c>
      <c r="E34" s="24" t="s">
        <v>482</v>
      </c>
      <c r="F34" s="33" t="s">
        <v>481</v>
      </c>
      <c r="G34" s="33" t="s">
        <v>444</v>
      </c>
      <c r="H34" s="33" t="s">
        <v>424</v>
      </c>
      <c r="I34" s="33" t="s">
        <v>425</v>
      </c>
      <c r="J34" s="33" t="s">
        <v>426</v>
      </c>
      <c r="K34" s="33" t="s">
        <v>446</v>
      </c>
      <c r="L34" s="33" t="s">
        <v>446</v>
      </c>
      <c r="M34" s="24">
        <v>2</v>
      </c>
      <c r="N34" s="24">
        <v>2</v>
      </c>
      <c r="O34" s="25">
        <v>2.5</v>
      </c>
      <c r="P34" s="25">
        <v>2.9</v>
      </c>
      <c r="Q34" s="25">
        <v>0.1</v>
      </c>
      <c r="R34" s="25">
        <v>2.5</v>
      </c>
      <c r="S34" s="25">
        <v>2.7</v>
      </c>
      <c r="T34" s="24">
        <v>0.2</v>
      </c>
      <c r="U34" s="24">
        <v>2</v>
      </c>
      <c r="V34" s="24">
        <v>2</v>
      </c>
      <c r="W34" s="24">
        <v>0.2</v>
      </c>
      <c r="X34" s="24">
        <v>2</v>
      </c>
      <c r="Y34" s="24">
        <v>2.06</v>
      </c>
      <c r="Z34" s="26">
        <f t="shared" si="273"/>
        <v>1.28</v>
      </c>
      <c r="AA34" s="24">
        <v>0.2</v>
      </c>
      <c r="AB34" s="24">
        <v>0</v>
      </c>
      <c r="AC34" s="24">
        <v>0</v>
      </c>
      <c r="AD34" s="24">
        <v>0</v>
      </c>
      <c r="AE34" s="24">
        <v>0</v>
      </c>
      <c r="AF34" s="24">
        <v>0</v>
      </c>
      <c r="AG34" s="25">
        <v>0</v>
      </c>
      <c r="AH34" s="25">
        <v>0</v>
      </c>
      <c r="AI34" s="26">
        <f t="shared" si="0"/>
        <v>0</v>
      </c>
      <c r="AJ34" s="25">
        <v>0</v>
      </c>
      <c r="AK34" s="25">
        <v>0</v>
      </c>
      <c r="AL34" s="26">
        <f t="shared" si="1"/>
        <v>0</v>
      </c>
      <c r="AM34" s="24">
        <v>0</v>
      </c>
      <c r="AN34" s="24">
        <v>0</v>
      </c>
      <c r="AO34" s="24">
        <v>0</v>
      </c>
      <c r="AP34" s="24">
        <v>0</v>
      </c>
      <c r="AQ34" s="24">
        <v>2</v>
      </c>
      <c r="AR34" s="24">
        <v>1.8</v>
      </c>
      <c r="AS34" s="24">
        <v>0.12</v>
      </c>
      <c r="AT34" s="24">
        <v>0.1</v>
      </c>
      <c r="AU34" s="24">
        <v>0</v>
      </c>
      <c r="AV34" s="24">
        <v>0</v>
      </c>
      <c r="AW34" s="24">
        <v>0</v>
      </c>
      <c r="AX34" s="24">
        <v>0</v>
      </c>
      <c r="AY34" s="24">
        <v>0</v>
      </c>
      <c r="AZ34" s="24">
        <v>0</v>
      </c>
      <c r="BA34" s="24">
        <v>0</v>
      </c>
      <c r="BB34" s="24">
        <v>0</v>
      </c>
      <c r="BC34" s="24">
        <v>0</v>
      </c>
      <c r="BD34" s="24">
        <v>0</v>
      </c>
      <c r="BE34" s="24">
        <v>0</v>
      </c>
      <c r="BF34" s="24">
        <v>0</v>
      </c>
      <c r="BG34" s="24">
        <v>0</v>
      </c>
      <c r="BH34" s="24">
        <v>0</v>
      </c>
      <c r="BI34" s="24">
        <v>0</v>
      </c>
      <c r="BJ34" s="24">
        <v>0</v>
      </c>
      <c r="BK34" s="24">
        <v>0</v>
      </c>
      <c r="BL34" s="24">
        <v>0</v>
      </c>
      <c r="BM34" s="24">
        <v>0</v>
      </c>
      <c r="BN34" s="24">
        <v>0</v>
      </c>
      <c r="BO34" s="24">
        <v>0</v>
      </c>
      <c r="BP34" s="24">
        <v>0</v>
      </c>
      <c r="BQ34" s="24">
        <v>0</v>
      </c>
      <c r="BR34" s="24">
        <v>0</v>
      </c>
      <c r="BS34" s="24">
        <v>0</v>
      </c>
      <c r="BT34" s="24">
        <v>0</v>
      </c>
      <c r="BU34" s="24">
        <v>0</v>
      </c>
      <c r="BV34" s="24">
        <v>0</v>
      </c>
      <c r="BW34" s="24"/>
      <c r="BX34" s="24"/>
      <c r="BY34" s="24">
        <v>0</v>
      </c>
      <c r="BZ34" s="24">
        <v>0</v>
      </c>
      <c r="CA34" s="14" t="e">
        <f>INDEX(#REF!,MATCH(E34,#REF!,0))</f>
        <v>#REF!</v>
      </c>
      <c r="CB34" s="14" t="s">
        <v>471</v>
      </c>
      <c r="CC34" s="24">
        <v>0</v>
      </c>
      <c r="CD34" s="24">
        <v>0</v>
      </c>
      <c r="CE34" s="24">
        <v>2.2999999999999998</v>
      </c>
      <c r="CF34" s="24">
        <v>2.0999999999999996</v>
      </c>
      <c r="CG34" s="24">
        <v>0.11</v>
      </c>
      <c r="CH34" s="24">
        <v>2</v>
      </c>
      <c r="CI34" s="24" t="s">
        <v>115</v>
      </c>
      <c r="CJ34" s="24">
        <v>1.3</v>
      </c>
      <c r="CK34" s="26">
        <f t="shared" si="157"/>
        <v>0</v>
      </c>
      <c r="CL34" s="26">
        <f t="shared" si="270"/>
        <v>1.3</v>
      </c>
      <c r="CM34" s="24">
        <v>36.67</v>
      </c>
      <c r="CN34" s="27">
        <v>67.87</v>
      </c>
      <c r="CO34" s="24">
        <v>67.08</v>
      </c>
      <c r="CP34" s="28">
        <f t="shared" si="159"/>
        <v>67.08</v>
      </c>
      <c r="CQ34" s="28">
        <f t="shared" si="160"/>
        <v>65.97</v>
      </c>
      <c r="CR34" s="28">
        <f t="shared" si="161"/>
        <v>1.1100000000000001</v>
      </c>
      <c r="CS34" s="28">
        <f t="shared" si="162"/>
        <v>66.069999999999993</v>
      </c>
      <c r="CT34" s="28">
        <f t="shared" si="2"/>
        <v>66.27</v>
      </c>
      <c r="CU34" s="29">
        <v>66.47</v>
      </c>
      <c r="CV34" s="28">
        <f t="shared" si="163"/>
        <v>1.28</v>
      </c>
      <c r="CW34" s="28">
        <f t="shared" si="3"/>
        <v>0</v>
      </c>
      <c r="CX34" s="28">
        <f t="shared" si="4"/>
        <v>0</v>
      </c>
      <c r="CY34" s="28">
        <f t="shared" si="5"/>
        <v>67.75</v>
      </c>
      <c r="CZ34" s="28">
        <f t="shared" si="164"/>
        <v>67.75</v>
      </c>
      <c r="DA34" s="30">
        <v>67.87</v>
      </c>
      <c r="DB34" s="26">
        <f t="shared" si="165"/>
        <v>1.9</v>
      </c>
      <c r="DC34" s="26">
        <f t="shared" si="166"/>
        <v>0.79</v>
      </c>
      <c r="DD34" s="26">
        <f t="shared" si="167"/>
        <v>1.1099999999999999</v>
      </c>
      <c r="DE34" s="26">
        <f t="shared" si="6"/>
        <v>0</v>
      </c>
      <c r="DF34" s="26">
        <f t="shared" si="168"/>
        <v>0</v>
      </c>
      <c r="DG34" s="26">
        <f t="shared" si="7"/>
        <v>0</v>
      </c>
      <c r="DH34" s="26">
        <f t="shared" si="8"/>
        <v>0.1</v>
      </c>
      <c r="DI34" s="26">
        <f t="shared" si="9"/>
        <v>0.2</v>
      </c>
      <c r="DJ34" s="26">
        <f t="shared" si="10"/>
        <v>1</v>
      </c>
      <c r="DK34" s="26">
        <f t="shared" si="169"/>
        <v>0</v>
      </c>
      <c r="DL34" s="26">
        <f t="shared" si="170"/>
        <v>1.3</v>
      </c>
      <c r="DM34" s="26">
        <f t="shared" si="171"/>
        <v>0</v>
      </c>
      <c r="DN34" s="26">
        <f t="shared" si="172"/>
        <v>0</v>
      </c>
      <c r="DO34" s="24">
        <v>3</v>
      </c>
      <c r="DP34" s="24">
        <v>0.5</v>
      </c>
      <c r="DQ34" s="24">
        <v>1</v>
      </c>
      <c r="DR34" s="24">
        <v>1</v>
      </c>
      <c r="DS34" s="31">
        <f t="shared" si="173"/>
        <v>0</v>
      </c>
      <c r="DT34" s="31">
        <f t="shared" si="174"/>
        <v>4.3</v>
      </c>
      <c r="DU34" s="31">
        <f t="shared" si="175"/>
        <v>0</v>
      </c>
      <c r="DV34" s="31">
        <f t="shared" si="176"/>
        <v>4.75</v>
      </c>
      <c r="DW34" s="31">
        <f t="shared" si="177"/>
        <v>4.75</v>
      </c>
      <c r="DX34" s="31">
        <f t="shared" si="178"/>
        <v>0</v>
      </c>
      <c r="DY34" s="31">
        <f t="shared" si="179"/>
        <v>11.88</v>
      </c>
      <c r="DZ34" s="31">
        <f t="shared" si="180"/>
        <v>11.88</v>
      </c>
      <c r="EA34" s="31">
        <f t="shared" si="181"/>
        <v>0</v>
      </c>
      <c r="EB34" s="31">
        <f t="shared" si="182"/>
        <v>6.08</v>
      </c>
      <c r="EC34" s="31">
        <f t="shared" si="183"/>
        <v>6.08</v>
      </c>
      <c r="ED34" s="31">
        <f t="shared" si="184"/>
        <v>0</v>
      </c>
      <c r="EE34" s="31">
        <f t="shared" si="184"/>
        <v>5.8</v>
      </c>
      <c r="EF34" s="31">
        <f t="shared" si="185"/>
        <v>5.8</v>
      </c>
      <c r="EG34" s="31">
        <f t="shared" si="186"/>
        <v>0</v>
      </c>
      <c r="EH34" s="31">
        <f t="shared" si="186"/>
        <v>6.08</v>
      </c>
      <c r="EI34" s="31">
        <f t="shared" si="187"/>
        <v>6.08</v>
      </c>
      <c r="EJ34" s="24"/>
      <c r="EK34" s="24"/>
      <c r="EL34" s="24">
        <v>692.99</v>
      </c>
      <c r="EM34" s="24">
        <v>722.21999999999991</v>
      </c>
      <c r="EN34" s="24" t="s">
        <v>482</v>
      </c>
      <c r="EO34" s="24" t="s">
        <v>484</v>
      </c>
      <c r="EP34" s="14" t="s">
        <v>478</v>
      </c>
      <c r="EQ34" s="14" t="s">
        <v>485</v>
      </c>
      <c r="ER34" s="14" t="e">
        <f>IF(OR(EP34="Cống tròn",EP34="Cống hộp",EP34="Ống nhựa"),INDEX(#REF!,MATCH(E34,#REF!,0)),IF(OR(EP34="Rãnh xây",EP34="Rãnh bê tông"),INDEX(#REF!,MATCH(E34,#REF!,0)),EP34&amp;" "&amp;" ,"&amp;EQ34))</f>
        <v>#REF!</v>
      </c>
      <c r="ES34" s="25">
        <v>0</v>
      </c>
      <c r="ET34" s="25">
        <v>0</v>
      </c>
      <c r="EU34" s="25">
        <v>0</v>
      </c>
      <c r="EV34" s="24">
        <v>29.229999999999905</v>
      </c>
      <c r="EW34" s="31">
        <f t="shared" si="188"/>
        <v>0</v>
      </c>
      <c r="EX34" s="31">
        <f t="shared" si="189"/>
        <v>0</v>
      </c>
      <c r="EY34" s="31">
        <f t="shared" si="11"/>
        <v>0</v>
      </c>
      <c r="EZ34" s="31">
        <f t="shared" si="190"/>
        <v>0</v>
      </c>
      <c r="FA34" s="31">
        <f t="shared" si="191"/>
        <v>0</v>
      </c>
      <c r="FB34" s="32" t="str">
        <f t="shared" si="192"/>
        <v>Đủ</v>
      </c>
      <c r="FC34" s="31">
        <f t="shared" si="193"/>
        <v>0</v>
      </c>
      <c r="FD34" s="33" t="str" cm="1">
        <f t="array" ref="FD34">IF(EP34="Cống tròn",INDEX(#REF!,MATCH(E34,#REF!,0)),IF(EP34="Cống hộp",INDEX(#REF!,MATCH(E34,#REF!,0)),IF(EP34="Rãnh thang",INDEX(#REF!,MATCH(EL34&amp;EM34,#REF!&amp;#REF!,0)),FE34&amp;" "&amp;FF34)))</f>
        <v xml:space="preserve">Không đắp cát </v>
      </c>
      <c r="FE34" s="14" t="s">
        <v>480</v>
      </c>
      <c r="FF34" s="14"/>
      <c r="FG34" s="14" t="e">
        <f>INDEX(#REF!,MATCH(E34,#REF!,0))</f>
        <v>#REF!</v>
      </c>
      <c r="FH34" s="14"/>
      <c r="FI34" s="24">
        <v>0</v>
      </c>
      <c r="FJ34" s="24">
        <v>0</v>
      </c>
      <c r="FK34" s="24">
        <v>0</v>
      </c>
      <c r="FL34" s="25">
        <v>0</v>
      </c>
      <c r="FM34" s="25">
        <v>0</v>
      </c>
      <c r="FN34" s="31">
        <f t="shared" si="194"/>
        <v>0</v>
      </c>
      <c r="FO34" s="31">
        <f t="shared" si="195"/>
        <v>0</v>
      </c>
      <c r="FP34" s="25">
        <v>0</v>
      </c>
      <c r="FQ34" s="25">
        <v>0</v>
      </c>
      <c r="FR34" s="25">
        <v>0</v>
      </c>
      <c r="FS34" s="31">
        <f t="shared" si="196"/>
        <v>0</v>
      </c>
      <c r="FT34" s="25">
        <v>0</v>
      </c>
      <c r="FU34" s="25">
        <v>0</v>
      </c>
      <c r="FV34" s="25">
        <v>0</v>
      </c>
      <c r="FW34" s="25">
        <v>0</v>
      </c>
      <c r="FX34" s="25">
        <v>0</v>
      </c>
      <c r="FY34" s="31">
        <f t="shared" si="197"/>
        <v>0</v>
      </c>
      <c r="FZ34" s="33"/>
      <c r="GA34" s="33"/>
      <c r="GB34" s="33"/>
      <c r="GC34" s="33"/>
      <c r="GD34" s="25">
        <v>0</v>
      </c>
      <c r="GE34" s="25">
        <v>0</v>
      </c>
      <c r="GF34" s="25">
        <v>0</v>
      </c>
      <c r="GG34" s="25">
        <v>0</v>
      </c>
      <c r="GH34" s="25">
        <v>0</v>
      </c>
      <c r="GI34" s="25">
        <v>0</v>
      </c>
      <c r="GJ34" s="25">
        <v>0</v>
      </c>
      <c r="GK34" s="25">
        <v>0</v>
      </c>
      <c r="GL34" s="25">
        <v>0</v>
      </c>
      <c r="GM34" s="25">
        <v>0</v>
      </c>
      <c r="GN34" s="31">
        <f t="shared" si="198"/>
        <v>0</v>
      </c>
      <c r="GO34" s="31">
        <f t="shared" si="199"/>
        <v>0</v>
      </c>
      <c r="GP34" s="25">
        <v>0</v>
      </c>
      <c r="GQ34" s="25">
        <v>0</v>
      </c>
      <c r="GR34" s="25">
        <v>0</v>
      </c>
      <c r="GS34" s="25">
        <v>0</v>
      </c>
      <c r="GT34" s="33" t="e">
        <f>INDEX(#REF!,MATCH(E34,#REF!,0))</f>
        <v>#REF!</v>
      </c>
      <c r="GU34" s="33"/>
      <c r="GV34" s="25">
        <v>0</v>
      </c>
      <c r="GW34" s="25">
        <v>0</v>
      </c>
      <c r="GX34" s="25">
        <v>0</v>
      </c>
      <c r="GY34" s="25">
        <v>0</v>
      </c>
      <c r="GZ34" s="31">
        <f t="shared" si="12"/>
        <v>0</v>
      </c>
      <c r="HA34" s="31">
        <f t="shared" si="13"/>
        <v>0</v>
      </c>
      <c r="HB34" s="31">
        <f t="shared" si="200"/>
        <v>0</v>
      </c>
      <c r="HC34" s="25">
        <v>0.04</v>
      </c>
      <c r="HD34" s="25">
        <v>2</v>
      </c>
      <c r="HE34" s="25">
        <v>0.6</v>
      </c>
      <c r="HF34" s="31">
        <f t="shared" si="201"/>
        <v>0.68</v>
      </c>
      <c r="HG34" s="25">
        <v>0</v>
      </c>
      <c r="HH34" s="25">
        <v>0</v>
      </c>
      <c r="HI34" s="33"/>
      <c r="HJ34" s="33"/>
      <c r="HK34" s="33"/>
      <c r="HL34" s="33"/>
      <c r="HM34" s="33" t="e" cm="1">
        <f t="array" ref="HM34">INDEX(#REF!,MATCH(EL34&amp;EM34,#REF!&amp;#REF!,0))</f>
        <v>#REF!</v>
      </c>
      <c r="HN34" s="25">
        <v>0</v>
      </c>
      <c r="HO34" s="25">
        <v>0</v>
      </c>
      <c r="HP34" s="25">
        <v>0</v>
      </c>
      <c r="HQ34" s="25">
        <v>0</v>
      </c>
      <c r="HR34" s="25">
        <v>0</v>
      </c>
      <c r="HS34" s="25">
        <v>0</v>
      </c>
      <c r="HT34" s="25">
        <v>0</v>
      </c>
      <c r="HU34" s="25">
        <v>0</v>
      </c>
      <c r="HV34" s="25">
        <v>0</v>
      </c>
      <c r="HW34" s="25">
        <v>0</v>
      </c>
      <c r="HX34" s="33" t="e" cm="1">
        <f t="array" ref="HX34">INDEX(#REF!,MATCH(EL34&amp;EM34,#REF!&amp;#REF!,0))</f>
        <v>#REF!</v>
      </c>
      <c r="HY34" s="25">
        <v>0</v>
      </c>
      <c r="HZ34" s="25">
        <v>0</v>
      </c>
      <c r="IA34" s="25">
        <v>0</v>
      </c>
      <c r="IB34" s="33" t="e" cm="1">
        <f t="array" ref="IB34">INDEX(#REF!,MATCH(EL34&amp;EM34,#REF!&amp;#REF!,0))</f>
        <v>#REF!</v>
      </c>
      <c r="IC34" s="25">
        <v>0</v>
      </c>
      <c r="ID34" s="25">
        <v>0</v>
      </c>
      <c r="IE34" s="25">
        <v>0</v>
      </c>
      <c r="IF34" s="25">
        <v>0</v>
      </c>
      <c r="IG34" s="25">
        <v>0</v>
      </c>
      <c r="IH34" s="25">
        <v>0</v>
      </c>
      <c r="II34" s="33" t="e" cm="1">
        <f t="array" ref="II34">INDEX(#REF!,MATCH(EL34&amp;EM34,#REF!&amp;#REF!,0))</f>
        <v>#REF!</v>
      </c>
      <c r="IJ34" s="25">
        <v>0</v>
      </c>
      <c r="IK34" s="25">
        <v>0</v>
      </c>
      <c r="IL34" s="25">
        <v>0</v>
      </c>
      <c r="IM34" s="33" t="e" cm="1">
        <f t="array" ref="IM34">INDEX(#REF!,MATCH(EL34&amp;EM34,#REF!&amp;#REF!,0))</f>
        <v>#REF!</v>
      </c>
      <c r="IN34" s="33"/>
      <c r="IO34" s="31">
        <f t="shared" si="14"/>
        <v>0</v>
      </c>
      <c r="IP34" s="25">
        <v>0</v>
      </c>
      <c r="IQ34" s="25">
        <v>0</v>
      </c>
      <c r="IR34" s="25">
        <v>0</v>
      </c>
      <c r="IS34" s="33" t="e" cm="1">
        <f t="array" ref="IS34">INDEX(#REF!,MATCH(EL34&amp;EM34,#REF!&amp;#REF!,0))</f>
        <v>#REF!</v>
      </c>
      <c r="IT34" s="33"/>
      <c r="IU34" s="31">
        <f t="shared" si="263"/>
        <v>0</v>
      </c>
      <c r="IV34" s="31">
        <f t="shared" si="202"/>
        <v>0</v>
      </c>
      <c r="IW34" s="25">
        <v>0</v>
      </c>
      <c r="IX34" s="25">
        <v>0</v>
      </c>
      <c r="IY34" s="25">
        <v>0</v>
      </c>
      <c r="IZ34" s="25">
        <v>0</v>
      </c>
      <c r="JA34" s="31">
        <f t="shared" si="264"/>
        <v>0</v>
      </c>
      <c r="JB34" s="31">
        <f t="shared" si="265"/>
        <v>0</v>
      </c>
      <c r="JC34" s="31">
        <f t="shared" si="266"/>
        <v>0</v>
      </c>
      <c r="JD34" s="31">
        <f t="shared" si="267"/>
        <v>0</v>
      </c>
      <c r="JE34" s="31">
        <f t="shared" si="268"/>
        <v>0</v>
      </c>
      <c r="JF34" s="27">
        <v>41.060000000000088</v>
      </c>
      <c r="JG34" s="26">
        <f t="shared" si="203"/>
        <v>40.520000000000003</v>
      </c>
      <c r="JH34" s="26">
        <f t="shared" si="204"/>
        <v>0.54000000000008441</v>
      </c>
      <c r="JI34" s="26">
        <f t="shared" si="15"/>
        <v>0</v>
      </c>
      <c r="JJ34" s="26">
        <f t="shared" si="16"/>
        <v>0</v>
      </c>
      <c r="JK34" s="26">
        <f t="shared" si="17"/>
        <v>0</v>
      </c>
      <c r="JL34" s="26">
        <f t="shared" si="18"/>
        <v>40.520000000000088</v>
      </c>
      <c r="JM34" s="26">
        <f t="shared" si="19"/>
        <v>0</v>
      </c>
      <c r="JN34" s="26">
        <f t="shared" si="20"/>
        <v>0</v>
      </c>
      <c r="JO34" s="26">
        <f t="shared" si="21"/>
        <v>0</v>
      </c>
      <c r="JP34" s="26">
        <f t="shared" si="22"/>
        <v>0</v>
      </c>
      <c r="JQ34" s="26">
        <f t="shared" si="23"/>
        <v>0</v>
      </c>
      <c r="JR34" s="26">
        <f t="shared" si="24"/>
        <v>0</v>
      </c>
      <c r="JS34" s="26">
        <f t="shared" si="25"/>
        <v>0</v>
      </c>
      <c r="JT34" s="26">
        <f t="shared" si="26"/>
        <v>0</v>
      </c>
      <c r="JU34" s="26">
        <f t="shared" si="27"/>
        <v>0</v>
      </c>
      <c r="JV34" s="26">
        <f t="shared" si="28"/>
        <v>0</v>
      </c>
      <c r="JW34" s="26">
        <f t="shared" si="29"/>
        <v>0</v>
      </c>
      <c r="JX34" s="26">
        <f t="shared" si="30"/>
        <v>0</v>
      </c>
      <c r="JY34" s="26">
        <f t="shared" si="31"/>
        <v>0</v>
      </c>
      <c r="JZ34" s="26">
        <f t="shared" si="32"/>
        <v>0</v>
      </c>
      <c r="KA34" s="26">
        <f t="shared" si="33"/>
        <v>0</v>
      </c>
      <c r="KB34" s="26">
        <f t="shared" si="34"/>
        <v>0</v>
      </c>
      <c r="KC34" s="26">
        <f t="shared" si="35"/>
        <v>0</v>
      </c>
      <c r="KD34" s="106">
        <f t="shared" si="205"/>
        <v>0</v>
      </c>
      <c r="KE34" s="24">
        <v>40.560000000000088</v>
      </c>
      <c r="KF34" s="31">
        <f t="shared" si="206"/>
        <v>0</v>
      </c>
      <c r="KG34" s="31">
        <f t="shared" si="36"/>
        <v>0</v>
      </c>
      <c r="KH34" s="31">
        <f t="shared" si="37"/>
        <v>0</v>
      </c>
      <c r="KI34" s="31">
        <f t="shared" si="38"/>
        <v>0</v>
      </c>
      <c r="KJ34" s="31">
        <f t="shared" si="39"/>
        <v>41.6</v>
      </c>
      <c r="KK34" s="25">
        <v>41.560000000000088</v>
      </c>
      <c r="KL34" s="31">
        <f t="shared" si="40"/>
        <v>0</v>
      </c>
      <c r="KM34" s="31">
        <f t="shared" si="41"/>
        <v>0</v>
      </c>
      <c r="KN34" s="31">
        <f t="shared" si="42"/>
        <v>0</v>
      </c>
      <c r="KO34" s="31">
        <f t="shared" si="43"/>
        <v>41.6</v>
      </c>
      <c r="KP34" s="31">
        <f t="shared" si="44"/>
        <v>41.6</v>
      </c>
      <c r="KQ34" s="25">
        <v>0</v>
      </c>
      <c r="KR34" s="31">
        <f t="shared" si="45"/>
        <v>0</v>
      </c>
      <c r="KS34" s="27">
        <v>40.560000000000088</v>
      </c>
      <c r="KT34" s="26">
        <f t="shared" si="46"/>
        <v>40.020000000000003</v>
      </c>
      <c r="KU34" s="106">
        <f t="shared" si="207"/>
        <v>0.54000000000008441</v>
      </c>
      <c r="KV34" s="26">
        <f t="shared" si="47"/>
        <v>0</v>
      </c>
      <c r="KW34" s="26">
        <f t="shared" si="48"/>
        <v>0</v>
      </c>
      <c r="KX34" s="26">
        <f t="shared" si="49"/>
        <v>0</v>
      </c>
      <c r="KY34" s="26">
        <f t="shared" si="50"/>
        <v>40.020000000000088</v>
      </c>
      <c r="KZ34" s="26">
        <f t="shared" si="51"/>
        <v>0</v>
      </c>
      <c r="LA34" s="26">
        <f t="shared" si="52"/>
        <v>0</v>
      </c>
      <c r="LB34" s="26">
        <f t="shared" si="53"/>
        <v>0</v>
      </c>
      <c r="LC34" s="26">
        <f t="shared" si="54"/>
        <v>0</v>
      </c>
      <c r="LD34" s="26">
        <f t="shared" si="55"/>
        <v>0</v>
      </c>
      <c r="LE34" s="26">
        <f t="shared" si="56"/>
        <v>0</v>
      </c>
      <c r="LF34" s="26">
        <f t="shared" si="57"/>
        <v>0</v>
      </c>
      <c r="LG34" s="26">
        <f t="shared" si="58"/>
        <v>0</v>
      </c>
      <c r="LH34" s="26">
        <f t="shared" si="59"/>
        <v>0</v>
      </c>
      <c r="LI34" s="26">
        <f t="shared" si="60"/>
        <v>0</v>
      </c>
      <c r="LJ34" s="26">
        <f t="shared" si="61"/>
        <v>0</v>
      </c>
      <c r="LK34" s="26">
        <f t="shared" si="62"/>
        <v>0</v>
      </c>
      <c r="LL34" s="26">
        <f t="shared" si="63"/>
        <v>0</v>
      </c>
      <c r="LM34" s="26">
        <f t="shared" si="64"/>
        <v>0</v>
      </c>
      <c r="LN34" s="26">
        <f t="shared" si="65"/>
        <v>0</v>
      </c>
      <c r="LO34" s="26">
        <f t="shared" si="66"/>
        <v>0</v>
      </c>
      <c r="LP34" s="26">
        <f t="shared" si="67"/>
        <v>0</v>
      </c>
      <c r="LQ34" s="26">
        <f t="shared" si="68"/>
        <v>0</v>
      </c>
      <c r="LR34" s="24">
        <v>40.060000000000088</v>
      </c>
      <c r="LS34" s="31">
        <f t="shared" si="69"/>
        <v>0</v>
      </c>
      <c r="LT34" s="31">
        <f t="shared" si="70"/>
        <v>0</v>
      </c>
      <c r="LU34" s="31">
        <f t="shared" si="71"/>
        <v>0</v>
      </c>
      <c r="LV34" s="31">
        <f t="shared" si="72"/>
        <v>0</v>
      </c>
      <c r="LW34" s="31">
        <f t="shared" si="73"/>
        <v>41.1</v>
      </c>
      <c r="LX34" s="25">
        <v>41.060000000000088</v>
      </c>
      <c r="LY34" s="31">
        <f t="shared" si="74"/>
        <v>0</v>
      </c>
      <c r="LZ34" s="31">
        <f t="shared" si="75"/>
        <v>0</v>
      </c>
      <c r="MA34" s="31">
        <f t="shared" si="76"/>
        <v>0</v>
      </c>
      <c r="MB34" s="31">
        <f t="shared" si="77"/>
        <v>41.1</v>
      </c>
      <c r="MC34" s="31">
        <f t="shared" si="78"/>
        <v>41.1</v>
      </c>
      <c r="MD34" s="25">
        <v>0</v>
      </c>
      <c r="ME34" s="31">
        <f t="shared" si="79"/>
        <v>0</v>
      </c>
      <c r="MF34" s="33" t="s">
        <v>114</v>
      </c>
      <c r="MG34" s="25">
        <v>0</v>
      </c>
      <c r="MH34" s="31">
        <f t="shared" si="208"/>
        <v>0.54000000000008441</v>
      </c>
      <c r="MI34" s="31">
        <f t="shared" si="209"/>
        <v>0.54000000000008441</v>
      </c>
      <c r="MJ34" s="25">
        <v>0</v>
      </c>
      <c r="MK34" s="31">
        <f t="shared" si="210"/>
        <v>0.54000000000008441</v>
      </c>
      <c r="ML34" s="31">
        <f t="shared" si="211"/>
        <v>0.54000000000008441</v>
      </c>
      <c r="MM34" s="31">
        <f t="shared" si="80"/>
        <v>0</v>
      </c>
      <c r="MN34" s="31">
        <f t="shared" si="81"/>
        <v>0</v>
      </c>
      <c r="MO34" s="31">
        <f t="shared" si="212"/>
        <v>0</v>
      </c>
      <c r="MP34" s="31">
        <f t="shared" si="82"/>
        <v>0</v>
      </c>
      <c r="MQ34" s="31">
        <f t="shared" si="83"/>
        <v>0</v>
      </c>
      <c r="MR34" s="31">
        <f t="shared" si="213"/>
        <v>0</v>
      </c>
      <c r="MS34" s="31">
        <f t="shared" si="84"/>
        <v>0</v>
      </c>
      <c r="MT34" s="31">
        <f t="shared" si="85"/>
        <v>0</v>
      </c>
      <c r="MU34" s="31">
        <f t="shared" si="214"/>
        <v>0</v>
      </c>
      <c r="MV34" s="31">
        <f t="shared" si="86"/>
        <v>0</v>
      </c>
      <c r="MW34" s="31">
        <f t="shared" si="87"/>
        <v>0</v>
      </c>
      <c r="MX34" s="31">
        <f t="shared" si="215"/>
        <v>0</v>
      </c>
      <c r="MY34" s="108">
        <f t="shared" si="88"/>
        <v>0</v>
      </c>
      <c r="MZ34" s="31">
        <f t="shared" si="89"/>
        <v>0</v>
      </c>
      <c r="NA34" s="31">
        <f t="shared" si="216"/>
        <v>0</v>
      </c>
      <c r="NB34" s="31">
        <f t="shared" si="90"/>
        <v>0</v>
      </c>
      <c r="NC34" s="31">
        <f t="shared" si="91"/>
        <v>0</v>
      </c>
      <c r="ND34" s="31">
        <f t="shared" si="217"/>
        <v>0</v>
      </c>
      <c r="NE34" s="31">
        <f t="shared" si="92"/>
        <v>0</v>
      </c>
      <c r="NF34" s="31">
        <f t="shared" si="93"/>
        <v>0</v>
      </c>
      <c r="NG34" s="31">
        <f t="shared" si="218"/>
        <v>0</v>
      </c>
      <c r="NH34" s="31">
        <f t="shared" si="94"/>
        <v>0</v>
      </c>
      <c r="NI34" s="31">
        <f t="shared" si="95"/>
        <v>0</v>
      </c>
      <c r="NJ34" s="31">
        <f t="shared" si="219"/>
        <v>0</v>
      </c>
      <c r="NK34" s="31">
        <f t="shared" si="96"/>
        <v>0</v>
      </c>
      <c r="NL34" s="31">
        <f t="shared" si="97"/>
        <v>0</v>
      </c>
      <c r="NM34" s="31">
        <f t="shared" si="220"/>
        <v>0</v>
      </c>
      <c r="NN34" s="108">
        <f t="shared" si="98"/>
        <v>0</v>
      </c>
      <c r="NO34" s="31">
        <f t="shared" si="99"/>
        <v>0</v>
      </c>
      <c r="NP34" s="31">
        <f t="shared" si="221"/>
        <v>0</v>
      </c>
      <c r="NQ34" s="31">
        <f t="shared" si="100"/>
        <v>0</v>
      </c>
      <c r="NR34" s="31">
        <f t="shared" si="101"/>
        <v>0</v>
      </c>
      <c r="NS34" s="31">
        <f t="shared" si="222"/>
        <v>0</v>
      </c>
      <c r="NT34" s="31">
        <f t="shared" si="102"/>
        <v>0</v>
      </c>
      <c r="NU34" s="31">
        <f t="shared" si="103"/>
        <v>0</v>
      </c>
      <c r="NV34" s="31">
        <f t="shared" si="223"/>
        <v>0</v>
      </c>
      <c r="NW34" s="31">
        <f t="shared" si="104"/>
        <v>0</v>
      </c>
      <c r="NX34" s="31">
        <f t="shared" si="105"/>
        <v>0</v>
      </c>
      <c r="NY34" s="31">
        <f t="shared" si="224"/>
        <v>0</v>
      </c>
      <c r="NZ34" s="31">
        <f t="shared" si="106"/>
        <v>0</v>
      </c>
      <c r="OA34" s="31">
        <f t="shared" si="107"/>
        <v>0</v>
      </c>
      <c r="OB34" s="31">
        <f t="shared" si="225"/>
        <v>0</v>
      </c>
      <c r="OC34" s="31">
        <f t="shared" si="108"/>
        <v>0</v>
      </c>
      <c r="OD34" s="31">
        <f t="shared" si="109"/>
        <v>0</v>
      </c>
      <c r="OE34" s="31">
        <f t="shared" si="226"/>
        <v>0</v>
      </c>
      <c r="OF34" s="31">
        <f t="shared" si="110"/>
        <v>0</v>
      </c>
      <c r="OG34" s="31">
        <f t="shared" si="111"/>
        <v>0</v>
      </c>
      <c r="OH34" s="31">
        <f t="shared" si="227"/>
        <v>0</v>
      </c>
      <c r="OI34" s="31">
        <f t="shared" si="112"/>
        <v>0.54000000000008441</v>
      </c>
      <c r="OJ34" s="31">
        <f t="shared" si="113"/>
        <v>0.54000000000008441</v>
      </c>
      <c r="OK34" s="31">
        <f t="shared" si="228"/>
        <v>0.54000000000008441</v>
      </c>
      <c r="OL34" s="31">
        <f t="shared" si="114"/>
        <v>0</v>
      </c>
      <c r="OM34" s="31">
        <f t="shared" si="115"/>
        <v>0</v>
      </c>
      <c r="ON34" s="31">
        <f t="shared" si="229"/>
        <v>0</v>
      </c>
      <c r="OO34" s="31">
        <f t="shared" si="116"/>
        <v>0</v>
      </c>
      <c r="OP34" s="31">
        <f t="shared" si="117"/>
        <v>0</v>
      </c>
      <c r="OQ34" s="31">
        <f t="shared" si="230"/>
        <v>0</v>
      </c>
      <c r="OR34" s="31">
        <f t="shared" si="118"/>
        <v>0</v>
      </c>
      <c r="OS34" s="31">
        <f t="shared" si="119"/>
        <v>0</v>
      </c>
      <c r="OT34" s="31">
        <f t="shared" si="231"/>
        <v>0</v>
      </c>
      <c r="OU34" s="31">
        <f t="shared" si="120"/>
        <v>0</v>
      </c>
      <c r="OV34" s="31">
        <f t="shared" si="121"/>
        <v>0</v>
      </c>
      <c r="OW34" s="31">
        <f t="shared" si="232"/>
        <v>0</v>
      </c>
      <c r="OX34" s="31">
        <f t="shared" si="122"/>
        <v>0</v>
      </c>
      <c r="OY34" s="31">
        <f t="shared" si="123"/>
        <v>0</v>
      </c>
      <c r="OZ34" s="31">
        <f t="shared" si="233"/>
        <v>0</v>
      </c>
      <c r="PA34" s="31">
        <f t="shared" si="124"/>
        <v>0</v>
      </c>
      <c r="PB34" s="31">
        <f t="shared" si="125"/>
        <v>0</v>
      </c>
      <c r="PC34" s="31">
        <f t="shared" si="234"/>
        <v>0</v>
      </c>
      <c r="PD34" s="31">
        <f t="shared" si="126"/>
        <v>0</v>
      </c>
      <c r="PE34" s="31">
        <f t="shared" si="127"/>
        <v>0</v>
      </c>
      <c r="PF34" s="31">
        <f t="shared" si="235"/>
        <v>0</v>
      </c>
      <c r="PG34" s="27">
        <v>2.6</v>
      </c>
      <c r="PH34" s="27">
        <v>0.5</v>
      </c>
      <c r="PI34" s="27">
        <v>1</v>
      </c>
      <c r="PJ34" s="27">
        <v>1</v>
      </c>
      <c r="PK34" s="27">
        <v>0</v>
      </c>
      <c r="PL34" s="27">
        <v>0</v>
      </c>
      <c r="PM34" s="27">
        <v>0</v>
      </c>
      <c r="PN34" s="27">
        <v>0</v>
      </c>
      <c r="PO34" s="31">
        <f t="shared" si="269"/>
        <v>3.14</v>
      </c>
      <c r="PP34" s="31">
        <f t="shared" si="236"/>
        <v>1.55</v>
      </c>
      <c r="PQ34" s="31">
        <f t="shared" si="237"/>
        <v>0</v>
      </c>
      <c r="PR34" s="31">
        <f t="shared" si="238"/>
        <v>0</v>
      </c>
      <c r="PS34" s="31">
        <f t="shared" si="239"/>
        <v>3.14</v>
      </c>
      <c r="PT34" s="31">
        <f t="shared" si="240"/>
        <v>1.55</v>
      </c>
      <c r="PU34" s="31">
        <f t="shared" si="241"/>
        <v>0</v>
      </c>
      <c r="PV34" s="31">
        <f t="shared" si="242"/>
        <v>0</v>
      </c>
      <c r="PW34" s="31">
        <f t="shared" si="128"/>
        <v>0</v>
      </c>
      <c r="PX34" s="31">
        <f t="shared" si="243"/>
        <v>0</v>
      </c>
      <c r="PY34" s="31">
        <f t="shared" si="129"/>
        <v>0</v>
      </c>
      <c r="PZ34" s="31">
        <f t="shared" si="130"/>
        <v>0</v>
      </c>
      <c r="QA34" s="31">
        <f t="shared" si="131"/>
        <v>45.31</v>
      </c>
      <c r="QB34" s="31">
        <f t="shared" si="132"/>
        <v>0</v>
      </c>
      <c r="QC34" s="31">
        <f t="shared" si="133"/>
        <v>45.31</v>
      </c>
      <c r="QD34" s="31">
        <f t="shared" si="134"/>
        <v>0</v>
      </c>
      <c r="QE34" s="31">
        <f t="shared" si="135"/>
        <v>0</v>
      </c>
      <c r="QF34" s="31">
        <f t="shared" si="244"/>
        <v>0</v>
      </c>
      <c r="QG34" s="31">
        <f t="shared" si="245"/>
        <v>45.31</v>
      </c>
      <c r="QH34" s="31">
        <f t="shared" si="246"/>
        <v>0</v>
      </c>
      <c r="QI34" s="31">
        <f t="shared" si="247"/>
        <v>45.31</v>
      </c>
      <c r="QJ34" s="31">
        <f t="shared" si="136"/>
        <v>0</v>
      </c>
      <c r="QK34" s="31">
        <f t="shared" si="137"/>
        <v>0</v>
      </c>
      <c r="QL34" s="31">
        <f t="shared" si="248"/>
        <v>0</v>
      </c>
      <c r="QM34" s="31">
        <f t="shared" si="138"/>
        <v>0</v>
      </c>
      <c r="QN34" s="31">
        <f t="shared" si="139"/>
        <v>0</v>
      </c>
      <c r="QO34" s="31">
        <f t="shared" si="249"/>
        <v>0</v>
      </c>
      <c r="QP34" s="31">
        <f t="shared" si="140"/>
        <v>0</v>
      </c>
      <c r="QQ34" s="31">
        <f t="shared" si="141"/>
        <v>0</v>
      </c>
      <c r="QR34" s="31">
        <f t="shared" si="250"/>
        <v>0</v>
      </c>
      <c r="QS34" s="31">
        <f t="shared" si="142"/>
        <v>45.3</v>
      </c>
      <c r="QT34" s="31">
        <f t="shared" si="143"/>
        <v>0</v>
      </c>
      <c r="QU34" s="31">
        <f t="shared" si="251"/>
        <v>45.3</v>
      </c>
      <c r="QV34" s="31">
        <f t="shared" si="144"/>
        <v>0</v>
      </c>
      <c r="QW34" s="31">
        <f t="shared" si="145"/>
        <v>0</v>
      </c>
      <c r="QX34" s="31">
        <f t="shared" si="252"/>
        <v>0</v>
      </c>
      <c r="QY34" s="31">
        <f t="shared" si="146"/>
        <v>0</v>
      </c>
      <c r="QZ34" s="31">
        <f t="shared" si="147"/>
        <v>0</v>
      </c>
      <c r="RA34" s="31">
        <f t="shared" si="253"/>
        <v>0</v>
      </c>
      <c r="RB34" s="31">
        <f t="shared" si="254"/>
        <v>0</v>
      </c>
      <c r="RC34" s="31">
        <f t="shared" si="255"/>
        <v>0</v>
      </c>
      <c r="RD34" s="31">
        <f t="shared" si="256"/>
        <v>45.3</v>
      </c>
      <c r="RE34" s="31">
        <f t="shared" si="256"/>
        <v>0</v>
      </c>
      <c r="RF34" s="31">
        <f t="shared" si="257"/>
        <v>45.3</v>
      </c>
      <c r="RG34" s="31">
        <f t="shared" si="258"/>
        <v>0.01</v>
      </c>
      <c r="RH34" s="31">
        <f t="shared" si="258"/>
        <v>0</v>
      </c>
      <c r="RI34" s="31">
        <f t="shared" si="259"/>
        <v>0.01</v>
      </c>
      <c r="RJ34" s="31">
        <f t="shared" si="260"/>
        <v>45.3</v>
      </c>
      <c r="RK34" s="31">
        <f t="shared" si="260"/>
        <v>0</v>
      </c>
      <c r="RL34" s="31">
        <f t="shared" si="260"/>
        <v>45.3</v>
      </c>
      <c r="RM34" s="31">
        <f t="shared" si="148"/>
        <v>0</v>
      </c>
      <c r="RN34" s="31">
        <f t="shared" si="149"/>
        <v>0</v>
      </c>
      <c r="RO34" s="31">
        <f t="shared" si="150"/>
        <v>0</v>
      </c>
      <c r="RP34" s="31">
        <f t="shared" si="151"/>
        <v>0</v>
      </c>
      <c r="RQ34" s="31">
        <f t="shared" si="152"/>
        <v>0</v>
      </c>
      <c r="RR34" s="31">
        <f t="shared" si="153"/>
        <v>0</v>
      </c>
      <c r="RS34" s="31">
        <f t="shared" si="154"/>
        <v>0</v>
      </c>
      <c r="RT34" s="31">
        <f t="shared" si="155"/>
        <v>0</v>
      </c>
      <c r="RU34" s="31">
        <f t="shared" si="261"/>
        <v>0</v>
      </c>
      <c r="RV34" s="24"/>
      <c r="RW34" s="24"/>
      <c r="RX34" s="24"/>
      <c r="RY34" s="24"/>
    </row>
    <row r="35" spans="1:493" ht="28.5" x14ac:dyDescent="0.25">
      <c r="A35" s="24">
        <v>29</v>
      </c>
      <c r="B35" s="24" t="s">
        <v>457</v>
      </c>
      <c r="C35" s="24">
        <v>722.92</v>
      </c>
      <c r="D35" s="14" t="e">
        <f>INDEX(#REF!,MATCH(E35,#REF!,0))</f>
        <v>#REF!</v>
      </c>
      <c r="E35" s="24" t="s">
        <v>484</v>
      </c>
      <c r="F35" s="33" t="s">
        <v>481</v>
      </c>
      <c r="G35" s="33" t="s">
        <v>442</v>
      </c>
      <c r="H35" s="33" t="s">
        <v>435</v>
      </c>
      <c r="I35" s="33" t="s">
        <v>425</v>
      </c>
      <c r="J35" s="33" t="s">
        <v>439</v>
      </c>
      <c r="K35" s="33" t="s">
        <v>446</v>
      </c>
      <c r="L35" s="33" t="s">
        <v>446</v>
      </c>
      <c r="M35" s="24">
        <v>2</v>
      </c>
      <c r="N35" s="24">
        <v>2</v>
      </c>
      <c r="O35" s="25">
        <v>2.5</v>
      </c>
      <c r="P35" s="25">
        <v>2.9</v>
      </c>
      <c r="Q35" s="25">
        <v>0.1</v>
      </c>
      <c r="R35" s="25">
        <v>2.5</v>
      </c>
      <c r="S35" s="25">
        <v>2.7</v>
      </c>
      <c r="T35" s="24">
        <v>0.2</v>
      </c>
      <c r="U35" s="24">
        <v>2</v>
      </c>
      <c r="V35" s="24">
        <v>2</v>
      </c>
      <c r="W35" s="24">
        <v>0.2</v>
      </c>
      <c r="X35" s="24">
        <v>2</v>
      </c>
      <c r="Y35" s="24">
        <v>2.06</v>
      </c>
      <c r="Z35" s="26">
        <f t="shared" si="273"/>
        <v>1.28</v>
      </c>
      <c r="AA35" s="24">
        <v>0.2</v>
      </c>
      <c r="AB35" s="24">
        <v>0</v>
      </c>
      <c r="AC35" s="24">
        <v>0</v>
      </c>
      <c r="AD35" s="24">
        <v>0</v>
      </c>
      <c r="AE35" s="24">
        <v>0</v>
      </c>
      <c r="AF35" s="24">
        <v>0</v>
      </c>
      <c r="AG35" s="25">
        <v>0</v>
      </c>
      <c r="AH35" s="25">
        <v>0</v>
      </c>
      <c r="AI35" s="26">
        <f t="shared" si="0"/>
        <v>0</v>
      </c>
      <c r="AJ35" s="25">
        <v>0</v>
      </c>
      <c r="AK35" s="25">
        <v>0</v>
      </c>
      <c r="AL35" s="26">
        <f t="shared" si="1"/>
        <v>0</v>
      </c>
      <c r="AM35" s="24">
        <v>0</v>
      </c>
      <c r="AN35" s="24">
        <v>0</v>
      </c>
      <c r="AO35" s="24">
        <v>0</v>
      </c>
      <c r="AP35" s="24">
        <v>0</v>
      </c>
      <c r="AQ35" s="24">
        <v>2</v>
      </c>
      <c r="AR35" s="24">
        <v>1.8</v>
      </c>
      <c r="AS35" s="24">
        <v>0.12</v>
      </c>
      <c r="AT35" s="24">
        <v>0.1</v>
      </c>
      <c r="AU35" s="24">
        <v>0</v>
      </c>
      <c r="AV35" s="24">
        <v>0</v>
      </c>
      <c r="AW35" s="24">
        <v>0</v>
      </c>
      <c r="AX35" s="24">
        <v>0</v>
      </c>
      <c r="AY35" s="24">
        <v>0</v>
      </c>
      <c r="AZ35" s="24">
        <v>0</v>
      </c>
      <c r="BA35" s="24">
        <v>0</v>
      </c>
      <c r="BB35" s="24">
        <v>0</v>
      </c>
      <c r="BC35" s="24">
        <v>0</v>
      </c>
      <c r="BD35" s="24">
        <v>0</v>
      </c>
      <c r="BE35" s="24">
        <v>0</v>
      </c>
      <c r="BF35" s="24">
        <v>0</v>
      </c>
      <c r="BG35" s="24">
        <v>0</v>
      </c>
      <c r="BH35" s="24">
        <v>0</v>
      </c>
      <c r="BI35" s="24">
        <v>0</v>
      </c>
      <c r="BJ35" s="24">
        <v>0</v>
      </c>
      <c r="BK35" s="24">
        <v>0</v>
      </c>
      <c r="BL35" s="24">
        <v>0</v>
      </c>
      <c r="BM35" s="24">
        <v>0</v>
      </c>
      <c r="BN35" s="24">
        <v>0</v>
      </c>
      <c r="BO35" s="24">
        <v>0</v>
      </c>
      <c r="BP35" s="24">
        <v>0</v>
      </c>
      <c r="BQ35" s="24">
        <v>0</v>
      </c>
      <c r="BR35" s="24">
        <v>0</v>
      </c>
      <c r="BS35" s="24">
        <v>0</v>
      </c>
      <c r="BT35" s="24">
        <v>0</v>
      </c>
      <c r="BU35" s="24">
        <v>0</v>
      </c>
      <c r="BV35" s="24">
        <v>0</v>
      </c>
      <c r="BW35" s="24"/>
      <c r="BX35" s="24"/>
      <c r="BY35" s="24">
        <v>0</v>
      </c>
      <c r="BZ35" s="24">
        <v>0</v>
      </c>
      <c r="CA35" s="14" t="e">
        <f>INDEX(#REF!,MATCH(E35,#REF!,0))</f>
        <v>#REF!</v>
      </c>
      <c r="CB35" s="14" t="s">
        <v>471</v>
      </c>
      <c r="CC35" s="24">
        <v>0</v>
      </c>
      <c r="CD35" s="24">
        <v>0</v>
      </c>
      <c r="CE35" s="24">
        <v>2.2999999999999998</v>
      </c>
      <c r="CF35" s="24">
        <v>2.0999999999999996</v>
      </c>
      <c r="CG35" s="24">
        <v>0.11</v>
      </c>
      <c r="CH35" s="24">
        <v>2</v>
      </c>
      <c r="CI35" s="24" t="s">
        <v>115</v>
      </c>
      <c r="CJ35" s="24">
        <v>1.3</v>
      </c>
      <c r="CK35" s="26">
        <f t="shared" si="157"/>
        <v>0</v>
      </c>
      <c r="CL35" s="26">
        <f t="shared" si="270"/>
        <v>1.3</v>
      </c>
      <c r="CM35" s="24">
        <v>36.67</v>
      </c>
      <c r="CN35" s="27">
        <v>68.87</v>
      </c>
      <c r="CO35" s="24">
        <v>68.08</v>
      </c>
      <c r="CP35" s="28">
        <f t="shared" si="159"/>
        <v>68.08</v>
      </c>
      <c r="CQ35" s="28">
        <f t="shared" si="160"/>
        <v>66.97</v>
      </c>
      <c r="CR35" s="28">
        <f t="shared" si="161"/>
        <v>1.1100000000000001</v>
      </c>
      <c r="CS35" s="28">
        <f t="shared" si="162"/>
        <v>67.069999999999993</v>
      </c>
      <c r="CT35" s="28">
        <f t="shared" si="2"/>
        <v>67.27</v>
      </c>
      <c r="CU35" s="29">
        <v>67.47</v>
      </c>
      <c r="CV35" s="28">
        <f t="shared" si="163"/>
        <v>1.28</v>
      </c>
      <c r="CW35" s="28">
        <f t="shared" si="3"/>
        <v>0</v>
      </c>
      <c r="CX35" s="28">
        <f t="shared" si="4"/>
        <v>0</v>
      </c>
      <c r="CY35" s="28">
        <f t="shared" si="5"/>
        <v>68.75</v>
      </c>
      <c r="CZ35" s="28">
        <f t="shared" si="164"/>
        <v>68.75</v>
      </c>
      <c r="DA35" s="30">
        <v>68.87</v>
      </c>
      <c r="DB35" s="26">
        <f t="shared" si="165"/>
        <v>1.9</v>
      </c>
      <c r="DC35" s="26">
        <f t="shared" si="166"/>
        <v>0.79</v>
      </c>
      <c r="DD35" s="26">
        <f t="shared" si="167"/>
        <v>1.1099999999999999</v>
      </c>
      <c r="DE35" s="26">
        <f t="shared" si="6"/>
        <v>0</v>
      </c>
      <c r="DF35" s="26">
        <f t="shared" si="168"/>
        <v>0</v>
      </c>
      <c r="DG35" s="26">
        <f t="shared" si="7"/>
        <v>0</v>
      </c>
      <c r="DH35" s="26">
        <f t="shared" si="8"/>
        <v>0.1</v>
      </c>
      <c r="DI35" s="26">
        <f t="shared" si="9"/>
        <v>0.2</v>
      </c>
      <c r="DJ35" s="26">
        <f t="shared" si="10"/>
        <v>1</v>
      </c>
      <c r="DK35" s="26">
        <f t="shared" si="169"/>
        <v>0</v>
      </c>
      <c r="DL35" s="26">
        <f t="shared" si="170"/>
        <v>1.3</v>
      </c>
      <c r="DM35" s="26">
        <f t="shared" si="171"/>
        <v>0</v>
      </c>
      <c r="DN35" s="26">
        <f t="shared" si="172"/>
        <v>0</v>
      </c>
      <c r="DO35" s="24">
        <v>3</v>
      </c>
      <c r="DP35" s="24">
        <v>0.5</v>
      </c>
      <c r="DQ35" s="24">
        <v>1</v>
      </c>
      <c r="DR35" s="24">
        <v>1</v>
      </c>
      <c r="DS35" s="31">
        <f t="shared" si="173"/>
        <v>0</v>
      </c>
      <c r="DT35" s="31">
        <f t="shared" si="174"/>
        <v>4.3</v>
      </c>
      <c r="DU35" s="31">
        <f t="shared" si="175"/>
        <v>0</v>
      </c>
      <c r="DV35" s="31">
        <f t="shared" si="176"/>
        <v>4.75</v>
      </c>
      <c r="DW35" s="31">
        <f t="shared" si="177"/>
        <v>4.75</v>
      </c>
      <c r="DX35" s="31">
        <f t="shared" si="178"/>
        <v>0</v>
      </c>
      <c r="DY35" s="31">
        <f t="shared" si="179"/>
        <v>11.88</v>
      </c>
      <c r="DZ35" s="31">
        <f t="shared" si="180"/>
        <v>11.88</v>
      </c>
      <c r="EA35" s="31">
        <f t="shared" si="181"/>
        <v>0</v>
      </c>
      <c r="EB35" s="31">
        <f t="shared" si="182"/>
        <v>6.08</v>
      </c>
      <c r="EC35" s="31">
        <f t="shared" si="183"/>
        <v>6.08</v>
      </c>
      <c r="ED35" s="31">
        <f t="shared" si="184"/>
        <v>0</v>
      </c>
      <c r="EE35" s="31">
        <f t="shared" si="184"/>
        <v>5.8</v>
      </c>
      <c r="EF35" s="31">
        <f t="shared" si="185"/>
        <v>5.8</v>
      </c>
      <c r="EG35" s="31">
        <f t="shared" si="186"/>
        <v>0</v>
      </c>
      <c r="EH35" s="31">
        <f t="shared" si="186"/>
        <v>6.08</v>
      </c>
      <c r="EI35" s="31">
        <f t="shared" si="187"/>
        <v>6.08</v>
      </c>
      <c r="EJ35" s="24"/>
      <c r="EK35" s="24"/>
      <c r="EL35" s="24">
        <v>722.21999999999991</v>
      </c>
      <c r="EM35" s="24">
        <v>773.8900000000001</v>
      </c>
      <c r="EN35" s="24" t="s">
        <v>484</v>
      </c>
      <c r="EO35" s="24" t="s">
        <v>486</v>
      </c>
      <c r="EP35" s="14" t="s">
        <v>478</v>
      </c>
      <c r="EQ35" s="14" t="s">
        <v>485</v>
      </c>
      <c r="ER35" s="14" t="e">
        <f>IF(OR(EP35="Cống tròn",EP35="Cống hộp",EP35="Ống nhựa"),INDEX(#REF!,MATCH(E35,#REF!,0)),IF(OR(EP35="Rãnh xây",EP35="Rãnh bê tông"),INDEX(#REF!,MATCH(E35,#REF!,0)),EP35&amp;" "&amp;" ,"&amp;EQ35))</f>
        <v>#REF!</v>
      </c>
      <c r="ES35" s="25">
        <v>0</v>
      </c>
      <c r="ET35" s="25">
        <v>0</v>
      </c>
      <c r="EU35" s="25">
        <v>0</v>
      </c>
      <c r="EV35" s="24">
        <v>29.229999999999905</v>
      </c>
      <c r="EW35" s="31">
        <f t="shared" si="188"/>
        <v>0</v>
      </c>
      <c r="EX35" s="31">
        <f t="shared" si="189"/>
        <v>0</v>
      </c>
      <c r="EY35" s="31">
        <f t="shared" si="11"/>
        <v>0</v>
      </c>
      <c r="EZ35" s="31">
        <f t="shared" si="190"/>
        <v>0</v>
      </c>
      <c r="FA35" s="31">
        <f t="shared" si="191"/>
        <v>0</v>
      </c>
      <c r="FB35" s="32" t="str">
        <f t="shared" si="192"/>
        <v>Đủ</v>
      </c>
      <c r="FC35" s="31">
        <f t="shared" si="193"/>
        <v>0</v>
      </c>
      <c r="FD35" s="33" t="str" cm="1">
        <f t="array" ref="FD35">IF(EP35="Cống tròn",INDEX(#REF!,MATCH(E35,#REF!,0)),IF(EP35="Cống hộp",INDEX(#REF!,MATCH(E35,#REF!,0)),IF(EP35="Rãnh thang",INDEX(#REF!,MATCH(EL35&amp;EM35,#REF!&amp;#REF!,0)),FE35&amp;" "&amp;FF35)))</f>
        <v xml:space="preserve">Đắp cát </v>
      </c>
      <c r="FE35" s="14" t="s">
        <v>483</v>
      </c>
      <c r="FF35" s="14"/>
      <c r="FG35" s="14" t="e">
        <f>INDEX(#REF!,MATCH(E35,#REF!,0))</f>
        <v>#REF!</v>
      </c>
      <c r="FH35" s="14"/>
      <c r="FI35" s="24">
        <v>0</v>
      </c>
      <c r="FJ35" s="24">
        <v>0</v>
      </c>
      <c r="FK35" s="24">
        <v>0</v>
      </c>
      <c r="FL35" s="25">
        <v>0</v>
      </c>
      <c r="FM35" s="25">
        <v>0</v>
      </c>
      <c r="FN35" s="31">
        <f t="shared" si="194"/>
        <v>0</v>
      </c>
      <c r="FO35" s="31">
        <f t="shared" si="195"/>
        <v>0</v>
      </c>
      <c r="FP35" s="25">
        <v>0</v>
      </c>
      <c r="FQ35" s="25">
        <v>0</v>
      </c>
      <c r="FR35" s="25">
        <v>0</v>
      </c>
      <c r="FS35" s="31">
        <f t="shared" si="196"/>
        <v>0</v>
      </c>
      <c r="FT35" s="25">
        <v>0</v>
      </c>
      <c r="FU35" s="25">
        <v>0</v>
      </c>
      <c r="FV35" s="25">
        <v>0</v>
      </c>
      <c r="FW35" s="25">
        <v>0</v>
      </c>
      <c r="FX35" s="25">
        <v>0</v>
      </c>
      <c r="FY35" s="31">
        <f t="shared" si="197"/>
        <v>0</v>
      </c>
      <c r="FZ35" s="33"/>
      <c r="GA35" s="33"/>
      <c r="GB35" s="33"/>
      <c r="GC35" s="33"/>
      <c r="GD35" s="25">
        <v>0</v>
      </c>
      <c r="GE35" s="25">
        <v>0</v>
      </c>
      <c r="GF35" s="25">
        <v>0</v>
      </c>
      <c r="GG35" s="25">
        <v>0</v>
      </c>
      <c r="GH35" s="25">
        <v>0</v>
      </c>
      <c r="GI35" s="25">
        <v>0</v>
      </c>
      <c r="GJ35" s="25">
        <v>0</v>
      </c>
      <c r="GK35" s="25">
        <v>0</v>
      </c>
      <c r="GL35" s="25">
        <v>0</v>
      </c>
      <c r="GM35" s="25">
        <v>0</v>
      </c>
      <c r="GN35" s="31">
        <f t="shared" si="198"/>
        <v>0</v>
      </c>
      <c r="GO35" s="31">
        <f t="shared" si="199"/>
        <v>0</v>
      </c>
      <c r="GP35" s="25">
        <v>0</v>
      </c>
      <c r="GQ35" s="25">
        <v>0</v>
      </c>
      <c r="GR35" s="25">
        <v>0</v>
      </c>
      <c r="GS35" s="25">
        <v>0</v>
      </c>
      <c r="GT35" s="33" t="e">
        <f>INDEX(#REF!,MATCH(E35,#REF!,0))</f>
        <v>#REF!</v>
      </c>
      <c r="GU35" s="33"/>
      <c r="GV35" s="25">
        <v>0</v>
      </c>
      <c r="GW35" s="25">
        <v>0</v>
      </c>
      <c r="GX35" s="25">
        <v>0</v>
      </c>
      <c r="GY35" s="25">
        <v>0</v>
      </c>
      <c r="GZ35" s="31">
        <f t="shared" si="12"/>
        <v>0</v>
      </c>
      <c r="HA35" s="31">
        <f t="shared" si="13"/>
        <v>0</v>
      </c>
      <c r="HB35" s="31">
        <f t="shared" si="200"/>
        <v>0</v>
      </c>
      <c r="HC35" s="25">
        <v>4.4999999999999998E-2</v>
      </c>
      <c r="HD35" s="25">
        <v>2</v>
      </c>
      <c r="HE35" s="25">
        <v>0.6</v>
      </c>
      <c r="HF35" s="31">
        <f t="shared" si="201"/>
        <v>0.69</v>
      </c>
      <c r="HG35" s="25">
        <v>0.1</v>
      </c>
      <c r="HH35" s="25">
        <v>0.1</v>
      </c>
      <c r="HI35" s="33"/>
      <c r="HJ35" s="33"/>
      <c r="HK35" s="33"/>
      <c r="HL35" s="33"/>
      <c r="HM35" s="33" t="e" cm="1">
        <f t="array" ref="HM35">INDEX(#REF!,MATCH(EL35&amp;EM35,#REF!&amp;#REF!,0))</f>
        <v>#REF!</v>
      </c>
      <c r="HN35" s="25">
        <v>0</v>
      </c>
      <c r="HO35" s="25">
        <v>0</v>
      </c>
      <c r="HP35" s="25">
        <v>0</v>
      </c>
      <c r="HQ35" s="25">
        <v>0</v>
      </c>
      <c r="HR35" s="25">
        <v>0</v>
      </c>
      <c r="HS35" s="25">
        <v>0</v>
      </c>
      <c r="HT35" s="25">
        <v>0</v>
      </c>
      <c r="HU35" s="25">
        <v>0</v>
      </c>
      <c r="HV35" s="25">
        <v>0</v>
      </c>
      <c r="HW35" s="25">
        <v>0</v>
      </c>
      <c r="HX35" s="33" t="e" cm="1">
        <f t="array" ref="HX35">INDEX(#REF!,MATCH(EL35&amp;EM35,#REF!&amp;#REF!,0))</f>
        <v>#REF!</v>
      </c>
      <c r="HY35" s="25">
        <v>0</v>
      </c>
      <c r="HZ35" s="25">
        <v>0</v>
      </c>
      <c r="IA35" s="25">
        <v>0</v>
      </c>
      <c r="IB35" s="33" t="e" cm="1">
        <f t="array" ref="IB35">INDEX(#REF!,MATCH(EL35&amp;EM35,#REF!&amp;#REF!,0))</f>
        <v>#REF!</v>
      </c>
      <c r="IC35" s="25">
        <v>0</v>
      </c>
      <c r="ID35" s="25">
        <v>0</v>
      </c>
      <c r="IE35" s="25">
        <v>0</v>
      </c>
      <c r="IF35" s="25">
        <v>0</v>
      </c>
      <c r="IG35" s="25">
        <v>0</v>
      </c>
      <c r="IH35" s="25">
        <v>0</v>
      </c>
      <c r="II35" s="33" t="e" cm="1">
        <f t="array" ref="II35">INDEX(#REF!,MATCH(EL35&amp;EM35,#REF!&amp;#REF!,0))</f>
        <v>#REF!</v>
      </c>
      <c r="IJ35" s="25">
        <v>0</v>
      </c>
      <c r="IK35" s="25">
        <v>0</v>
      </c>
      <c r="IL35" s="25">
        <v>0</v>
      </c>
      <c r="IM35" s="33" t="e" cm="1">
        <f t="array" ref="IM35">INDEX(#REF!,MATCH(EL35&amp;EM35,#REF!&amp;#REF!,0))</f>
        <v>#REF!</v>
      </c>
      <c r="IN35" s="33"/>
      <c r="IO35" s="31">
        <f t="shared" si="14"/>
        <v>0</v>
      </c>
      <c r="IP35" s="25">
        <v>0</v>
      </c>
      <c r="IQ35" s="25">
        <v>0</v>
      </c>
      <c r="IR35" s="25">
        <v>0</v>
      </c>
      <c r="IS35" s="33" t="e" cm="1">
        <f t="array" ref="IS35">INDEX(#REF!,MATCH(EL35&amp;EM35,#REF!&amp;#REF!,0))</f>
        <v>#REF!</v>
      </c>
      <c r="IT35" s="33"/>
      <c r="IU35" s="31">
        <f t="shared" si="263"/>
        <v>0</v>
      </c>
      <c r="IV35" s="31">
        <f t="shared" si="202"/>
        <v>0</v>
      </c>
      <c r="IW35" s="25">
        <v>0</v>
      </c>
      <c r="IX35" s="25">
        <v>0</v>
      </c>
      <c r="IY35" s="25">
        <v>0</v>
      </c>
      <c r="IZ35" s="25">
        <v>0</v>
      </c>
      <c r="JA35" s="31">
        <f t="shared" si="264"/>
        <v>0</v>
      </c>
      <c r="JB35" s="31">
        <f t="shared" si="265"/>
        <v>0</v>
      </c>
      <c r="JC35" s="31">
        <f t="shared" si="266"/>
        <v>0</v>
      </c>
      <c r="JD35" s="31">
        <f t="shared" si="267"/>
        <v>0</v>
      </c>
      <c r="JE35" s="31">
        <f t="shared" si="268"/>
        <v>0</v>
      </c>
      <c r="JF35" s="27">
        <v>41.080000000000091</v>
      </c>
      <c r="JG35" s="26">
        <f t="shared" si="203"/>
        <v>40.44</v>
      </c>
      <c r="JH35" s="26">
        <f t="shared" si="204"/>
        <v>0.64000000000009294</v>
      </c>
      <c r="JI35" s="26">
        <f t="shared" si="15"/>
        <v>0</v>
      </c>
      <c r="JJ35" s="26">
        <f t="shared" si="16"/>
        <v>0</v>
      </c>
      <c r="JK35" s="26">
        <f t="shared" si="17"/>
        <v>0</v>
      </c>
      <c r="JL35" s="26">
        <f t="shared" si="18"/>
        <v>40.435000000000088</v>
      </c>
      <c r="JM35" s="26">
        <f t="shared" si="19"/>
        <v>0</v>
      </c>
      <c r="JN35" s="26">
        <f t="shared" si="20"/>
        <v>0</v>
      </c>
      <c r="JO35" s="26">
        <f t="shared" si="21"/>
        <v>0</v>
      </c>
      <c r="JP35" s="26">
        <f t="shared" si="22"/>
        <v>40.535000000000089</v>
      </c>
      <c r="JQ35" s="26">
        <f t="shared" si="23"/>
        <v>0</v>
      </c>
      <c r="JR35" s="26">
        <f t="shared" si="24"/>
        <v>0</v>
      </c>
      <c r="JS35" s="26">
        <f t="shared" si="25"/>
        <v>0</v>
      </c>
      <c r="JT35" s="26">
        <f t="shared" si="26"/>
        <v>40.535000000000089</v>
      </c>
      <c r="JU35" s="26">
        <f t="shared" si="27"/>
        <v>0</v>
      </c>
      <c r="JV35" s="26">
        <f t="shared" si="28"/>
        <v>0</v>
      </c>
      <c r="JW35" s="26">
        <f t="shared" si="29"/>
        <v>0</v>
      </c>
      <c r="JX35" s="26">
        <f t="shared" si="30"/>
        <v>0</v>
      </c>
      <c r="JY35" s="26">
        <f t="shared" si="31"/>
        <v>0</v>
      </c>
      <c r="JZ35" s="26">
        <f t="shared" si="32"/>
        <v>0</v>
      </c>
      <c r="KA35" s="26">
        <f t="shared" si="33"/>
        <v>0</v>
      </c>
      <c r="KB35" s="26">
        <f t="shared" si="34"/>
        <v>0</v>
      </c>
      <c r="KC35" s="26">
        <f t="shared" si="35"/>
        <v>0</v>
      </c>
      <c r="KD35" s="106">
        <f t="shared" si="205"/>
        <v>0</v>
      </c>
      <c r="KE35" s="24">
        <v>40.580000000000091</v>
      </c>
      <c r="KF35" s="31">
        <f t="shared" si="206"/>
        <v>0</v>
      </c>
      <c r="KG35" s="31">
        <f t="shared" si="36"/>
        <v>0</v>
      </c>
      <c r="KH35" s="31">
        <f t="shared" si="37"/>
        <v>0</v>
      </c>
      <c r="KI35" s="31">
        <f t="shared" si="38"/>
        <v>0</v>
      </c>
      <c r="KJ35" s="31">
        <f t="shared" si="39"/>
        <v>41.63</v>
      </c>
      <c r="KK35" s="25">
        <v>41.580000000000091</v>
      </c>
      <c r="KL35" s="31">
        <f t="shared" si="40"/>
        <v>0</v>
      </c>
      <c r="KM35" s="31">
        <f t="shared" si="41"/>
        <v>0</v>
      </c>
      <c r="KN35" s="31">
        <f t="shared" si="42"/>
        <v>0</v>
      </c>
      <c r="KO35" s="31">
        <f t="shared" si="43"/>
        <v>41.63</v>
      </c>
      <c r="KP35" s="31">
        <f t="shared" si="44"/>
        <v>41.73</v>
      </c>
      <c r="KQ35" s="25">
        <v>0</v>
      </c>
      <c r="KR35" s="31">
        <f t="shared" si="45"/>
        <v>0</v>
      </c>
      <c r="KS35" s="27">
        <v>40.580000000000091</v>
      </c>
      <c r="KT35" s="26">
        <f t="shared" si="46"/>
        <v>39.94</v>
      </c>
      <c r="KU35" s="106">
        <f t="shared" si="207"/>
        <v>0.64000000000009294</v>
      </c>
      <c r="KV35" s="26">
        <f t="shared" si="47"/>
        <v>0</v>
      </c>
      <c r="KW35" s="26">
        <f t="shared" si="48"/>
        <v>0</v>
      </c>
      <c r="KX35" s="26">
        <f t="shared" si="49"/>
        <v>0</v>
      </c>
      <c r="KY35" s="26">
        <f t="shared" si="50"/>
        <v>39.935000000000088</v>
      </c>
      <c r="KZ35" s="26">
        <f t="shared" si="51"/>
        <v>0</v>
      </c>
      <c r="LA35" s="26">
        <f t="shared" si="52"/>
        <v>0</v>
      </c>
      <c r="LB35" s="26">
        <f t="shared" si="53"/>
        <v>0</v>
      </c>
      <c r="LC35" s="26">
        <f t="shared" si="54"/>
        <v>40.035000000000089</v>
      </c>
      <c r="LD35" s="26">
        <f t="shared" si="55"/>
        <v>0</v>
      </c>
      <c r="LE35" s="26">
        <f t="shared" si="56"/>
        <v>0</v>
      </c>
      <c r="LF35" s="26">
        <f t="shared" si="57"/>
        <v>0</v>
      </c>
      <c r="LG35" s="26">
        <f t="shared" si="58"/>
        <v>40.035000000000089</v>
      </c>
      <c r="LH35" s="26">
        <f t="shared" si="59"/>
        <v>0</v>
      </c>
      <c r="LI35" s="26">
        <f t="shared" si="60"/>
        <v>0</v>
      </c>
      <c r="LJ35" s="26">
        <f t="shared" si="61"/>
        <v>0</v>
      </c>
      <c r="LK35" s="26">
        <f t="shared" si="62"/>
        <v>0</v>
      </c>
      <c r="LL35" s="26">
        <f t="shared" si="63"/>
        <v>0</v>
      </c>
      <c r="LM35" s="26">
        <f t="shared" si="64"/>
        <v>0</v>
      </c>
      <c r="LN35" s="26">
        <f t="shared" si="65"/>
        <v>0</v>
      </c>
      <c r="LO35" s="26">
        <f t="shared" si="66"/>
        <v>0</v>
      </c>
      <c r="LP35" s="26">
        <f t="shared" si="67"/>
        <v>0</v>
      </c>
      <c r="LQ35" s="26">
        <f t="shared" si="68"/>
        <v>0</v>
      </c>
      <c r="LR35" s="24">
        <v>40.080000000000091</v>
      </c>
      <c r="LS35" s="31">
        <f t="shared" si="69"/>
        <v>0</v>
      </c>
      <c r="LT35" s="31">
        <f t="shared" si="70"/>
        <v>0</v>
      </c>
      <c r="LU35" s="31">
        <f t="shared" si="71"/>
        <v>0</v>
      </c>
      <c r="LV35" s="31">
        <f t="shared" si="72"/>
        <v>0</v>
      </c>
      <c r="LW35" s="31">
        <f t="shared" si="73"/>
        <v>41.13</v>
      </c>
      <c r="LX35" s="25">
        <v>41.080000000000091</v>
      </c>
      <c r="LY35" s="31">
        <f t="shared" si="74"/>
        <v>0</v>
      </c>
      <c r="LZ35" s="31">
        <f t="shared" si="75"/>
        <v>0</v>
      </c>
      <c r="MA35" s="31">
        <f t="shared" si="76"/>
        <v>0</v>
      </c>
      <c r="MB35" s="31">
        <f t="shared" si="77"/>
        <v>41.13</v>
      </c>
      <c r="MC35" s="31">
        <f t="shared" si="78"/>
        <v>41.23</v>
      </c>
      <c r="MD35" s="25">
        <v>0</v>
      </c>
      <c r="ME35" s="31">
        <f t="shared" si="79"/>
        <v>0</v>
      </c>
      <c r="MF35" s="33" t="s">
        <v>115</v>
      </c>
      <c r="MG35" s="34">
        <v>0.64000000000009294</v>
      </c>
      <c r="MH35" s="31">
        <f t="shared" si="208"/>
        <v>0</v>
      </c>
      <c r="MI35" s="31">
        <f t="shared" si="209"/>
        <v>0.64000000000009294</v>
      </c>
      <c r="MJ35" s="34">
        <v>0.64000000000009294</v>
      </c>
      <c r="MK35" s="31">
        <f t="shared" si="210"/>
        <v>0</v>
      </c>
      <c r="ML35" s="31">
        <f t="shared" si="211"/>
        <v>0.64000000000009294</v>
      </c>
      <c r="MM35" s="31">
        <f t="shared" si="80"/>
        <v>0</v>
      </c>
      <c r="MN35" s="31">
        <f t="shared" si="81"/>
        <v>0</v>
      </c>
      <c r="MO35" s="31">
        <f t="shared" si="212"/>
        <v>0</v>
      </c>
      <c r="MP35" s="31">
        <f t="shared" si="82"/>
        <v>0</v>
      </c>
      <c r="MQ35" s="31">
        <f t="shared" si="83"/>
        <v>0</v>
      </c>
      <c r="MR35" s="31">
        <f t="shared" si="213"/>
        <v>0</v>
      </c>
      <c r="MS35" s="31">
        <f t="shared" si="84"/>
        <v>0</v>
      </c>
      <c r="MT35" s="31">
        <f t="shared" si="85"/>
        <v>0</v>
      </c>
      <c r="MU35" s="31">
        <f t="shared" si="214"/>
        <v>0</v>
      </c>
      <c r="MV35" s="31">
        <f t="shared" si="86"/>
        <v>0</v>
      </c>
      <c r="MW35" s="31">
        <f t="shared" si="87"/>
        <v>0</v>
      </c>
      <c r="MX35" s="31">
        <f t="shared" si="215"/>
        <v>0</v>
      </c>
      <c r="MY35" s="108">
        <f t="shared" si="88"/>
        <v>0</v>
      </c>
      <c r="MZ35" s="31">
        <f t="shared" si="89"/>
        <v>0</v>
      </c>
      <c r="NA35" s="31">
        <f t="shared" si="216"/>
        <v>0</v>
      </c>
      <c r="NB35" s="31">
        <f t="shared" si="90"/>
        <v>0</v>
      </c>
      <c r="NC35" s="31">
        <f t="shared" si="91"/>
        <v>0</v>
      </c>
      <c r="ND35" s="31">
        <f t="shared" si="217"/>
        <v>0</v>
      </c>
      <c r="NE35" s="31">
        <f t="shared" si="92"/>
        <v>0</v>
      </c>
      <c r="NF35" s="31">
        <f t="shared" si="93"/>
        <v>0</v>
      </c>
      <c r="NG35" s="31">
        <f t="shared" si="218"/>
        <v>0</v>
      </c>
      <c r="NH35" s="31">
        <f t="shared" si="94"/>
        <v>0</v>
      </c>
      <c r="NI35" s="31">
        <f t="shared" si="95"/>
        <v>0</v>
      </c>
      <c r="NJ35" s="31">
        <f t="shared" si="219"/>
        <v>0</v>
      </c>
      <c r="NK35" s="31">
        <f t="shared" si="96"/>
        <v>0</v>
      </c>
      <c r="NL35" s="31">
        <f t="shared" si="97"/>
        <v>0</v>
      </c>
      <c r="NM35" s="31">
        <f t="shared" si="220"/>
        <v>0</v>
      </c>
      <c r="NN35" s="108">
        <f t="shared" si="98"/>
        <v>0</v>
      </c>
      <c r="NO35" s="31">
        <f t="shared" si="99"/>
        <v>0</v>
      </c>
      <c r="NP35" s="31">
        <f t="shared" si="221"/>
        <v>0</v>
      </c>
      <c r="NQ35" s="31">
        <f t="shared" si="100"/>
        <v>0</v>
      </c>
      <c r="NR35" s="31">
        <f t="shared" si="101"/>
        <v>0</v>
      </c>
      <c r="NS35" s="31">
        <f t="shared" si="222"/>
        <v>0</v>
      </c>
      <c r="NT35" s="31">
        <f t="shared" si="102"/>
        <v>0</v>
      </c>
      <c r="NU35" s="31">
        <f t="shared" si="103"/>
        <v>0</v>
      </c>
      <c r="NV35" s="31">
        <f t="shared" si="223"/>
        <v>0</v>
      </c>
      <c r="NW35" s="31">
        <f t="shared" si="104"/>
        <v>0</v>
      </c>
      <c r="NX35" s="31">
        <f t="shared" si="105"/>
        <v>0</v>
      </c>
      <c r="NY35" s="31">
        <f t="shared" si="224"/>
        <v>0</v>
      </c>
      <c r="NZ35" s="31">
        <f t="shared" si="106"/>
        <v>0</v>
      </c>
      <c r="OA35" s="31">
        <f t="shared" si="107"/>
        <v>0</v>
      </c>
      <c r="OB35" s="31">
        <f t="shared" si="225"/>
        <v>0</v>
      </c>
      <c r="OC35" s="31">
        <f t="shared" si="108"/>
        <v>0</v>
      </c>
      <c r="OD35" s="31">
        <f t="shared" si="109"/>
        <v>0</v>
      </c>
      <c r="OE35" s="31">
        <f t="shared" si="226"/>
        <v>0</v>
      </c>
      <c r="OF35" s="31">
        <f t="shared" si="110"/>
        <v>0.1</v>
      </c>
      <c r="OG35" s="31">
        <f t="shared" si="111"/>
        <v>0.1</v>
      </c>
      <c r="OH35" s="31">
        <f t="shared" si="227"/>
        <v>0.1</v>
      </c>
      <c r="OI35" s="31">
        <f t="shared" si="112"/>
        <v>0</v>
      </c>
      <c r="OJ35" s="31">
        <f t="shared" si="113"/>
        <v>0</v>
      </c>
      <c r="OK35" s="31">
        <f t="shared" si="228"/>
        <v>0</v>
      </c>
      <c r="OL35" s="31">
        <f t="shared" si="114"/>
        <v>0.54000000000009296</v>
      </c>
      <c r="OM35" s="31">
        <f t="shared" si="115"/>
        <v>0.54000000000009296</v>
      </c>
      <c r="ON35" s="31">
        <f t="shared" si="229"/>
        <v>0.54000000000009296</v>
      </c>
      <c r="OO35" s="31">
        <f t="shared" si="116"/>
        <v>0</v>
      </c>
      <c r="OP35" s="31">
        <f t="shared" si="117"/>
        <v>0</v>
      </c>
      <c r="OQ35" s="31">
        <f t="shared" si="230"/>
        <v>0</v>
      </c>
      <c r="OR35" s="31">
        <f t="shared" si="118"/>
        <v>0</v>
      </c>
      <c r="OS35" s="31">
        <f t="shared" si="119"/>
        <v>0</v>
      </c>
      <c r="OT35" s="31">
        <f t="shared" si="231"/>
        <v>0</v>
      </c>
      <c r="OU35" s="31">
        <f t="shared" si="120"/>
        <v>0</v>
      </c>
      <c r="OV35" s="31">
        <f t="shared" si="121"/>
        <v>0</v>
      </c>
      <c r="OW35" s="31">
        <f t="shared" si="232"/>
        <v>0</v>
      </c>
      <c r="OX35" s="31">
        <f t="shared" si="122"/>
        <v>0</v>
      </c>
      <c r="OY35" s="31">
        <f t="shared" si="123"/>
        <v>0</v>
      </c>
      <c r="OZ35" s="31">
        <f t="shared" si="233"/>
        <v>0</v>
      </c>
      <c r="PA35" s="31">
        <f t="shared" si="124"/>
        <v>0</v>
      </c>
      <c r="PB35" s="31">
        <f t="shared" si="125"/>
        <v>0</v>
      </c>
      <c r="PC35" s="31">
        <f t="shared" si="234"/>
        <v>0</v>
      </c>
      <c r="PD35" s="31">
        <f t="shared" si="126"/>
        <v>0</v>
      </c>
      <c r="PE35" s="31">
        <f t="shared" si="127"/>
        <v>0</v>
      </c>
      <c r="PF35" s="31">
        <f t="shared" si="235"/>
        <v>0</v>
      </c>
      <c r="PG35" s="27">
        <v>2.6</v>
      </c>
      <c r="PH35" s="27">
        <v>0.5</v>
      </c>
      <c r="PI35" s="27">
        <v>1</v>
      </c>
      <c r="PJ35" s="27">
        <v>1</v>
      </c>
      <c r="PK35" s="27">
        <v>0</v>
      </c>
      <c r="PL35" s="27">
        <v>0</v>
      </c>
      <c r="PM35" s="27">
        <v>0</v>
      </c>
      <c r="PN35" s="27">
        <v>0</v>
      </c>
      <c r="PO35" s="31">
        <f t="shared" si="269"/>
        <v>0</v>
      </c>
      <c r="PP35" s="31">
        <f t="shared" si="236"/>
        <v>0</v>
      </c>
      <c r="PQ35" s="31">
        <f t="shared" si="237"/>
        <v>3.24</v>
      </c>
      <c r="PR35" s="31">
        <f t="shared" si="238"/>
        <v>1.87</v>
      </c>
      <c r="PS35" s="31">
        <f t="shared" si="239"/>
        <v>0</v>
      </c>
      <c r="PT35" s="31">
        <f t="shared" si="240"/>
        <v>0</v>
      </c>
      <c r="PU35" s="31">
        <f t="shared" si="241"/>
        <v>3.24</v>
      </c>
      <c r="PV35" s="31">
        <f t="shared" si="242"/>
        <v>1.87</v>
      </c>
      <c r="PW35" s="31">
        <f t="shared" si="128"/>
        <v>0</v>
      </c>
      <c r="PX35" s="31">
        <f t="shared" si="243"/>
        <v>0</v>
      </c>
      <c r="PY35" s="31">
        <f t="shared" si="129"/>
        <v>0</v>
      </c>
      <c r="PZ35" s="31">
        <f t="shared" si="130"/>
        <v>0</v>
      </c>
      <c r="QA35" s="31">
        <f t="shared" si="131"/>
        <v>0</v>
      </c>
      <c r="QB35" s="31">
        <f t="shared" si="132"/>
        <v>54.66</v>
      </c>
      <c r="QC35" s="31">
        <f t="shared" si="133"/>
        <v>54.66</v>
      </c>
      <c r="QD35" s="31">
        <f t="shared" si="134"/>
        <v>0</v>
      </c>
      <c r="QE35" s="31">
        <f t="shared" si="135"/>
        <v>0</v>
      </c>
      <c r="QF35" s="31">
        <f t="shared" si="244"/>
        <v>0</v>
      </c>
      <c r="QG35" s="31">
        <f t="shared" si="245"/>
        <v>0</v>
      </c>
      <c r="QH35" s="31">
        <f t="shared" si="246"/>
        <v>54.66</v>
      </c>
      <c r="QI35" s="31">
        <f t="shared" si="247"/>
        <v>54.66</v>
      </c>
      <c r="QJ35" s="31">
        <f t="shared" si="136"/>
        <v>0</v>
      </c>
      <c r="QK35" s="31">
        <f t="shared" si="137"/>
        <v>0</v>
      </c>
      <c r="QL35" s="31">
        <f t="shared" si="248"/>
        <v>0</v>
      </c>
      <c r="QM35" s="31">
        <f t="shared" si="138"/>
        <v>0</v>
      </c>
      <c r="QN35" s="31">
        <f t="shared" si="139"/>
        <v>0</v>
      </c>
      <c r="QO35" s="31">
        <f t="shared" si="249"/>
        <v>0</v>
      </c>
      <c r="QP35" s="31">
        <f t="shared" si="140"/>
        <v>0</v>
      </c>
      <c r="QQ35" s="31">
        <f t="shared" si="141"/>
        <v>0</v>
      </c>
      <c r="QR35" s="31">
        <f t="shared" si="250"/>
        <v>0</v>
      </c>
      <c r="QS35" s="31">
        <f t="shared" si="142"/>
        <v>0</v>
      </c>
      <c r="QT35" s="31">
        <f t="shared" si="143"/>
        <v>54.63</v>
      </c>
      <c r="QU35" s="31">
        <f t="shared" si="251"/>
        <v>54.63</v>
      </c>
      <c r="QV35" s="31">
        <f t="shared" si="144"/>
        <v>0</v>
      </c>
      <c r="QW35" s="31">
        <f t="shared" si="145"/>
        <v>0</v>
      </c>
      <c r="QX35" s="31">
        <f t="shared" si="252"/>
        <v>0</v>
      </c>
      <c r="QY35" s="31">
        <f t="shared" si="146"/>
        <v>0</v>
      </c>
      <c r="QZ35" s="31">
        <f t="shared" si="147"/>
        <v>0</v>
      </c>
      <c r="RA35" s="31">
        <f t="shared" si="253"/>
        <v>0</v>
      </c>
      <c r="RB35" s="31">
        <f t="shared" si="254"/>
        <v>0</v>
      </c>
      <c r="RC35" s="31">
        <f t="shared" si="255"/>
        <v>0</v>
      </c>
      <c r="RD35" s="31">
        <f t="shared" si="256"/>
        <v>0</v>
      </c>
      <c r="RE35" s="31">
        <f t="shared" si="256"/>
        <v>54.63</v>
      </c>
      <c r="RF35" s="31">
        <f t="shared" si="257"/>
        <v>54.63</v>
      </c>
      <c r="RG35" s="31">
        <f t="shared" si="258"/>
        <v>0</v>
      </c>
      <c r="RH35" s="31">
        <f t="shared" si="258"/>
        <v>0.03</v>
      </c>
      <c r="RI35" s="31">
        <f t="shared" si="259"/>
        <v>0.03</v>
      </c>
      <c r="RJ35" s="31">
        <f t="shared" si="260"/>
        <v>0</v>
      </c>
      <c r="RK35" s="31">
        <f t="shared" si="260"/>
        <v>54.63</v>
      </c>
      <c r="RL35" s="31">
        <f t="shared" si="260"/>
        <v>54.63</v>
      </c>
      <c r="RM35" s="31">
        <f t="shared" si="148"/>
        <v>0.89</v>
      </c>
      <c r="RN35" s="31">
        <f t="shared" si="149"/>
        <v>3.49</v>
      </c>
      <c r="RO35" s="31">
        <f t="shared" si="150"/>
        <v>2.71</v>
      </c>
      <c r="RP35" s="31">
        <f t="shared" si="151"/>
        <v>0.89</v>
      </c>
      <c r="RQ35" s="31">
        <f t="shared" si="152"/>
        <v>3.49</v>
      </c>
      <c r="RR35" s="31">
        <f t="shared" si="153"/>
        <v>2.71</v>
      </c>
      <c r="RS35" s="31">
        <f t="shared" si="154"/>
        <v>79.209999999999994</v>
      </c>
      <c r="RT35" s="31">
        <f t="shared" si="155"/>
        <v>10.92</v>
      </c>
      <c r="RU35" s="31">
        <f t="shared" si="261"/>
        <v>68.289999999999992</v>
      </c>
      <c r="RV35" s="24"/>
      <c r="RW35" s="24"/>
      <c r="RX35" s="24"/>
      <c r="RY35" s="24"/>
    </row>
    <row r="36" spans="1:493" ht="42.75" x14ac:dyDescent="0.25">
      <c r="A36" s="24">
        <v>30</v>
      </c>
      <c r="B36" s="24" t="s">
        <v>457</v>
      </c>
      <c r="C36" s="24">
        <v>773.19</v>
      </c>
      <c r="D36" s="14" t="e">
        <f>INDEX(#REF!,MATCH(E36,#REF!,0))</f>
        <v>#REF!</v>
      </c>
      <c r="E36" s="24" t="s">
        <v>486</v>
      </c>
      <c r="F36" s="33" t="s">
        <v>481</v>
      </c>
      <c r="G36" s="33" t="s">
        <v>444</v>
      </c>
      <c r="H36" s="33" t="s">
        <v>424</v>
      </c>
      <c r="I36" s="33" t="s">
        <v>425</v>
      </c>
      <c r="J36" s="33" t="s">
        <v>426</v>
      </c>
      <c r="K36" s="33" t="s">
        <v>446</v>
      </c>
      <c r="L36" s="33" t="s">
        <v>446</v>
      </c>
      <c r="M36" s="24">
        <v>2</v>
      </c>
      <c r="N36" s="24">
        <v>2</v>
      </c>
      <c r="O36" s="25">
        <v>2.5</v>
      </c>
      <c r="P36" s="25">
        <v>2.9</v>
      </c>
      <c r="Q36" s="25">
        <v>0.1</v>
      </c>
      <c r="R36" s="25">
        <v>2.5</v>
      </c>
      <c r="S36" s="25">
        <v>2.7</v>
      </c>
      <c r="T36" s="24">
        <v>0.2</v>
      </c>
      <c r="U36" s="24">
        <v>2</v>
      </c>
      <c r="V36" s="24">
        <v>2</v>
      </c>
      <c r="W36" s="24">
        <v>0.2</v>
      </c>
      <c r="X36" s="24">
        <v>2</v>
      </c>
      <c r="Y36" s="24">
        <v>2.06</v>
      </c>
      <c r="Z36" s="26">
        <f t="shared" si="273"/>
        <v>1.28</v>
      </c>
      <c r="AA36" s="24">
        <v>0.2</v>
      </c>
      <c r="AB36" s="24">
        <v>0</v>
      </c>
      <c r="AC36" s="24">
        <v>0</v>
      </c>
      <c r="AD36" s="24">
        <v>0</v>
      </c>
      <c r="AE36" s="24">
        <v>0</v>
      </c>
      <c r="AF36" s="24">
        <v>0</v>
      </c>
      <c r="AG36" s="25">
        <v>0</v>
      </c>
      <c r="AH36" s="25">
        <v>0</v>
      </c>
      <c r="AI36" s="26">
        <f t="shared" si="0"/>
        <v>0</v>
      </c>
      <c r="AJ36" s="25">
        <v>0</v>
      </c>
      <c r="AK36" s="25">
        <v>0</v>
      </c>
      <c r="AL36" s="26">
        <f t="shared" si="1"/>
        <v>0</v>
      </c>
      <c r="AM36" s="24">
        <v>0</v>
      </c>
      <c r="AN36" s="24">
        <v>0</v>
      </c>
      <c r="AO36" s="24">
        <v>0</v>
      </c>
      <c r="AP36" s="24">
        <v>0</v>
      </c>
      <c r="AQ36" s="24">
        <v>2</v>
      </c>
      <c r="AR36" s="24">
        <v>1.8</v>
      </c>
      <c r="AS36" s="24">
        <v>0.12</v>
      </c>
      <c r="AT36" s="24">
        <v>0.1</v>
      </c>
      <c r="AU36" s="24">
        <v>0</v>
      </c>
      <c r="AV36" s="24">
        <v>0</v>
      </c>
      <c r="AW36" s="24">
        <v>0</v>
      </c>
      <c r="AX36" s="24">
        <v>0</v>
      </c>
      <c r="AY36" s="24">
        <v>0</v>
      </c>
      <c r="AZ36" s="24">
        <v>0</v>
      </c>
      <c r="BA36" s="24">
        <v>0</v>
      </c>
      <c r="BB36" s="24">
        <v>0</v>
      </c>
      <c r="BC36" s="24">
        <v>0</v>
      </c>
      <c r="BD36" s="24">
        <v>0</v>
      </c>
      <c r="BE36" s="24">
        <v>0</v>
      </c>
      <c r="BF36" s="24">
        <v>0</v>
      </c>
      <c r="BG36" s="24">
        <v>0</v>
      </c>
      <c r="BH36" s="24">
        <v>0</v>
      </c>
      <c r="BI36" s="24">
        <v>0</v>
      </c>
      <c r="BJ36" s="24">
        <v>0</v>
      </c>
      <c r="BK36" s="24">
        <v>0</v>
      </c>
      <c r="BL36" s="24">
        <v>0</v>
      </c>
      <c r="BM36" s="24">
        <v>0</v>
      </c>
      <c r="BN36" s="24">
        <v>0</v>
      </c>
      <c r="BO36" s="24">
        <v>0</v>
      </c>
      <c r="BP36" s="24">
        <v>0</v>
      </c>
      <c r="BQ36" s="24">
        <v>0</v>
      </c>
      <c r="BR36" s="24">
        <v>0</v>
      </c>
      <c r="BS36" s="24">
        <v>0</v>
      </c>
      <c r="BT36" s="24">
        <v>0</v>
      </c>
      <c r="BU36" s="24">
        <v>0</v>
      </c>
      <c r="BV36" s="24">
        <v>0</v>
      </c>
      <c r="BW36" s="24"/>
      <c r="BX36" s="24"/>
      <c r="BY36" s="24">
        <v>0</v>
      </c>
      <c r="BZ36" s="24">
        <v>0</v>
      </c>
      <c r="CA36" s="14" t="e">
        <f>INDEX(#REF!,MATCH(E36,#REF!,0))</f>
        <v>#REF!</v>
      </c>
      <c r="CB36" s="14" t="s">
        <v>471</v>
      </c>
      <c r="CC36" s="24">
        <v>0</v>
      </c>
      <c r="CD36" s="24">
        <v>0</v>
      </c>
      <c r="CE36" s="24">
        <v>2.2999999999999998</v>
      </c>
      <c r="CF36" s="24">
        <v>2.0999999999999996</v>
      </c>
      <c r="CG36" s="24">
        <v>0.11</v>
      </c>
      <c r="CH36" s="24">
        <v>2</v>
      </c>
      <c r="CI36" s="24" t="s">
        <v>115</v>
      </c>
      <c r="CJ36" s="24">
        <v>1.3</v>
      </c>
      <c r="CK36" s="26">
        <f t="shared" si="157"/>
        <v>0</v>
      </c>
      <c r="CL36" s="26">
        <f t="shared" si="270"/>
        <v>1.3</v>
      </c>
      <c r="CM36" s="24">
        <v>36.67</v>
      </c>
      <c r="CN36" s="27">
        <v>69.87</v>
      </c>
      <c r="CO36" s="24">
        <v>69.08</v>
      </c>
      <c r="CP36" s="28">
        <f t="shared" si="159"/>
        <v>69.08</v>
      </c>
      <c r="CQ36" s="28">
        <f t="shared" si="160"/>
        <v>67.97</v>
      </c>
      <c r="CR36" s="28">
        <f t="shared" si="161"/>
        <v>1.1100000000000001</v>
      </c>
      <c r="CS36" s="28">
        <f t="shared" si="162"/>
        <v>68.069999999999993</v>
      </c>
      <c r="CT36" s="28">
        <f t="shared" si="2"/>
        <v>68.27</v>
      </c>
      <c r="CU36" s="29">
        <v>68.47</v>
      </c>
      <c r="CV36" s="28">
        <f t="shared" si="163"/>
        <v>1.28</v>
      </c>
      <c r="CW36" s="28">
        <f t="shared" si="3"/>
        <v>0</v>
      </c>
      <c r="CX36" s="28">
        <f t="shared" si="4"/>
        <v>0</v>
      </c>
      <c r="CY36" s="28">
        <f t="shared" si="5"/>
        <v>69.75</v>
      </c>
      <c r="CZ36" s="28">
        <f t="shared" si="164"/>
        <v>69.75</v>
      </c>
      <c r="DA36" s="30">
        <v>69.87</v>
      </c>
      <c r="DB36" s="26">
        <f t="shared" si="165"/>
        <v>1.9</v>
      </c>
      <c r="DC36" s="26">
        <f t="shared" si="166"/>
        <v>0.79</v>
      </c>
      <c r="DD36" s="26">
        <f t="shared" si="167"/>
        <v>1.1099999999999999</v>
      </c>
      <c r="DE36" s="26">
        <f t="shared" si="6"/>
        <v>0</v>
      </c>
      <c r="DF36" s="26">
        <f t="shared" si="168"/>
        <v>0</v>
      </c>
      <c r="DG36" s="26">
        <f t="shared" si="7"/>
        <v>0</v>
      </c>
      <c r="DH36" s="26">
        <f t="shared" si="8"/>
        <v>0.1</v>
      </c>
      <c r="DI36" s="26">
        <f t="shared" si="9"/>
        <v>0.2</v>
      </c>
      <c r="DJ36" s="26">
        <f t="shared" si="10"/>
        <v>1</v>
      </c>
      <c r="DK36" s="26">
        <f t="shared" si="169"/>
        <v>0</v>
      </c>
      <c r="DL36" s="26">
        <f t="shared" si="170"/>
        <v>1.3</v>
      </c>
      <c r="DM36" s="26">
        <f t="shared" si="171"/>
        <v>0</v>
      </c>
      <c r="DN36" s="26">
        <f t="shared" si="172"/>
        <v>0</v>
      </c>
      <c r="DO36" s="24">
        <v>3</v>
      </c>
      <c r="DP36" s="24">
        <v>0.5</v>
      </c>
      <c r="DQ36" s="24">
        <v>1</v>
      </c>
      <c r="DR36" s="24">
        <v>1</v>
      </c>
      <c r="DS36" s="31">
        <f t="shared" si="173"/>
        <v>0</v>
      </c>
      <c r="DT36" s="31">
        <f t="shared" si="174"/>
        <v>4.3</v>
      </c>
      <c r="DU36" s="31">
        <f t="shared" si="175"/>
        <v>0</v>
      </c>
      <c r="DV36" s="31">
        <f t="shared" si="176"/>
        <v>4.75</v>
      </c>
      <c r="DW36" s="31">
        <f t="shared" si="177"/>
        <v>4.75</v>
      </c>
      <c r="DX36" s="31">
        <f t="shared" si="178"/>
        <v>0</v>
      </c>
      <c r="DY36" s="31">
        <f t="shared" si="179"/>
        <v>11.88</v>
      </c>
      <c r="DZ36" s="31">
        <f t="shared" si="180"/>
        <v>11.88</v>
      </c>
      <c r="EA36" s="31">
        <f t="shared" si="181"/>
        <v>0</v>
      </c>
      <c r="EB36" s="31">
        <f t="shared" si="182"/>
        <v>6.08</v>
      </c>
      <c r="EC36" s="31">
        <f t="shared" si="183"/>
        <v>6.08</v>
      </c>
      <c r="ED36" s="31">
        <f t="shared" si="184"/>
        <v>0</v>
      </c>
      <c r="EE36" s="31">
        <f t="shared" si="184"/>
        <v>5.8</v>
      </c>
      <c r="EF36" s="31">
        <f t="shared" si="185"/>
        <v>5.8</v>
      </c>
      <c r="EG36" s="31">
        <f t="shared" si="186"/>
        <v>0</v>
      </c>
      <c r="EH36" s="31">
        <f t="shared" si="186"/>
        <v>6.08</v>
      </c>
      <c r="EI36" s="31">
        <f t="shared" si="187"/>
        <v>6.08</v>
      </c>
      <c r="EJ36" s="24"/>
      <c r="EK36" s="24"/>
      <c r="EL36" s="24">
        <v>773.8900000000001</v>
      </c>
      <c r="EM36" s="24">
        <v>808.39</v>
      </c>
      <c r="EN36" s="24" t="s">
        <v>486</v>
      </c>
      <c r="EO36" s="24" t="s">
        <v>487</v>
      </c>
      <c r="EP36" s="14" t="s">
        <v>488</v>
      </c>
      <c r="EQ36" s="14" t="s">
        <v>489</v>
      </c>
      <c r="ER36" s="14" t="str">
        <f>IF(OR(EP36="Cống tròn",EP36="Cống hộp",EP36="Ống nhựa"),INDEX(#REF!,MATCH(E36,#REF!,0)),IF(OR(EP36="Rãnh xây",EP36="Rãnh bê tông"),INDEX(#REF!,MATCH(E36,#REF!,0)),EP36&amp;" "&amp;" ,"&amp;EQ36))</f>
        <v>Rãnh thang  ,Thang đất</v>
      </c>
      <c r="ES36" s="25">
        <v>0</v>
      </c>
      <c r="ET36" s="25">
        <v>0</v>
      </c>
      <c r="EU36" s="25">
        <v>0</v>
      </c>
      <c r="EV36" s="24">
        <v>34.499999999999886</v>
      </c>
      <c r="EW36" s="31">
        <f t="shared" si="188"/>
        <v>0</v>
      </c>
      <c r="EX36" s="31">
        <f t="shared" si="189"/>
        <v>0</v>
      </c>
      <c r="EY36" s="31">
        <f t="shared" si="11"/>
        <v>0</v>
      </c>
      <c r="EZ36" s="31">
        <f t="shared" si="190"/>
        <v>0</v>
      </c>
      <c r="FA36" s="31">
        <f t="shared" si="191"/>
        <v>0</v>
      </c>
      <c r="FB36" s="32" t="str">
        <f t="shared" si="192"/>
        <v>Đủ</v>
      </c>
      <c r="FC36" s="31">
        <f t="shared" si="193"/>
        <v>0</v>
      </c>
      <c r="FD36" s="33" t="e" cm="1">
        <f t="array" ref="FD36">IF(EP36="Cống tròn",INDEX(#REF!,MATCH(E36,#REF!,0)),IF(EP36="Cống hộp",INDEX(#REF!,MATCH(E36,#REF!,0)),IF(EP36="Rãnh thang",INDEX(#REF!,MATCH(EL36&amp;EM36,#REF!&amp;#REF!,0)),FE36&amp;" "&amp;FF36)))</f>
        <v>#REF!</v>
      </c>
      <c r="FE36" s="14" t="s">
        <v>433</v>
      </c>
      <c r="FF36" s="14" t="s">
        <v>433</v>
      </c>
      <c r="FG36" s="14" t="e">
        <f>INDEX(#REF!,MATCH(E36,#REF!,0))</f>
        <v>#REF!</v>
      </c>
      <c r="FH36" s="14"/>
      <c r="FI36" s="24">
        <v>0</v>
      </c>
      <c r="FJ36" s="24">
        <v>0</v>
      </c>
      <c r="FK36" s="24">
        <v>0</v>
      </c>
      <c r="FL36" s="25">
        <v>0</v>
      </c>
      <c r="FM36" s="25">
        <v>0</v>
      </c>
      <c r="FN36" s="31">
        <f t="shared" si="194"/>
        <v>0</v>
      </c>
      <c r="FO36" s="31">
        <f t="shared" si="195"/>
        <v>0</v>
      </c>
      <c r="FP36" s="25">
        <v>0</v>
      </c>
      <c r="FQ36" s="25">
        <v>0</v>
      </c>
      <c r="FR36" s="25">
        <v>0</v>
      </c>
      <c r="FS36" s="31">
        <f t="shared" si="196"/>
        <v>0</v>
      </c>
      <c r="FT36" s="25">
        <v>0</v>
      </c>
      <c r="FU36" s="25">
        <v>0</v>
      </c>
      <c r="FV36" s="25">
        <v>0</v>
      </c>
      <c r="FW36" s="25">
        <v>0</v>
      </c>
      <c r="FX36" s="25">
        <v>0</v>
      </c>
      <c r="FY36" s="31">
        <f t="shared" si="197"/>
        <v>0</v>
      </c>
      <c r="FZ36" s="33"/>
      <c r="GA36" s="33"/>
      <c r="GB36" s="33"/>
      <c r="GC36" s="33"/>
      <c r="GD36" s="25">
        <v>0</v>
      </c>
      <c r="GE36" s="25">
        <v>0</v>
      </c>
      <c r="GF36" s="25">
        <v>0</v>
      </c>
      <c r="GG36" s="25">
        <v>0</v>
      </c>
      <c r="GH36" s="25">
        <v>0</v>
      </c>
      <c r="GI36" s="25">
        <v>0</v>
      </c>
      <c r="GJ36" s="25">
        <v>0</v>
      </c>
      <c r="GK36" s="25">
        <v>0</v>
      </c>
      <c r="GL36" s="25">
        <v>0</v>
      </c>
      <c r="GM36" s="25">
        <v>0</v>
      </c>
      <c r="GN36" s="31">
        <f t="shared" si="198"/>
        <v>0</v>
      </c>
      <c r="GO36" s="31">
        <f t="shared" si="199"/>
        <v>0</v>
      </c>
      <c r="GP36" s="25">
        <v>0</v>
      </c>
      <c r="GQ36" s="25">
        <v>0</v>
      </c>
      <c r="GR36" s="25">
        <v>0</v>
      </c>
      <c r="GS36" s="25">
        <v>0</v>
      </c>
      <c r="GT36" s="33" t="e">
        <f>INDEX(#REF!,MATCH(E36,#REF!,0))</f>
        <v>#REF!</v>
      </c>
      <c r="GU36" s="33"/>
      <c r="GV36" s="25">
        <v>0</v>
      </c>
      <c r="GW36" s="25">
        <v>0</v>
      </c>
      <c r="GX36" s="25">
        <v>0</v>
      </c>
      <c r="GY36" s="25">
        <v>0</v>
      </c>
      <c r="GZ36" s="31">
        <f t="shared" si="12"/>
        <v>0</v>
      </c>
      <c r="HA36" s="31">
        <f t="shared" si="13"/>
        <v>0</v>
      </c>
      <c r="HB36" s="31">
        <f t="shared" si="200"/>
        <v>0</v>
      </c>
      <c r="HC36" s="25">
        <v>0</v>
      </c>
      <c r="HD36" s="25">
        <v>0</v>
      </c>
      <c r="HE36" s="25">
        <v>0</v>
      </c>
      <c r="HF36" s="31">
        <f t="shared" si="201"/>
        <v>0</v>
      </c>
      <c r="HG36" s="25">
        <v>0</v>
      </c>
      <c r="HH36" s="25">
        <v>0</v>
      </c>
      <c r="HI36" s="33" t="s">
        <v>490</v>
      </c>
      <c r="HJ36" s="33" t="s">
        <v>491</v>
      </c>
      <c r="HK36" s="33" t="s">
        <v>492</v>
      </c>
      <c r="HL36" s="33" t="s">
        <v>490</v>
      </c>
      <c r="HM36" s="33" t="e" cm="1">
        <f t="array" ref="HM36">INDEX(#REF!,MATCH(EL36&amp;EM36,#REF!&amp;#REF!,0))</f>
        <v>#REF!</v>
      </c>
      <c r="HN36" s="25">
        <v>0</v>
      </c>
      <c r="HO36" s="25">
        <v>0</v>
      </c>
      <c r="HP36" s="25">
        <v>0</v>
      </c>
      <c r="HQ36" s="25">
        <v>0</v>
      </c>
      <c r="HR36" s="25">
        <v>0</v>
      </c>
      <c r="HS36" s="25">
        <v>0</v>
      </c>
      <c r="HT36" s="25">
        <v>0</v>
      </c>
      <c r="HU36" s="25">
        <v>0</v>
      </c>
      <c r="HV36" s="25">
        <v>0</v>
      </c>
      <c r="HW36" s="25">
        <v>0</v>
      </c>
      <c r="HX36" s="33" t="e" cm="1">
        <f t="array" ref="HX36">INDEX(#REF!,MATCH(EL36&amp;EM36,#REF!&amp;#REF!,0))</f>
        <v>#REF!</v>
      </c>
      <c r="HY36" s="25">
        <v>0</v>
      </c>
      <c r="HZ36" s="25">
        <v>0</v>
      </c>
      <c r="IA36" s="25">
        <v>0</v>
      </c>
      <c r="IB36" s="33" t="e" cm="1">
        <f t="array" ref="IB36">INDEX(#REF!,MATCH(EL36&amp;EM36,#REF!&amp;#REF!,0))</f>
        <v>#REF!</v>
      </c>
      <c r="IC36" s="25">
        <v>0</v>
      </c>
      <c r="ID36" s="25">
        <v>0</v>
      </c>
      <c r="IE36" s="25">
        <v>0</v>
      </c>
      <c r="IF36" s="25">
        <v>0</v>
      </c>
      <c r="IG36" s="25">
        <v>0</v>
      </c>
      <c r="IH36" s="25">
        <v>0</v>
      </c>
      <c r="II36" s="33" t="e" cm="1">
        <f t="array" ref="II36">INDEX(#REF!,MATCH(EL36&amp;EM36,#REF!&amp;#REF!,0))</f>
        <v>#REF!</v>
      </c>
      <c r="IJ36" s="25">
        <v>0</v>
      </c>
      <c r="IK36" s="25">
        <v>2</v>
      </c>
      <c r="IL36" s="25">
        <v>2</v>
      </c>
      <c r="IM36" s="33" t="e" cm="1">
        <f t="array" ref="IM36">INDEX(#REF!,MATCH(EL36&amp;EM36,#REF!&amp;#REF!,0))</f>
        <v>#REF!</v>
      </c>
      <c r="IN36" s="33"/>
      <c r="IO36" s="31">
        <f t="shared" si="14"/>
        <v>0</v>
      </c>
      <c r="IP36" s="25">
        <v>0</v>
      </c>
      <c r="IQ36" s="25">
        <v>0</v>
      </c>
      <c r="IR36" s="25">
        <v>0</v>
      </c>
      <c r="IS36" s="33" t="e" cm="1">
        <f t="array" ref="IS36">INDEX(#REF!,MATCH(EL36&amp;EM36,#REF!&amp;#REF!,0))</f>
        <v>#REF!</v>
      </c>
      <c r="IT36" s="33"/>
      <c r="IU36" s="31">
        <f t="shared" si="263"/>
        <v>0</v>
      </c>
      <c r="IV36" s="31">
        <f t="shared" si="202"/>
        <v>0</v>
      </c>
      <c r="IW36" s="25">
        <v>0</v>
      </c>
      <c r="IX36" s="25">
        <v>0</v>
      </c>
      <c r="IY36" s="25">
        <v>0</v>
      </c>
      <c r="IZ36" s="25">
        <v>0</v>
      </c>
      <c r="JA36" s="31">
        <f t="shared" si="264"/>
        <v>0</v>
      </c>
      <c r="JB36" s="31">
        <f t="shared" si="265"/>
        <v>0</v>
      </c>
      <c r="JC36" s="31">
        <f t="shared" si="266"/>
        <v>0</v>
      </c>
      <c r="JD36" s="31">
        <f t="shared" si="267"/>
        <v>0</v>
      </c>
      <c r="JE36" s="31">
        <f t="shared" si="268"/>
        <v>0</v>
      </c>
      <c r="JF36" s="27">
        <v>41.100000000000094</v>
      </c>
      <c r="JG36" s="26">
        <f t="shared" si="203"/>
        <v>40.6</v>
      </c>
      <c r="JH36" s="26">
        <f t="shared" si="204"/>
        <v>0.50000000000009237</v>
      </c>
      <c r="JI36" s="26">
        <f t="shared" si="15"/>
        <v>0</v>
      </c>
      <c r="JJ36" s="26">
        <f t="shared" si="16"/>
        <v>0</v>
      </c>
      <c r="JK36" s="26">
        <f t="shared" si="17"/>
        <v>0</v>
      </c>
      <c r="JL36" s="26">
        <f t="shared" si="18"/>
        <v>0</v>
      </c>
      <c r="JM36" s="26">
        <f t="shared" si="19"/>
        <v>42.6</v>
      </c>
      <c r="JN36" s="26">
        <f t="shared" si="20"/>
        <v>40.600000000000094</v>
      </c>
      <c r="JO36" s="26">
        <f t="shared" si="21"/>
        <v>40.600000000000094</v>
      </c>
      <c r="JP36" s="26">
        <f t="shared" si="22"/>
        <v>0</v>
      </c>
      <c r="JQ36" s="26">
        <f t="shared" si="23"/>
        <v>0</v>
      </c>
      <c r="JR36" s="26">
        <f t="shared" si="24"/>
        <v>0</v>
      </c>
      <c r="JS36" s="26">
        <f t="shared" si="25"/>
        <v>0</v>
      </c>
      <c r="JT36" s="26">
        <f t="shared" si="26"/>
        <v>0</v>
      </c>
      <c r="JU36" s="26">
        <f t="shared" si="27"/>
        <v>0</v>
      </c>
      <c r="JV36" s="26">
        <f t="shared" si="28"/>
        <v>0</v>
      </c>
      <c r="JW36" s="26">
        <f t="shared" si="29"/>
        <v>0</v>
      </c>
      <c r="JX36" s="26">
        <f t="shared" si="30"/>
        <v>0</v>
      </c>
      <c r="JY36" s="26">
        <f t="shared" si="31"/>
        <v>0</v>
      </c>
      <c r="JZ36" s="26">
        <f t="shared" si="32"/>
        <v>0</v>
      </c>
      <c r="KA36" s="26">
        <f t="shared" si="33"/>
        <v>0</v>
      </c>
      <c r="KB36" s="26">
        <f t="shared" si="34"/>
        <v>0</v>
      </c>
      <c r="KC36" s="26">
        <f t="shared" si="35"/>
        <v>0</v>
      </c>
      <c r="KD36" s="106">
        <f t="shared" si="205"/>
        <v>0</v>
      </c>
      <c r="KE36" s="24">
        <v>40.600000000000094</v>
      </c>
      <c r="KF36" s="31">
        <f t="shared" si="206"/>
        <v>0</v>
      </c>
      <c r="KG36" s="31">
        <f t="shared" si="36"/>
        <v>0</v>
      </c>
      <c r="KH36" s="31">
        <f t="shared" si="37"/>
        <v>0</v>
      </c>
      <c r="KI36" s="31">
        <f t="shared" si="38"/>
        <v>0</v>
      </c>
      <c r="KJ36" s="31">
        <f t="shared" si="39"/>
        <v>42.6</v>
      </c>
      <c r="KK36" s="25">
        <v>41.600000000000094</v>
      </c>
      <c r="KL36" s="31">
        <f t="shared" si="40"/>
        <v>0</v>
      </c>
      <c r="KM36" s="31">
        <f t="shared" si="41"/>
        <v>0</v>
      </c>
      <c r="KN36" s="31">
        <f t="shared" si="42"/>
        <v>0</v>
      </c>
      <c r="KO36" s="31">
        <f t="shared" si="43"/>
        <v>0</v>
      </c>
      <c r="KP36" s="31">
        <f t="shared" si="44"/>
        <v>0</v>
      </c>
      <c r="KQ36" s="25">
        <v>2</v>
      </c>
      <c r="KR36" s="31">
        <f t="shared" si="45"/>
        <v>42.6</v>
      </c>
      <c r="KS36" s="27">
        <v>40.600000000000094</v>
      </c>
      <c r="KT36" s="26">
        <f t="shared" si="46"/>
        <v>40.1</v>
      </c>
      <c r="KU36" s="106">
        <f t="shared" si="207"/>
        <v>0.50000000000009237</v>
      </c>
      <c r="KV36" s="26">
        <f t="shared" si="47"/>
        <v>0</v>
      </c>
      <c r="KW36" s="26">
        <f t="shared" si="48"/>
        <v>0</v>
      </c>
      <c r="KX36" s="26">
        <f t="shared" si="49"/>
        <v>0</v>
      </c>
      <c r="KY36" s="26">
        <f t="shared" si="50"/>
        <v>0</v>
      </c>
      <c r="KZ36" s="26">
        <f t="shared" si="51"/>
        <v>42.1</v>
      </c>
      <c r="LA36" s="26">
        <f t="shared" si="52"/>
        <v>40.100000000000094</v>
      </c>
      <c r="LB36" s="26">
        <f t="shared" si="53"/>
        <v>40.100000000000094</v>
      </c>
      <c r="LC36" s="26">
        <f t="shared" si="54"/>
        <v>0</v>
      </c>
      <c r="LD36" s="26">
        <f t="shared" si="55"/>
        <v>0</v>
      </c>
      <c r="LE36" s="26">
        <f t="shared" si="56"/>
        <v>0</v>
      </c>
      <c r="LF36" s="26">
        <f t="shared" si="57"/>
        <v>0</v>
      </c>
      <c r="LG36" s="26">
        <f t="shared" si="58"/>
        <v>0</v>
      </c>
      <c r="LH36" s="26">
        <f t="shared" si="59"/>
        <v>0</v>
      </c>
      <c r="LI36" s="26">
        <f t="shared" si="60"/>
        <v>0</v>
      </c>
      <c r="LJ36" s="26">
        <f t="shared" si="61"/>
        <v>0</v>
      </c>
      <c r="LK36" s="26">
        <f t="shared" si="62"/>
        <v>0</v>
      </c>
      <c r="LL36" s="26">
        <f t="shared" si="63"/>
        <v>0</v>
      </c>
      <c r="LM36" s="26">
        <f t="shared" si="64"/>
        <v>0</v>
      </c>
      <c r="LN36" s="26">
        <f t="shared" si="65"/>
        <v>0</v>
      </c>
      <c r="LO36" s="26">
        <f t="shared" si="66"/>
        <v>0</v>
      </c>
      <c r="LP36" s="26">
        <f t="shared" si="67"/>
        <v>0</v>
      </c>
      <c r="LQ36" s="26">
        <f t="shared" si="68"/>
        <v>0</v>
      </c>
      <c r="LR36" s="24">
        <v>40.100000000000094</v>
      </c>
      <c r="LS36" s="31">
        <f t="shared" si="69"/>
        <v>0</v>
      </c>
      <c r="LT36" s="31">
        <f t="shared" si="70"/>
        <v>0</v>
      </c>
      <c r="LU36" s="31">
        <f t="shared" si="71"/>
        <v>0</v>
      </c>
      <c r="LV36" s="31">
        <f t="shared" si="72"/>
        <v>0</v>
      </c>
      <c r="LW36" s="31">
        <f t="shared" si="73"/>
        <v>42.1</v>
      </c>
      <c r="LX36" s="25">
        <v>41.100000000000094</v>
      </c>
      <c r="LY36" s="31">
        <f t="shared" si="74"/>
        <v>0</v>
      </c>
      <c r="LZ36" s="31">
        <f t="shared" si="75"/>
        <v>0</v>
      </c>
      <c r="MA36" s="31">
        <f t="shared" si="76"/>
        <v>0</v>
      </c>
      <c r="MB36" s="31">
        <f t="shared" si="77"/>
        <v>0</v>
      </c>
      <c r="MC36" s="31">
        <f t="shared" si="78"/>
        <v>0</v>
      </c>
      <c r="MD36" s="25">
        <v>2</v>
      </c>
      <c r="ME36" s="31">
        <f t="shared" si="79"/>
        <v>42.1</v>
      </c>
      <c r="MF36" s="33" t="s">
        <v>429</v>
      </c>
      <c r="MG36" s="25">
        <v>0.32</v>
      </c>
      <c r="MH36" s="31">
        <f t="shared" si="208"/>
        <v>0.18000000000009236</v>
      </c>
      <c r="MI36" s="31">
        <f t="shared" si="209"/>
        <v>0.50000000000009237</v>
      </c>
      <c r="MJ36" s="25">
        <v>0.32</v>
      </c>
      <c r="MK36" s="31">
        <f t="shared" si="210"/>
        <v>0.18000000000009236</v>
      </c>
      <c r="ML36" s="31">
        <f t="shared" si="211"/>
        <v>0.50000000000009237</v>
      </c>
      <c r="MM36" s="31">
        <f t="shared" si="80"/>
        <v>0</v>
      </c>
      <c r="MN36" s="31">
        <f t="shared" si="81"/>
        <v>0</v>
      </c>
      <c r="MO36" s="31">
        <f t="shared" si="212"/>
        <v>0</v>
      </c>
      <c r="MP36" s="31">
        <f t="shared" si="82"/>
        <v>0</v>
      </c>
      <c r="MQ36" s="31">
        <f t="shared" si="83"/>
        <v>0</v>
      </c>
      <c r="MR36" s="31">
        <f t="shared" si="213"/>
        <v>0</v>
      </c>
      <c r="MS36" s="31">
        <f t="shared" si="84"/>
        <v>0</v>
      </c>
      <c r="MT36" s="31">
        <f t="shared" si="85"/>
        <v>0</v>
      </c>
      <c r="MU36" s="31">
        <f t="shared" si="214"/>
        <v>0</v>
      </c>
      <c r="MV36" s="31">
        <f t="shared" si="86"/>
        <v>0</v>
      </c>
      <c r="MW36" s="31">
        <f t="shared" si="87"/>
        <v>0</v>
      </c>
      <c r="MX36" s="31">
        <f t="shared" si="215"/>
        <v>0</v>
      </c>
      <c r="MY36" s="108">
        <f t="shared" si="88"/>
        <v>0</v>
      </c>
      <c r="MZ36" s="31">
        <f t="shared" si="89"/>
        <v>0</v>
      </c>
      <c r="NA36" s="31">
        <f t="shared" si="216"/>
        <v>0</v>
      </c>
      <c r="NB36" s="31">
        <f t="shared" si="90"/>
        <v>0</v>
      </c>
      <c r="NC36" s="31">
        <f t="shared" si="91"/>
        <v>0</v>
      </c>
      <c r="ND36" s="31">
        <f t="shared" si="217"/>
        <v>0</v>
      </c>
      <c r="NE36" s="31">
        <f t="shared" si="92"/>
        <v>0</v>
      </c>
      <c r="NF36" s="31">
        <f t="shared" si="93"/>
        <v>0</v>
      </c>
      <c r="NG36" s="31">
        <f t="shared" si="218"/>
        <v>0</v>
      </c>
      <c r="NH36" s="31">
        <f t="shared" si="94"/>
        <v>0</v>
      </c>
      <c r="NI36" s="31">
        <f t="shared" si="95"/>
        <v>0</v>
      </c>
      <c r="NJ36" s="31">
        <f t="shared" si="219"/>
        <v>0</v>
      </c>
      <c r="NK36" s="31">
        <f t="shared" si="96"/>
        <v>0</v>
      </c>
      <c r="NL36" s="31">
        <f t="shared" si="97"/>
        <v>0</v>
      </c>
      <c r="NM36" s="31">
        <f t="shared" si="220"/>
        <v>0</v>
      </c>
      <c r="NN36" s="108">
        <f t="shared" si="98"/>
        <v>0</v>
      </c>
      <c r="NO36" s="31">
        <f t="shared" si="99"/>
        <v>0</v>
      </c>
      <c r="NP36" s="31">
        <f t="shared" si="221"/>
        <v>0</v>
      </c>
      <c r="NQ36" s="31">
        <f t="shared" si="100"/>
        <v>0</v>
      </c>
      <c r="NR36" s="31">
        <f t="shared" si="101"/>
        <v>0</v>
      </c>
      <c r="NS36" s="31">
        <f t="shared" si="222"/>
        <v>0</v>
      </c>
      <c r="NT36" s="31">
        <f t="shared" si="102"/>
        <v>0</v>
      </c>
      <c r="NU36" s="31">
        <f t="shared" si="103"/>
        <v>0</v>
      </c>
      <c r="NV36" s="31">
        <f t="shared" si="223"/>
        <v>0</v>
      </c>
      <c r="NW36" s="31">
        <f t="shared" si="104"/>
        <v>0</v>
      </c>
      <c r="NX36" s="31">
        <f t="shared" si="105"/>
        <v>0</v>
      </c>
      <c r="NY36" s="31">
        <f t="shared" si="224"/>
        <v>0</v>
      </c>
      <c r="NZ36" s="31">
        <f t="shared" si="106"/>
        <v>0</v>
      </c>
      <c r="OA36" s="31">
        <f t="shared" si="107"/>
        <v>0</v>
      </c>
      <c r="OB36" s="31">
        <f t="shared" si="225"/>
        <v>0</v>
      </c>
      <c r="OC36" s="31">
        <f t="shared" si="108"/>
        <v>0</v>
      </c>
      <c r="OD36" s="31">
        <f t="shared" si="109"/>
        <v>0</v>
      </c>
      <c r="OE36" s="31">
        <f t="shared" si="226"/>
        <v>0</v>
      </c>
      <c r="OF36" s="31">
        <f t="shared" si="110"/>
        <v>0</v>
      </c>
      <c r="OG36" s="31">
        <f t="shared" si="111"/>
        <v>0</v>
      </c>
      <c r="OH36" s="31">
        <f t="shared" si="227"/>
        <v>0</v>
      </c>
      <c r="OI36" s="31">
        <f t="shared" si="112"/>
        <v>0</v>
      </c>
      <c r="OJ36" s="31">
        <f t="shared" si="113"/>
        <v>0</v>
      </c>
      <c r="OK36" s="31">
        <f t="shared" si="228"/>
        <v>0</v>
      </c>
      <c r="OL36" s="31">
        <f t="shared" si="114"/>
        <v>0</v>
      </c>
      <c r="OM36" s="31">
        <f t="shared" si="115"/>
        <v>0</v>
      </c>
      <c r="ON36" s="31">
        <f t="shared" si="229"/>
        <v>0</v>
      </c>
      <c r="OO36" s="31">
        <f t="shared" si="116"/>
        <v>0</v>
      </c>
      <c r="OP36" s="31">
        <f t="shared" si="117"/>
        <v>0</v>
      </c>
      <c r="OQ36" s="31">
        <f t="shared" si="230"/>
        <v>0</v>
      </c>
      <c r="OR36" s="31">
        <f t="shared" si="118"/>
        <v>0</v>
      </c>
      <c r="OS36" s="31">
        <f t="shared" si="119"/>
        <v>0</v>
      </c>
      <c r="OT36" s="31">
        <f t="shared" si="231"/>
        <v>0</v>
      </c>
      <c r="OU36" s="31">
        <f t="shared" si="120"/>
        <v>0</v>
      </c>
      <c r="OV36" s="31">
        <f t="shared" si="121"/>
        <v>0</v>
      </c>
      <c r="OW36" s="31">
        <f t="shared" si="232"/>
        <v>0</v>
      </c>
      <c r="OX36" s="31">
        <f t="shared" si="122"/>
        <v>0</v>
      </c>
      <c r="OY36" s="31">
        <f t="shared" si="123"/>
        <v>0</v>
      </c>
      <c r="OZ36" s="31">
        <f t="shared" si="233"/>
        <v>0</v>
      </c>
      <c r="PA36" s="31">
        <f t="shared" si="124"/>
        <v>0</v>
      </c>
      <c r="PB36" s="31">
        <f t="shared" si="125"/>
        <v>0</v>
      </c>
      <c r="PC36" s="31">
        <f t="shared" si="234"/>
        <v>0</v>
      </c>
      <c r="PD36" s="31">
        <f t="shared" si="126"/>
        <v>0</v>
      </c>
      <c r="PE36" s="31">
        <f t="shared" si="127"/>
        <v>0</v>
      </c>
      <c r="PF36" s="31">
        <f t="shared" si="235"/>
        <v>0</v>
      </c>
      <c r="PG36" s="27">
        <v>2.6</v>
      </c>
      <c r="PH36" s="27">
        <v>0.5</v>
      </c>
      <c r="PI36" s="27">
        <v>1</v>
      </c>
      <c r="PJ36" s="27">
        <v>1</v>
      </c>
      <c r="PK36" s="27">
        <v>0.3</v>
      </c>
      <c r="PL36" s="27">
        <v>0</v>
      </c>
      <c r="PM36" s="27">
        <v>0</v>
      </c>
      <c r="PN36" s="27">
        <v>0</v>
      </c>
      <c r="PO36" s="31">
        <f t="shared" si="269"/>
        <v>2.78</v>
      </c>
      <c r="PP36" s="31">
        <f t="shared" si="236"/>
        <v>0.48</v>
      </c>
      <c r="PQ36" s="31">
        <f t="shared" si="237"/>
        <v>3.1</v>
      </c>
      <c r="PR36" s="31">
        <f t="shared" si="238"/>
        <v>0.94</v>
      </c>
      <c r="PS36" s="31">
        <f t="shared" si="239"/>
        <v>2.78</v>
      </c>
      <c r="PT36" s="31">
        <f t="shared" si="240"/>
        <v>0.48</v>
      </c>
      <c r="PU36" s="31">
        <f t="shared" si="241"/>
        <v>3.1</v>
      </c>
      <c r="PV36" s="31">
        <f t="shared" si="242"/>
        <v>0.94</v>
      </c>
      <c r="PW36" s="31">
        <f t="shared" si="128"/>
        <v>0.3</v>
      </c>
      <c r="PX36" s="31">
        <f t="shared" si="243"/>
        <v>0</v>
      </c>
      <c r="PY36" s="31">
        <f t="shared" si="129"/>
        <v>0.3</v>
      </c>
      <c r="PZ36" s="31">
        <f t="shared" si="130"/>
        <v>0</v>
      </c>
      <c r="QA36" s="31">
        <f t="shared" si="131"/>
        <v>16.559999999999999</v>
      </c>
      <c r="QB36" s="31">
        <f t="shared" si="132"/>
        <v>32.43</v>
      </c>
      <c r="QC36" s="31">
        <f t="shared" si="133"/>
        <v>48.99</v>
      </c>
      <c r="QD36" s="31">
        <f t="shared" si="134"/>
        <v>0</v>
      </c>
      <c r="QE36" s="31">
        <f t="shared" si="135"/>
        <v>0</v>
      </c>
      <c r="QF36" s="31">
        <f t="shared" si="244"/>
        <v>0</v>
      </c>
      <c r="QG36" s="31">
        <f t="shared" si="245"/>
        <v>16.559999999999999</v>
      </c>
      <c r="QH36" s="31">
        <f t="shared" si="246"/>
        <v>32.43</v>
      </c>
      <c r="QI36" s="31">
        <f t="shared" si="247"/>
        <v>48.99</v>
      </c>
      <c r="QJ36" s="31">
        <f t="shared" si="136"/>
        <v>0</v>
      </c>
      <c r="QK36" s="31">
        <f t="shared" si="137"/>
        <v>0</v>
      </c>
      <c r="QL36" s="31">
        <f t="shared" si="248"/>
        <v>0</v>
      </c>
      <c r="QM36" s="31">
        <f t="shared" si="138"/>
        <v>0</v>
      </c>
      <c r="QN36" s="31">
        <f t="shared" si="139"/>
        <v>0</v>
      </c>
      <c r="QO36" s="31">
        <f t="shared" si="249"/>
        <v>0</v>
      </c>
      <c r="QP36" s="31">
        <f t="shared" si="140"/>
        <v>0</v>
      </c>
      <c r="QQ36" s="31">
        <f t="shared" si="141"/>
        <v>0</v>
      </c>
      <c r="QR36" s="31">
        <f t="shared" si="250"/>
        <v>0</v>
      </c>
      <c r="QS36" s="31">
        <f t="shared" si="142"/>
        <v>0</v>
      </c>
      <c r="QT36" s="31">
        <f t="shared" si="143"/>
        <v>0</v>
      </c>
      <c r="QU36" s="31">
        <f t="shared" si="251"/>
        <v>0</v>
      </c>
      <c r="QV36" s="31">
        <f t="shared" si="144"/>
        <v>0</v>
      </c>
      <c r="QW36" s="31">
        <f t="shared" si="145"/>
        <v>0</v>
      </c>
      <c r="QX36" s="31">
        <f t="shared" si="252"/>
        <v>0</v>
      </c>
      <c r="QY36" s="31">
        <f t="shared" si="146"/>
        <v>0</v>
      </c>
      <c r="QZ36" s="31">
        <f t="shared" si="147"/>
        <v>0</v>
      </c>
      <c r="RA36" s="31">
        <f t="shared" si="253"/>
        <v>0</v>
      </c>
      <c r="RB36" s="31">
        <f t="shared" si="254"/>
        <v>0</v>
      </c>
      <c r="RC36" s="31">
        <f t="shared" si="255"/>
        <v>0</v>
      </c>
      <c r="RD36" s="31">
        <f t="shared" si="256"/>
        <v>0</v>
      </c>
      <c r="RE36" s="31">
        <f t="shared" si="256"/>
        <v>0</v>
      </c>
      <c r="RF36" s="31">
        <f t="shared" si="257"/>
        <v>0</v>
      </c>
      <c r="RG36" s="31">
        <f t="shared" si="258"/>
        <v>16.559999999999999</v>
      </c>
      <c r="RH36" s="31">
        <f t="shared" si="258"/>
        <v>32.43</v>
      </c>
      <c r="RI36" s="31">
        <f t="shared" si="259"/>
        <v>48.99</v>
      </c>
      <c r="RJ36" s="31">
        <f t="shared" si="260"/>
        <v>0</v>
      </c>
      <c r="RK36" s="31">
        <f t="shared" si="260"/>
        <v>0</v>
      </c>
      <c r="RL36" s="31">
        <f t="shared" si="260"/>
        <v>0</v>
      </c>
      <c r="RM36" s="31">
        <f t="shared" si="148"/>
        <v>0</v>
      </c>
      <c r="RN36" s="31">
        <f t="shared" si="149"/>
        <v>0</v>
      </c>
      <c r="RO36" s="31">
        <f t="shared" si="150"/>
        <v>0</v>
      </c>
      <c r="RP36" s="31">
        <f t="shared" si="151"/>
        <v>0</v>
      </c>
      <c r="RQ36" s="31">
        <f t="shared" si="152"/>
        <v>0</v>
      </c>
      <c r="RR36" s="31">
        <f t="shared" si="153"/>
        <v>0</v>
      </c>
      <c r="RS36" s="31">
        <f t="shared" si="154"/>
        <v>0</v>
      </c>
      <c r="RT36" s="31">
        <f t="shared" si="155"/>
        <v>0</v>
      </c>
      <c r="RU36" s="31">
        <f t="shared" si="261"/>
        <v>0</v>
      </c>
      <c r="RV36" s="24"/>
      <c r="RW36" s="24"/>
      <c r="RX36" s="24"/>
      <c r="RY36" s="24"/>
    </row>
    <row r="37" spans="1:493" ht="28.5" x14ac:dyDescent="0.25">
      <c r="A37" s="24">
        <v>31</v>
      </c>
      <c r="B37" s="24" t="s">
        <v>457</v>
      </c>
      <c r="C37" s="24">
        <v>809.09</v>
      </c>
      <c r="D37" s="14" t="e">
        <f>INDEX(#REF!,MATCH(E37,#REF!,0))</f>
        <v>#REF!</v>
      </c>
      <c r="E37" s="24" t="s">
        <v>487</v>
      </c>
      <c r="F37" s="33" t="s">
        <v>481</v>
      </c>
      <c r="G37" s="33" t="s">
        <v>442</v>
      </c>
      <c r="H37" s="33" t="s">
        <v>435</v>
      </c>
      <c r="I37" s="33" t="s">
        <v>433</v>
      </c>
      <c r="J37" s="33" t="s">
        <v>433</v>
      </c>
      <c r="K37" s="33" t="s">
        <v>446</v>
      </c>
      <c r="L37" s="33" t="s">
        <v>446</v>
      </c>
      <c r="M37" s="24">
        <v>2</v>
      </c>
      <c r="N37" s="24">
        <v>2</v>
      </c>
      <c r="O37" s="25">
        <v>2.5</v>
      </c>
      <c r="P37" s="25">
        <v>2.9</v>
      </c>
      <c r="Q37" s="25">
        <v>0.1</v>
      </c>
      <c r="R37" s="25">
        <v>2.5</v>
      </c>
      <c r="S37" s="25">
        <v>2.7</v>
      </c>
      <c r="T37" s="24">
        <v>0.2</v>
      </c>
      <c r="U37" s="24">
        <v>2</v>
      </c>
      <c r="V37" s="24">
        <v>2</v>
      </c>
      <c r="W37" s="24">
        <v>0.2</v>
      </c>
      <c r="X37" s="24">
        <v>2</v>
      </c>
      <c r="Y37" s="24">
        <v>2.06</v>
      </c>
      <c r="Z37" s="26">
        <f t="shared" si="273"/>
        <v>1.28</v>
      </c>
      <c r="AA37" s="24">
        <v>0.2</v>
      </c>
      <c r="AB37" s="24">
        <v>0</v>
      </c>
      <c r="AC37" s="24">
        <v>0</v>
      </c>
      <c r="AD37" s="24">
        <v>0</v>
      </c>
      <c r="AE37" s="24">
        <v>0</v>
      </c>
      <c r="AF37" s="24">
        <v>0</v>
      </c>
      <c r="AG37" s="25">
        <v>0</v>
      </c>
      <c r="AH37" s="25">
        <v>0</v>
      </c>
      <c r="AI37" s="26">
        <f t="shared" si="0"/>
        <v>0</v>
      </c>
      <c r="AJ37" s="25">
        <v>0</v>
      </c>
      <c r="AK37" s="25">
        <v>0</v>
      </c>
      <c r="AL37" s="26">
        <f t="shared" si="1"/>
        <v>0</v>
      </c>
      <c r="AM37" s="24">
        <v>0</v>
      </c>
      <c r="AN37" s="24">
        <v>0</v>
      </c>
      <c r="AO37" s="24">
        <v>0</v>
      </c>
      <c r="AP37" s="24">
        <v>0</v>
      </c>
      <c r="AQ37" s="24">
        <v>2</v>
      </c>
      <c r="AR37" s="24">
        <v>1.8</v>
      </c>
      <c r="AS37" s="24">
        <v>0.12</v>
      </c>
      <c r="AT37" s="24">
        <v>0.1</v>
      </c>
      <c r="AU37" s="24">
        <v>0</v>
      </c>
      <c r="AV37" s="24">
        <v>0</v>
      </c>
      <c r="AW37" s="24">
        <v>0</v>
      </c>
      <c r="AX37" s="24">
        <v>0</v>
      </c>
      <c r="AY37" s="24">
        <v>0</v>
      </c>
      <c r="AZ37" s="24">
        <v>0</v>
      </c>
      <c r="BA37" s="24">
        <v>0</v>
      </c>
      <c r="BB37" s="24">
        <v>0</v>
      </c>
      <c r="BC37" s="24">
        <v>0</v>
      </c>
      <c r="BD37" s="24">
        <v>0</v>
      </c>
      <c r="BE37" s="24">
        <v>0</v>
      </c>
      <c r="BF37" s="24">
        <v>0</v>
      </c>
      <c r="BG37" s="24">
        <v>0</v>
      </c>
      <c r="BH37" s="24">
        <v>0</v>
      </c>
      <c r="BI37" s="24">
        <v>0</v>
      </c>
      <c r="BJ37" s="24">
        <v>0</v>
      </c>
      <c r="BK37" s="24">
        <v>0</v>
      </c>
      <c r="BL37" s="24">
        <v>0</v>
      </c>
      <c r="BM37" s="24">
        <v>0</v>
      </c>
      <c r="BN37" s="24">
        <v>0</v>
      </c>
      <c r="BO37" s="24">
        <v>0</v>
      </c>
      <c r="BP37" s="24">
        <v>0</v>
      </c>
      <c r="BQ37" s="24">
        <v>0</v>
      </c>
      <c r="BR37" s="24">
        <v>0</v>
      </c>
      <c r="BS37" s="24">
        <v>0</v>
      </c>
      <c r="BT37" s="24">
        <v>0</v>
      </c>
      <c r="BU37" s="24">
        <v>0</v>
      </c>
      <c r="BV37" s="24">
        <v>0</v>
      </c>
      <c r="BW37" s="24"/>
      <c r="BX37" s="24"/>
      <c r="BY37" s="24">
        <v>0</v>
      </c>
      <c r="BZ37" s="24">
        <v>0</v>
      </c>
      <c r="CA37" s="14" t="e">
        <f>INDEX(#REF!,MATCH(E37,#REF!,0))</f>
        <v>#REF!</v>
      </c>
      <c r="CB37" s="14" t="s">
        <v>471</v>
      </c>
      <c r="CC37" s="24">
        <v>0</v>
      </c>
      <c r="CD37" s="24">
        <v>0</v>
      </c>
      <c r="CE37" s="24">
        <v>2.2999999999999998</v>
      </c>
      <c r="CF37" s="24">
        <v>2.0999999999999996</v>
      </c>
      <c r="CG37" s="24">
        <v>0.11</v>
      </c>
      <c r="CH37" s="24">
        <v>2</v>
      </c>
      <c r="CI37" s="24" t="s">
        <v>115</v>
      </c>
      <c r="CJ37" s="24">
        <v>2.0099999999999998</v>
      </c>
      <c r="CK37" s="26">
        <f t="shared" si="157"/>
        <v>0</v>
      </c>
      <c r="CL37" s="26">
        <f t="shared" si="270"/>
        <v>2.0099999999999998</v>
      </c>
      <c r="CM37" s="24">
        <v>36.67</v>
      </c>
      <c r="CN37" s="27">
        <v>70.87</v>
      </c>
      <c r="CO37" s="24">
        <v>70.08</v>
      </c>
      <c r="CP37" s="28">
        <f t="shared" si="159"/>
        <v>70.08</v>
      </c>
      <c r="CQ37" s="28">
        <f t="shared" si="160"/>
        <v>69.27</v>
      </c>
      <c r="CR37" s="28">
        <f t="shared" si="161"/>
        <v>0.81</v>
      </c>
      <c r="CS37" s="28">
        <f t="shared" si="162"/>
        <v>0</v>
      </c>
      <c r="CT37" s="28">
        <f t="shared" si="2"/>
        <v>69.47</v>
      </c>
      <c r="CU37" s="29">
        <v>69.47</v>
      </c>
      <c r="CV37" s="28">
        <f t="shared" si="163"/>
        <v>1.28</v>
      </c>
      <c r="CW37" s="28">
        <f t="shared" si="3"/>
        <v>0</v>
      </c>
      <c r="CX37" s="28">
        <f t="shared" si="4"/>
        <v>0</v>
      </c>
      <c r="CY37" s="28">
        <f t="shared" si="5"/>
        <v>70.75</v>
      </c>
      <c r="CZ37" s="28">
        <f t="shared" si="164"/>
        <v>70.75</v>
      </c>
      <c r="DA37" s="30">
        <v>70.87</v>
      </c>
      <c r="DB37" s="26">
        <f t="shared" si="165"/>
        <v>1.6</v>
      </c>
      <c r="DC37" s="26">
        <f t="shared" si="166"/>
        <v>0.79</v>
      </c>
      <c r="DD37" s="26">
        <f t="shared" si="167"/>
        <v>0.81</v>
      </c>
      <c r="DE37" s="26">
        <f t="shared" si="6"/>
        <v>0</v>
      </c>
      <c r="DF37" s="26">
        <f t="shared" si="168"/>
        <v>0</v>
      </c>
      <c r="DG37" s="26">
        <f t="shared" si="7"/>
        <v>0</v>
      </c>
      <c r="DH37" s="26">
        <f t="shared" si="8"/>
        <v>0.1</v>
      </c>
      <c r="DI37" s="26">
        <f t="shared" si="9"/>
        <v>0.2</v>
      </c>
      <c r="DJ37" s="26">
        <f t="shared" si="10"/>
        <v>1.4</v>
      </c>
      <c r="DK37" s="26">
        <f t="shared" si="169"/>
        <v>0</v>
      </c>
      <c r="DL37" s="26">
        <f t="shared" si="170"/>
        <v>1.7</v>
      </c>
      <c r="DM37" s="26">
        <f t="shared" si="171"/>
        <v>0</v>
      </c>
      <c r="DN37" s="26">
        <f t="shared" si="172"/>
        <v>0.30999999999999983</v>
      </c>
      <c r="DO37" s="24">
        <v>3</v>
      </c>
      <c r="DP37" s="24">
        <v>0.5</v>
      </c>
      <c r="DQ37" s="24">
        <v>1</v>
      </c>
      <c r="DR37" s="24">
        <v>1</v>
      </c>
      <c r="DS37" s="31">
        <f t="shared" si="173"/>
        <v>0</v>
      </c>
      <c r="DT37" s="31">
        <f t="shared" si="174"/>
        <v>5.01</v>
      </c>
      <c r="DU37" s="31">
        <f t="shared" si="175"/>
        <v>0</v>
      </c>
      <c r="DV37" s="31">
        <f t="shared" si="176"/>
        <v>8.0500000000000007</v>
      </c>
      <c r="DW37" s="31">
        <f t="shared" si="177"/>
        <v>8.0500000000000007</v>
      </c>
      <c r="DX37" s="31">
        <f t="shared" si="178"/>
        <v>0</v>
      </c>
      <c r="DY37" s="31">
        <f t="shared" si="179"/>
        <v>20.13</v>
      </c>
      <c r="DZ37" s="31">
        <f t="shared" si="180"/>
        <v>20.13</v>
      </c>
      <c r="EA37" s="31">
        <f t="shared" si="181"/>
        <v>0</v>
      </c>
      <c r="EB37" s="31">
        <f t="shared" si="182"/>
        <v>7.68</v>
      </c>
      <c r="EC37" s="31">
        <f t="shared" si="183"/>
        <v>7.68</v>
      </c>
      <c r="ED37" s="31">
        <f t="shared" si="184"/>
        <v>0</v>
      </c>
      <c r="EE37" s="31">
        <f t="shared" si="184"/>
        <v>12.45</v>
      </c>
      <c r="EF37" s="31">
        <f t="shared" si="185"/>
        <v>12.45</v>
      </c>
      <c r="EG37" s="31">
        <f t="shared" si="186"/>
        <v>0</v>
      </c>
      <c r="EH37" s="31">
        <f t="shared" si="186"/>
        <v>7.68</v>
      </c>
      <c r="EI37" s="31">
        <f t="shared" si="187"/>
        <v>7.68</v>
      </c>
      <c r="EJ37" s="24"/>
      <c r="EK37" s="24"/>
      <c r="EL37" s="24">
        <v>809.79000000000008</v>
      </c>
      <c r="EM37" s="24">
        <v>844.29</v>
      </c>
      <c r="EN37" s="24" t="s">
        <v>487</v>
      </c>
      <c r="EO37" s="24" t="s">
        <v>493</v>
      </c>
      <c r="EP37" s="14" t="s">
        <v>488</v>
      </c>
      <c r="EQ37" s="14" t="s">
        <v>489</v>
      </c>
      <c r="ER37" s="14" t="str">
        <f>IF(OR(EP37="Cống tròn",EP37="Cống hộp",EP37="Ống nhựa"),INDEX(#REF!,MATCH(E37,#REF!,0)),IF(OR(EP37="Rãnh xây",EP37="Rãnh bê tông"),INDEX(#REF!,MATCH(E37,#REF!,0)),EP37&amp;" "&amp;" ,"&amp;EQ37))</f>
        <v>Rãnh thang  ,Thang đất</v>
      </c>
      <c r="ES37" s="25">
        <v>0</v>
      </c>
      <c r="ET37" s="25">
        <v>0</v>
      </c>
      <c r="EU37" s="25">
        <v>0</v>
      </c>
      <c r="EV37" s="24">
        <v>34.499999999999886</v>
      </c>
      <c r="EW37" s="31">
        <f t="shared" si="188"/>
        <v>0</v>
      </c>
      <c r="EX37" s="31">
        <f t="shared" si="189"/>
        <v>0</v>
      </c>
      <c r="EY37" s="31">
        <f t="shared" si="11"/>
        <v>0</v>
      </c>
      <c r="EZ37" s="31">
        <f t="shared" si="190"/>
        <v>0</v>
      </c>
      <c r="FA37" s="31">
        <f t="shared" si="191"/>
        <v>0</v>
      </c>
      <c r="FB37" s="32" t="str">
        <f t="shared" si="192"/>
        <v>Đủ</v>
      </c>
      <c r="FC37" s="31">
        <f t="shared" si="193"/>
        <v>0</v>
      </c>
      <c r="FD37" s="33" t="e" cm="1">
        <f t="array" ref="FD37">IF(EP37="Cống tròn",INDEX(#REF!,MATCH(E37,#REF!,0)),IF(EP37="Cống hộp",INDEX(#REF!,MATCH(E37,#REF!,0)),IF(EP37="Rãnh thang",INDEX(#REF!,MATCH(EL37&amp;EM37,#REF!&amp;#REF!,0)),FE37&amp;" "&amp;FF37)))</f>
        <v>#REF!</v>
      </c>
      <c r="FE37" s="14" t="s">
        <v>433</v>
      </c>
      <c r="FF37" s="14" t="s">
        <v>433</v>
      </c>
      <c r="FG37" s="14" t="e">
        <f>INDEX(#REF!,MATCH(E37,#REF!,0))</f>
        <v>#REF!</v>
      </c>
      <c r="FH37" s="14"/>
      <c r="FI37" s="24">
        <v>0</v>
      </c>
      <c r="FJ37" s="24">
        <v>0</v>
      </c>
      <c r="FK37" s="24">
        <v>0</v>
      </c>
      <c r="FL37" s="25">
        <v>0</v>
      </c>
      <c r="FM37" s="25">
        <v>0</v>
      </c>
      <c r="FN37" s="31">
        <f t="shared" si="194"/>
        <v>0</v>
      </c>
      <c r="FO37" s="31">
        <f t="shared" si="195"/>
        <v>0</v>
      </c>
      <c r="FP37" s="25">
        <v>0</v>
      </c>
      <c r="FQ37" s="25">
        <v>0</v>
      </c>
      <c r="FR37" s="25">
        <v>0</v>
      </c>
      <c r="FS37" s="31">
        <f t="shared" si="196"/>
        <v>0</v>
      </c>
      <c r="FT37" s="25">
        <v>0</v>
      </c>
      <c r="FU37" s="25">
        <v>0</v>
      </c>
      <c r="FV37" s="25">
        <v>0</v>
      </c>
      <c r="FW37" s="25">
        <v>0</v>
      </c>
      <c r="FX37" s="25">
        <v>0</v>
      </c>
      <c r="FY37" s="31">
        <f t="shared" si="197"/>
        <v>0</v>
      </c>
      <c r="FZ37" s="33"/>
      <c r="GA37" s="33"/>
      <c r="GB37" s="33"/>
      <c r="GC37" s="33"/>
      <c r="GD37" s="25">
        <v>0</v>
      </c>
      <c r="GE37" s="25">
        <v>0</v>
      </c>
      <c r="GF37" s="25">
        <v>0</v>
      </c>
      <c r="GG37" s="25">
        <v>0</v>
      </c>
      <c r="GH37" s="25">
        <v>0</v>
      </c>
      <c r="GI37" s="25">
        <v>0</v>
      </c>
      <c r="GJ37" s="25">
        <v>0</v>
      </c>
      <c r="GK37" s="25">
        <v>0</v>
      </c>
      <c r="GL37" s="25">
        <v>0</v>
      </c>
      <c r="GM37" s="25">
        <v>0</v>
      </c>
      <c r="GN37" s="31">
        <f t="shared" si="198"/>
        <v>0</v>
      </c>
      <c r="GO37" s="31">
        <f t="shared" si="199"/>
        <v>0</v>
      </c>
      <c r="GP37" s="25">
        <v>0</v>
      </c>
      <c r="GQ37" s="25">
        <v>0</v>
      </c>
      <c r="GR37" s="25">
        <v>0</v>
      </c>
      <c r="GS37" s="25">
        <v>0</v>
      </c>
      <c r="GT37" s="33" t="e">
        <f>INDEX(#REF!,MATCH(E37,#REF!,0))</f>
        <v>#REF!</v>
      </c>
      <c r="GU37" s="33"/>
      <c r="GV37" s="25">
        <v>0</v>
      </c>
      <c r="GW37" s="25">
        <v>0</v>
      </c>
      <c r="GX37" s="25">
        <v>0</v>
      </c>
      <c r="GY37" s="25">
        <v>0</v>
      </c>
      <c r="GZ37" s="31">
        <f t="shared" si="12"/>
        <v>0</v>
      </c>
      <c r="HA37" s="31">
        <f t="shared" si="13"/>
        <v>0</v>
      </c>
      <c r="HB37" s="31">
        <f t="shared" si="200"/>
        <v>0</v>
      </c>
      <c r="HC37" s="25">
        <v>0</v>
      </c>
      <c r="HD37" s="25">
        <v>0</v>
      </c>
      <c r="HE37" s="25">
        <v>0</v>
      </c>
      <c r="HF37" s="31">
        <f t="shared" si="201"/>
        <v>0</v>
      </c>
      <c r="HG37" s="25">
        <v>0</v>
      </c>
      <c r="HH37" s="25">
        <v>0</v>
      </c>
      <c r="HI37" s="33" t="s">
        <v>490</v>
      </c>
      <c r="HJ37" s="33" t="s">
        <v>491</v>
      </c>
      <c r="HK37" s="33" t="s">
        <v>492</v>
      </c>
      <c r="HL37" s="33" t="s">
        <v>494</v>
      </c>
      <c r="HM37" s="33" t="e" cm="1">
        <f t="array" ref="HM37">INDEX(#REF!,MATCH(EL37&amp;EM37,#REF!&amp;#REF!,0))</f>
        <v>#REF!</v>
      </c>
      <c r="HN37" s="25">
        <v>0</v>
      </c>
      <c r="HO37" s="25">
        <v>0</v>
      </c>
      <c r="HP37" s="25">
        <v>0</v>
      </c>
      <c r="HQ37" s="25">
        <v>0</v>
      </c>
      <c r="HR37" s="25">
        <v>0</v>
      </c>
      <c r="HS37" s="25">
        <v>0</v>
      </c>
      <c r="HT37" s="25">
        <v>0</v>
      </c>
      <c r="HU37" s="25">
        <v>0</v>
      </c>
      <c r="HV37" s="25">
        <v>0</v>
      </c>
      <c r="HW37" s="25">
        <v>0</v>
      </c>
      <c r="HX37" s="33" t="e" cm="1">
        <f t="array" ref="HX37">INDEX(#REF!,MATCH(EL37&amp;EM37,#REF!&amp;#REF!,0))</f>
        <v>#REF!</v>
      </c>
      <c r="HY37" s="25">
        <v>0</v>
      </c>
      <c r="HZ37" s="25">
        <v>0</v>
      </c>
      <c r="IA37" s="25">
        <v>0</v>
      </c>
      <c r="IB37" s="33" t="e" cm="1">
        <f t="array" ref="IB37">INDEX(#REF!,MATCH(EL37&amp;EM37,#REF!&amp;#REF!,0))</f>
        <v>#REF!</v>
      </c>
      <c r="IC37" s="25">
        <v>0</v>
      </c>
      <c r="ID37" s="25">
        <v>0</v>
      </c>
      <c r="IE37" s="25">
        <v>0</v>
      </c>
      <c r="IF37" s="25">
        <v>0</v>
      </c>
      <c r="IG37" s="25">
        <v>0</v>
      </c>
      <c r="IH37" s="25">
        <v>0</v>
      </c>
      <c r="II37" s="33" t="e" cm="1">
        <f t="array" ref="II37">INDEX(#REF!,MATCH(EL37&amp;EM37,#REF!&amp;#REF!,0))</f>
        <v>#REF!</v>
      </c>
      <c r="IJ37" s="25">
        <v>2</v>
      </c>
      <c r="IK37" s="25">
        <v>2</v>
      </c>
      <c r="IL37" s="25">
        <v>2</v>
      </c>
      <c r="IM37" s="33" t="e" cm="1">
        <f t="array" ref="IM37">INDEX(#REF!,MATCH(EL37&amp;EM37,#REF!&amp;#REF!,0))</f>
        <v>#REF!</v>
      </c>
      <c r="IN37" s="33"/>
      <c r="IO37" s="31">
        <f t="shared" si="14"/>
        <v>0</v>
      </c>
      <c r="IP37" s="25">
        <v>0</v>
      </c>
      <c r="IQ37" s="25">
        <v>0</v>
      </c>
      <c r="IR37" s="25">
        <v>0</v>
      </c>
      <c r="IS37" s="33" t="e" cm="1">
        <f t="array" ref="IS37">INDEX(#REF!,MATCH(EL37&amp;EM37,#REF!&amp;#REF!,0))</f>
        <v>#REF!</v>
      </c>
      <c r="IT37" s="33"/>
      <c r="IU37" s="31">
        <f t="shared" si="263"/>
        <v>0</v>
      </c>
      <c r="IV37" s="31">
        <f t="shared" si="202"/>
        <v>0</v>
      </c>
      <c r="IW37" s="25">
        <v>0</v>
      </c>
      <c r="IX37" s="25">
        <v>0</v>
      </c>
      <c r="IY37" s="25">
        <v>0</v>
      </c>
      <c r="IZ37" s="25">
        <v>0</v>
      </c>
      <c r="JA37" s="31">
        <f t="shared" si="264"/>
        <v>0</v>
      </c>
      <c r="JB37" s="31">
        <f t="shared" si="265"/>
        <v>0</v>
      </c>
      <c r="JC37" s="31">
        <f t="shared" si="266"/>
        <v>0</v>
      </c>
      <c r="JD37" s="31">
        <f t="shared" si="267"/>
        <v>0</v>
      </c>
      <c r="JE37" s="31">
        <f t="shared" si="268"/>
        <v>0</v>
      </c>
      <c r="JF37" s="27">
        <v>41.120000000000097</v>
      </c>
      <c r="JG37" s="26">
        <f t="shared" si="203"/>
        <v>40.619999999999997</v>
      </c>
      <c r="JH37" s="26">
        <f t="shared" si="204"/>
        <v>0.50000000000009948</v>
      </c>
      <c r="JI37" s="26">
        <f t="shared" si="15"/>
        <v>0</v>
      </c>
      <c r="JJ37" s="26">
        <f t="shared" si="16"/>
        <v>0</v>
      </c>
      <c r="JK37" s="26">
        <f t="shared" si="17"/>
        <v>0</v>
      </c>
      <c r="JL37" s="26">
        <f t="shared" si="18"/>
        <v>0</v>
      </c>
      <c r="JM37" s="26">
        <f t="shared" si="19"/>
        <v>42.62</v>
      </c>
      <c r="JN37" s="26">
        <f t="shared" si="20"/>
        <v>40.620000000000097</v>
      </c>
      <c r="JO37" s="26">
        <f t="shared" si="21"/>
        <v>40.620000000000097</v>
      </c>
      <c r="JP37" s="26">
        <f t="shared" si="22"/>
        <v>0</v>
      </c>
      <c r="JQ37" s="26">
        <f t="shared" si="23"/>
        <v>0</v>
      </c>
      <c r="JR37" s="26">
        <f t="shared" si="24"/>
        <v>0</v>
      </c>
      <c r="JS37" s="26">
        <f t="shared" si="25"/>
        <v>0</v>
      </c>
      <c r="JT37" s="26">
        <f t="shared" si="26"/>
        <v>0</v>
      </c>
      <c r="JU37" s="26">
        <f t="shared" si="27"/>
        <v>0</v>
      </c>
      <c r="JV37" s="26">
        <f t="shared" si="28"/>
        <v>0</v>
      </c>
      <c r="JW37" s="26">
        <f t="shared" si="29"/>
        <v>0</v>
      </c>
      <c r="JX37" s="26">
        <f t="shared" si="30"/>
        <v>0</v>
      </c>
      <c r="JY37" s="26">
        <f t="shared" si="31"/>
        <v>0</v>
      </c>
      <c r="JZ37" s="26">
        <f t="shared" si="32"/>
        <v>0</v>
      </c>
      <c r="KA37" s="26">
        <f t="shared" si="33"/>
        <v>0</v>
      </c>
      <c r="KB37" s="26">
        <f t="shared" si="34"/>
        <v>0</v>
      </c>
      <c r="KC37" s="26">
        <f t="shared" si="35"/>
        <v>0</v>
      </c>
      <c r="KD37" s="106">
        <f t="shared" si="205"/>
        <v>0</v>
      </c>
      <c r="KE37" s="24">
        <v>40.620000000000097</v>
      </c>
      <c r="KF37" s="31">
        <f t="shared" si="206"/>
        <v>0</v>
      </c>
      <c r="KG37" s="31">
        <f t="shared" si="36"/>
        <v>0</v>
      </c>
      <c r="KH37" s="31">
        <f t="shared" si="37"/>
        <v>0</v>
      </c>
      <c r="KI37" s="31">
        <f t="shared" si="38"/>
        <v>0</v>
      </c>
      <c r="KJ37" s="31">
        <f t="shared" si="39"/>
        <v>42.62</v>
      </c>
      <c r="KK37" s="25">
        <v>41.620000000000097</v>
      </c>
      <c r="KL37" s="31">
        <f t="shared" si="40"/>
        <v>0</v>
      </c>
      <c r="KM37" s="31">
        <f t="shared" si="41"/>
        <v>0</v>
      </c>
      <c r="KN37" s="31">
        <f t="shared" si="42"/>
        <v>0</v>
      </c>
      <c r="KO37" s="31">
        <f t="shared" si="43"/>
        <v>0</v>
      </c>
      <c r="KP37" s="31">
        <f t="shared" si="44"/>
        <v>0</v>
      </c>
      <c r="KQ37" s="25">
        <v>2</v>
      </c>
      <c r="KR37" s="31">
        <f t="shared" si="45"/>
        <v>42.62</v>
      </c>
      <c r="KS37" s="27">
        <v>40.620000000000097</v>
      </c>
      <c r="KT37" s="26">
        <f t="shared" si="46"/>
        <v>40.119999999999997</v>
      </c>
      <c r="KU37" s="106">
        <f t="shared" si="207"/>
        <v>0.50000000000009948</v>
      </c>
      <c r="KV37" s="26">
        <f t="shared" si="47"/>
        <v>0</v>
      </c>
      <c r="KW37" s="26">
        <f t="shared" si="48"/>
        <v>0</v>
      </c>
      <c r="KX37" s="26">
        <f t="shared" si="49"/>
        <v>0</v>
      </c>
      <c r="KY37" s="26">
        <f t="shared" si="50"/>
        <v>0</v>
      </c>
      <c r="KZ37" s="26">
        <f t="shared" si="51"/>
        <v>42.12</v>
      </c>
      <c r="LA37" s="26">
        <f t="shared" si="52"/>
        <v>40.120000000000097</v>
      </c>
      <c r="LB37" s="26">
        <f t="shared" si="53"/>
        <v>40.120000000000097</v>
      </c>
      <c r="LC37" s="26">
        <f t="shared" si="54"/>
        <v>0</v>
      </c>
      <c r="LD37" s="26">
        <f t="shared" si="55"/>
        <v>0</v>
      </c>
      <c r="LE37" s="26">
        <f t="shared" si="56"/>
        <v>0</v>
      </c>
      <c r="LF37" s="26">
        <f t="shared" si="57"/>
        <v>0</v>
      </c>
      <c r="LG37" s="26">
        <f t="shared" si="58"/>
        <v>0</v>
      </c>
      <c r="LH37" s="26">
        <f t="shared" si="59"/>
        <v>0</v>
      </c>
      <c r="LI37" s="26">
        <f t="shared" si="60"/>
        <v>0</v>
      </c>
      <c r="LJ37" s="26">
        <f t="shared" si="61"/>
        <v>0</v>
      </c>
      <c r="LK37" s="26">
        <f t="shared" si="62"/>
        <v>0</v>
      </c>
      <c r="LL37" s="26">
        <f t="shared" si="63"/>
        <v>0</v>
      </c>
      <c r="LM37" s="26">
        <f t="shared" si="64"/>
        <v>0</v>
      </c>
      <c r="LN37" s="26">
        <f t="shared" si="65"/>
        <v>0</v>
      </c>
      <c r="LO37" s="26">
        <f t="shared" si="66"/>
        <v>0</v>
      </c>
      <c r="LP37" s="26">
        <f t="shared" si="67"/>
        <v>0</v>
      </c>
      <c r="LQ37" s="26">
        <f t="shared" si="68"/>
        <v>0</v>
      </c>
      <c r="LR37" s="24">
        <v>40.120000000000097</v>
      </c>
      <c r="LS37" s="31">
        <f t="shared" si="69"/>
        <v>0</v>
      </c>
      <c r="LT37" s="31">
        <f t="shared" si="70"/>
        <v>0</v>
      </c>
      <c r="LU37" s="31">
        <f t="shared" si="71"/>
        <v>0</v>
      </c>
      <c r="LV37" s="31">
        <f t="shared" si="72"/>
        <v>0</v>
      </c>
      <c r="LW37" s="31">
        <f t="shared" si="73"/>
        <v>42.12</v>
      </c>
      <c r="LX37" s="25">
        <v>41.120000000000097</v>
      </c>
      <c r="LY37" s="31">
        <f t="shared" si="74"/>
        <v>0</v>
      </c>
      <c r="LZ37" s="31">
        <f t="shared" si="75"/>
        <v>0</v>
      </c>
      <c r="MA37" s="31">
        <f t="shared" si="76"/>
        <v>0</v>
      </c>
      <c r="MB37" s="31">
        <f t="shared" si="77"/>
        <v>0</v>
      </c>
      <c r="MC37" s="31">
        <f t="shared" si="78"/>
        <v>0</v>
      </c>
      <c r="MD37" s="25">
        <v>2</v>
      </c>
      <c r="ME37" s="31">
        <f t="shared" si="79"/>
        <v>42.12</v>
      </c>
      <c r="MF37" s="33" t="s">
        <v>429</v>
      </c>
      <c r="MG37" s="25">
        <v>0.32</v>
      </c>
      <c r="MH37" s="31">
        <f t="shared" si="208"/>
        <v>0.18000000000009947</v>
      </c>
      <c r="MI37" s="31">
        <f t="shared" si="209"/>
        <v>0.50000000000009948</v>
      </c>
      <c r="MJ37" s="25">
        <v>0.32</v>
      </c>
      <c r="MK37" s="31">
        <f t="shared" si="210"/>
        <v>0.18000000000009947</v>
      </c>
      <c r="ML37" s="31">
        <f t="shared" si="211"/>
        <v>0.50000000000009948</v>
      </c>
      <c r="MM37" s="31">
        <f t="shared" si="80"/>
        <v>0</v>
      </c>
      <c r="MN37" s="31">
        <f t="shared" si="81"/>
        <v>0</v>
      </c>
      <c r="MO37" s="31">
        <f t="shared" si="212"/>
        <v>0</v>
      </c>
      <c r="MP37" s="31">
        <f t="shared" si="82"/>
        <v>0</v>
      </c>
      <c r="MQ37" s="31">
        <f t="shared" si="83"/>
        <v>0</v>
      </c>
      <c r="MR37" s="31">
        <f t="shared" si="213"/>
        <v>0</v>
      </c>
      <c r="MS37" s="31">
        <f t="shared" si="84"/>
        <v>0</v>
      </c>
      <c r="MT37" s="31">
        <f t="shared" si="85"/>
        <v>0</v>
      </c>
      <c r="MU37" s="31">
        <f t="shared" si="214"/>
        <v>0</v>
      </c>
      <c r="MV37" s="31">
        <f t="shared" si="86"/>
        <v>0</v>
      </c>
      <c r="MW37" s="31">
        <f t="shared" si="87"/>
        <v>0</v>
      </c>
      <c r="MX37" s="31">
        <f t="shared" si="215"/>
        <v>0</v>
      </c>
      <c r="MY37" s="108">
        <f t="shared" si="88"/>
        <v>0</v>
      </c>
      <c r="MZ37" s="31">
        <f t="shared" si="89"/>
        <v>0</v>
      </c>
      <c r="NA37" s="31">
        <f t="shared" si="216"/>
        <v>0</v>
      </c>
      <c r="NB37" s="31">
        <f t="shared" si="90"/>
        <v>0</v>
      </c>
      <c r="NC37" s="31">
        <f t="shared" si="91"/>
        <v>0</v>
      </c>
      <c r="ND37" s="31">
        <f t="shared" si="217"/>
        <v>0</v>
      </c>
      <c r="NE37" s="31">
        <f t="shared" si="92"/>
        <v>0</v>
      </c>
      <c r="NF37" s="31">
        <f t="shared" si="93"/>
        <v>0</v>
      </c>
      <c r="NG37" s="31">
        <f t="shared" si="218"/>
        <v>0</v>
      </c>
      <c r="NH37" s="31">
        <f t="shared" si="94"/>
        <v>0</v>
      </c>
      <c r="NI37" s="31">
        <f t="shared" si="95"/>
        <v>0</v>
      </c>
      <c r="NJ37" s="31">
        <f t="shared" si="219"/>
        <v>0</v>
      </c>
      <c r="NK37" s="31">
        <f t="shared" si="96"/>
        <v>0</v>
      </c>
      <c r="NL37" s="31">
        <f t="shared" si="97"/>
        <v>0</v>
      </c>
      <c r="NM37" s="31">
        <f t="shared" si="220"/>
        <v>0</v>
      </c>
      <c r="NN37" s="108">
        <f t="shared" si="98"/>
        <v>0</v>
      </c>
      <c r="NO37" s="31">
        <f t="shared" si="99"/>
        <v>0</v>
      </c>
      <c r="NP37" s="31">
        <f t="shared" si="221"/>
        <v>0</v>
      </c>
      <c r="NQ37" s="31">
        <f t="shared" si="100"/>
        <v>0</v>
      </c>
      <c r="NR37" s="31">
        <f t="shared" si="101"/>
        <v>0</v>
      </c>
      <c r="NS37" s="31">
        <f t="shared" si="222"/>
        <v>0</v>
      </c>
      <c r="NT37" s="31">
        <f t="shared" si="102"/>
        <v>0</v>
      </c>
      <c r="NU37" s="31">
        <f t="shared" si="103"/>
        <v>0</v>
      </c>
      <c r="NV37" s="31">
        <f t="shared" si="223"/>
        <v>0</v>
      </c>
      <c r="NW37" s="31">
        <f t="shared" si="104"/>
        <v>0</v>
      </c>
      <c r="NX37" s="31">
        <f t="shared" si="105"/>
        <v>0</v>
      </c>
      <c r="NY37" s="31">
        <f t="shared" si="224"/>
        <v>0</v>
      </c>
      <c r="NZ37" s="31">
        <f t="shared" si="106"/>
        <v>0</v>
      </c>
      <c r="OA37" s="31">
        <f t="shared" si="107"/>
        <v>0</v>
      </c>
      <c r="OB37" s="31">
        <f t="shared" si="225"/>
        <v>0</v>
      </c>
      <c r="OC37" s="31">
        <f t="shared" si="108"/>
        <v>0</v>
      </c>
      <c r="OD37" s="31">
        <f t="shared" si="109"/>
        <v>0</v>
      </c>
      <c r="OE37" s="31">
        <f t="shared" si="226"/>
        <v>0</v>
      </c>
      <c r="OF37" s="31">
        <f t="shared" si="110"/>
        <v>0</v>
      </c>
      <c r="OG37" s="31">
        <f t="shared" si="111"/>
        <v>0</v>
      </c>
      <c r="OH37" s="31">
        <f t="shared" si="227"/>
        <v>0</v>
      </c>
      <c r="OI37" s="31">
        <f t="shared" si="112"/>
        <v>0</v>
      </c>
      <c r="OJ37" s="31">
        <f t="shared" si="113"/>
        <v>0</v>
      </c>
      <c r="OK37" s="31">
        <f t="shared" si="228"/>
        <v>0</v>
      </c>
      <c r="OL37" s="31">
        <f t="shared" si="114"/>
        <v>0</v>
      </c>
      <c r="OM37" s="31">
        <f t="shared" si="115"/>
        <v>0</v>
      </c>
      <c r="ON37" s="31">
        <f t="shared" si="229"/>
        <v>0</v>
      </c>
      <c r="OO37" s="31">
        <f t="shared" si="116"/>
        <v>0</v>
      </c>
      <c r="OP37" s="31">
        <f t="shared" si="117"/>
        <v>0</v>
      </c>
      <c r="OQ37" s="31">
        <f t="shared" si="230"/>
        <v>0</v>
      </c>
      <c r="OR37" s="31">
        <f t="shared" si="118"/>
        <v>0</v>
      </c>
      <c r="OS37" s="31">
        <f t="shared" si="119"/>
        <v>0</v>
      </c>
      <c r="OT37" s="31">
        <f t="shared" si="231"/>
        <v>0</v>
      </c>
      <c r="OU37" s="31">
        <f t="shared" si="120"/>
        <v>0</v>
      </c>
      <c r="OV37" s="31">
        <f t="shared" si="121"/>
        <v>0</v>
      </c>
      <c r="OW37" s="31">
        <f t="shared" si="232"/>
        <v>0</v>
      </c>
      <c r="OX37" s="31">
        <f t="shared" si="122"/>
        <v>0</v>
      </c>
      <c r="OY37" s="31">
        <f t="shared" si="123"/>
        <v>0</v>
      </c>
      <c r="OZ37" s="31">
        <f t="shared" si="233"/>
        <v>0</v>
      </c>
      <c r="PA37" s="31">
        <f t="shared" si="124"/>
        <v>0</v>
      </c>
      <c r="PB37" s="31">
        <f t="shared" si="125"/>
        <v>0</v>
      </c>
      <c r="PC37" s="31">
        <f t="shared" si="234"/>
        <v>0</v>
      </c>
      <c r="PD37" s="31">
        <f t="shared" si="126"/>
        <v>0</v>
      </c>
      <c r="PE37" s="31">
        <f t="shared" si="127"/>
        <v>0</v>
      </c>
      <c r="PF37" s="31">
        <f t="shared" si="235"/>
        <v>0</v>
      </c>
      <c r="PG37" s="27">
        <v>2.6</v>
      </c>
      <c r="PH37" s="27">
        <v>0.5</v>
      </c>
      <c r="PI37" s="27">
        <v>1</v>
      </c>
      <c r="PJ37" s="27">
        <v>1</v>
      </c>
      <c r="PK37" s="27">
        <v>0.3</v>
      </c>
      <c r="PL37" s="27">
        <v>0</v>
      </c>
      <c r="PM37" s="27">
        <v>0</v>
      </c>
      <c r="PN37" s="27">
        <v>0</v>
      </c>
      <c r="PO37" s="31">
        <f t="shared" si="269"/>
        <v>2.78</v>
      </c>
      <c r="PP37" s="31">
        <f t="shared" si="236"/>
        <v>0.48</v>
      </c>
      <c r="PQ37" s="31">
        <f t="shared" si="237"/>
        <v>3.1</v>
      </c>
      <c r="PR37" s="31">
        <f t="shared" si="238"/>
        <v>0.94</v>
      </c>
      <c r="PS37" s="31">
        <f t="shared" si="239"/>
        <v>2.78</v>
      </c>
      <c r="PT37" s="31">
        <f t="shared" si="240"/>
        <v>0.48</v>
      </c>
      <c r="PU37" s="31">
        <f t="shared" si="241"/>
        <v>3.1</v>
      </c>
      <c r="PV37" s="31">
        <f t="shared" si="242"/>
        <v>0.94</v>
      </c>
      <c r="PW37" s="31">
        <f t="shared" si="128"/>
        <v>0.3</v>
      </c>
      <c r="PX37" s="31">
        <f t="shared" si="243"/>
        <v>0</v>
      </c>
      <c r="PY37" s="31">
        <f t="shared" si="129"/>
        <v>0.3</v>
      </c>
      <c r="PZ37" s="31">
        <f t="shared" si="130"/>
        <v>0</v>
      </c>
      <c r="QA37" s="31">
        <f t="shared" si="131"/>
        <v>16.559999999999999</v>
      </c>
      <c r="QB37" s="31">
        <f t="shared" si="132"/>
        <v>32.43</v>
      </c>
      <c r="QC37" s="31">
        <f t="shared" si="133"/>
        <v>48.99</v>
      </c>
      <c r="QD37" s="31">
        <f t="shared" si="134"/>
        <v>0</v>
      </c>
      <c r="QE37" s="31">
        <f t="shared" si="135"/>
        <v>0</v>
      </c>
      <c r="QF37" s="31">
        <f t="shared" si="244"/>
        <v>0</v>
      </c>
      <c r="QG37" s="31">
        <f t="shared" si="245"/>
        <v>16.559999999999999</v>
      </c>
      <c r="QH37" s="31">
        <f t="shared" si="246"/>
        <v>32.43</v>
      </c>
      <c r="QI37" s="31">
        <f t="shared" si="247"/>
        <v>48.99</v>
      </c>
      <c r="QJ37" s="31">
        <f t="shared" si="136"/>
        <v>0</v>
      </c>
      <c r="QK37" s="31">
        <f t="shared" si="137"/>
        <v>0</v>
      </c>
      <c r="QL37" s="31">
        <f t="shared" si="248"/>
        <v>0</v>
      </c>
      <c r="QM37" s="31">
        <f t="shared" si="138"/>
        <v>0</v>
      </c>
      <c r="QN37" s="31">
        <f t="shared" si="139"/>
        <v>0</v>
      </c>
      <c r="QO37" s="31">
        <f t="shared" si="249"/>
        <v>0</v>
      </c>
      <c r="QP37" s="31">
        <f t="shared" si="140"/>
        <v>0</v>
      </c>
      <c r="QQ37" s="31">
        <f t="shared" si="141"/>
        <v>0</v>
      </c>
      <c r="QR37" s="31">
        <f t="shared" si="250"/>
        <v>0</v>
      </c>
      <c r="QS37" s="31">
        <f t="shared" si="142"/>
        <v>0</v>
      </c>
      <c r="QT37" s="31">
        <f t="shared" si="143"/>
        <v>0</v>
      </c>
      <c r="QU37" s="31">
        <f t="shared" si="251"/>
        <v>0</v>
      </c>
      <c r="QV37" s="31">
        <f t="shared" si="144"/>
        <v>0</v>
      </c>
      <c r="QW37" s="31">
        <f t="shared" si="145"/>
        <v>0</v>
      </c>
      <c r="QX37" s="31">
        <f t="shared" si="252"/>
        <v>0</v>
      </c>
      <c r="QY37" s="31">
        <f t="shared" si="146"/>
        <v>0</v>
      </c>
      <c r="QZ37" s="31">
        <f t="shared" si="147"/>
        <v>0</v>
      </c>
      <c r="RA37" s="31">
        <f t="shared" si="253"/>
        <v>0</v>
      </c>
      <c r="RB37" s="31">
        <f t="shared" si="254"/>
        <v>0</v>
      </c>
      <c r="RC37" s="31">
        <f t="shared" si="255"/>
        <v>0</v>
      </c>
      <c r="RD37" s="31">
        <f t="shared" si="256"/>
        <v>0</v>
      </c>
      <c r="RE37" s="31">
        <f t="shared" si="256"/>
        <v>0</v>
      </c>
      <c r="RF37" s="31">
        <f t="shared" si="257"/>
        <v>0</v>
      </c>
      <c r="RG37" s="31">
        <f t="shared" si="258"/>
        <v>16.559999999999999</v>
      </c>
      <c r="RH37" s="31">
        <f t="shared" si="258"/>
        <v>32.43</v>
      </c>
      <c r="RI37" s="31">
        <f t="shared" si="259"/>
        <v>48.99</v>
      </c>
      <c r="RJ37" s="31">
        <f t="shared" si="260"/>
        <v>0</v>
      </c>
      <c r="RK37" s="31">
        <f t="shared" si="260"/>
        <v>0</v>
      </c>
      <c r="RL37" s="31">
        <f t="shared" si="260"/>
        <v>0</v>
      </c>
      <c r="RM37" s="31">
        <f t="shared" si="148"/>
        <v>0</v>
      </c>
      <c r="RN37" s="31">
        <f t="shared" si="149"/>
        <v>0</v>
      </c>
      <c r="RO37" s="31">
        <f t="shared" si="150"/>
        <v>0</v>
      </c>
      <c r="RP37" s="31">
        <f t="shared" si="151"/>
        <v>0</v>
      </c>
      <c r="RQ37" s="31">
        <f t="shared" si="152"/>
        <v>0</v>
      </c>
      <c r="RR37" s="31">
        <f t="shared" si="153"/>
        <v>0</v>
      </c>
      <c r="RS37" s="31">
        <f t="shared" si="154"/>
        <v>0</v>
      </c>
      <c r="RT37" s="31">
        <f t="shared" si="155"/>
        <v>0</v>
      </c>
      <c r="RU37" s="31">
        <f t="shared" si="261"/>
        <v>0</v>
      </c>
      <c r="RV37" s="24"/>
      <c r="RW37" s="24"/>
      <c r="RX37" s="24"/>
      <c r="RY37" s="24"/>
    </row>
    <row r="38" spans="1:493" ht="42.75" x14ac:dyDescent="0.25">
      <c r="A38" s="24">
        <v>32</v>
      </c>
      <c r="B38" s="24" t="s">
        <v>457</v>
      </c>
      <c r="C38" s="24">
        <v>844.99</v>
      </c>
      <c r="D38" s="14" t="e">
        <f>INDEX(#REF!,MATCH(E38,#REF!,0))</f>
        <v>#REF!</v>
      </c>
      <c r="E38" s="24" t="s">
        <v>493</v>
      </c>
      <c r="F38" s="33" t="s">
        <v>481</v>
      </c>
      <c r="G38" s="33" t="s">
        <v>444</v>
      </c>
      <c r="H38" s="33" t="s">
        <v>424</v>
      </c>
      <c r="I38" s="33" t="s">
        <v>433</v>
      </c>
      <c r="J38" s="33" t="s">
        <v>433</v>
      </c>
      <c r="K38" s="33" t="s">
        <v>446</v>
      </c>
      <c r="L38" s="33" t="s">
        <v>446</v>
      </c>
      <c r="M38" s="24">
        <v>2</v>
      </c>
      <c r="N38" s="24">
        <v>2</v>
      </c>
      <c r="O38" s="25">
        <v>0</v>
      </c>
      <c r="P38" s="25">
        <v>0</v>
      </c>
      <c r="Q38" s="25">
        <v>0</v>
      </c>
      <c r="R38" s="25">
        <v>0</v>
      </c>
      <c r="S38" s="25">
        <v>0</v>
      </c>
      <c r="T38" s="25">
        <v>0</v>
      </c>
      <c r="U38" s="24">
        <v>2</v>
      </c>
      <c r="V38" s="24">
        <v>2</v>
      </c>
      <c r="W38" s="24">
        <v>0.2</v>
      </c>
      <c r="X38" s="24">
        <v>2</v>
      </c>
      <c r="Y38" s="24">
        <v>2.06</v>
      </c>
      <c r="Z38" s="26">
        <f t="shared" si="273"/>
        <v>1.28</v>
      </c>
      <c r="AA38" s="24">
        <v>0.2</v>
      </c>
      <c r="AB38" s="24">
        <v>0</v>
      </c>
      <c r="AC38" s="24">
        <v>0</v>
      </c>
      <c r="AD38" s="24">
        <v>0</v>
      </c>
      <c r="AE38" s="24">
        <v>0</v>
      </c>
      <c r="AF38" s="24">
        <v>0</v>
      </c>
      <c r="AG38" s="25">
        <v>0</v>
      </c>
      <c r="AH38" s="25">
        <v>0</v>
      </c>
      <c r="AI38" s="26">
        <f t="shared" si="0"/>
        <v>0</v>
      </c>
      <c r="AJ38" s="25">
        <v>0</v>
      </c>
      <c r="AK38" s="25">
        <v>0</v>
      </c>
      <c r="AL38" s="26">
        <f t="shared" si="1"/>
        <v>0</v>
      </c>
      <c r="AM38" s="24">
        <v>0</v>
      </c>
      <c r="AN38" s="24">
        <v>0</v>
      </c>
      <c r="AO38" s="24">
        <v>0</v>
      </c>
      <c r="AP38" s="24">
        <v>0</v>
      </c>
      <c r="AQ38" s="24">
        <v>2</v>
      </c>
      <c r="AR38" s="24">
        <v>1.8</v>
      </c>
      <c r="AS38" s="24">
        <v>0.12</v>
      </c>
      <c r="AT38" s="24">
        <v>0.1</v>
      </c>
      <c r="AU38" s="24">
        <v>0</v>
      </c>
      <c r="AV38" s="24">
        <v>0</v>
      </c>
      <c r="AW38" s="24">
        <v>0</v>
      </c>
      <c r="AX38" s="24">
        <v>0</v>
      </c>
      <c r="AY38" s="24">
        <v>0</v>
      </c>
      <c r="AZ38" s="24">
        <v>0</v>
      </c>
      <c r="BA38" s="24">
        <v>0</v>
      </c>
      <c r="BB38" s="24">
        <v>0</v>
      </c>
      <c r="BC38" s="24">
        <v>0</v>
      </c>
      <c r="BD38" s="24">
        <v>0</v>
      </c>
      <c r="BE38" s="24">
        <v>0</v>
      </c>
      <c r="BF38" s="24">
        <v>0</v>
      </c>
      <c r="BG38" s="24">
        <v>0</v>
      </c>
      <c r="BH38" s="24">
        <v>0</v>
      </c>
      <c r="BI38" s="24">
        <v>0</v>
      </c>
      <c r="BJ38" s="24">
        <v>0</v>
      </c>
      <c r="BK38" s="24">
        <v>0</v>
      </c>
      <c r="BL38" s="24">
        <v>0</v>
      </c>
      <c r="BM38" s="24">
        <v>0</v>
      </c>
      <c r="BN38" s="24">
        <v>0</v>
      </c>
      <c r="BO38" s="24">
        <v>0</v>
      </c>
      <c r="BP38" s="24">
        <v>0</v>
      </c>
      <c r="BQ38" s="24">
        <v>0</v>
      </c>
      <c r="BR38" s="24">
        <v>0</v>
      </c>
      <c r="BS38" s="24">
        <v>0</v>
      </c>
      <c r="BT38" s="24">
        <v>0</v>
      </c>
      <c r="BU38" s="24">
        <v>0</v>
      </c>
      <c r="BV38" s="24">
        <v>0</v>
      </c>
      <c r="BW38" s="24"/>
      <c r="BX38" s="24"/>
      <c r="BY38" s="24">
        <v>0</v>
      </c>
      <c r="BZ38" s="24">
        <v>0</v>
      </c>
      <c r="CA38" s="14" t="e">
        <f>INDEX(#REF!,MATCH(E38,#REF!,0))</f>
        <v>#REF!</v>
      </c>
      <c r="CB38" s="14" t="s">
        <v>471</v>
      </c>
      <c r="CC38" s="24">
        <v>0</v>
      </c>
      <c r="CD38" s="24">
        <v>0</v>
      </c>
      <c r="CE38" s="24">
        <v>2.2999999999999998</v>
      </c>
      <c r="CF38" s="24">
        <v>2.0999999999999996</v>
      </c>
      <c r="CG38" s="24">
        <v>0.11</v>
      </c>
      <c r="CH38" s="24">
        <v>2</v>
      </c>
      <c r="CI38" s="24" t="s">
        <v>115</v>
      </c>
      <c r="CJ38" s="24">
        <v>1.9</v>
      </c>
      <c r="CK38" s="26">
        <f t="shared" si="157"/>
        <v>0</v>
      </c>
      <c r="CL38" s="26">
        <f t="shared" si="270"/>
        <v>1.9</v>
      </c>
      <c r="CM38" s="24">
        <v>36.67</v>
      </c>
      <c r="CN38" s="27">
        <v>71.87</v>
      </c>
      <c r="CO38" s="24">
        <v>71.08</v>
      </c>
      <c r="CP38" s="28">
        <f t="shared" si="159"/>
        <v>71.08</v>
      </c>
      <c r="CQ38" s="28">
        <f t="shared" si="160"/>
        <v>70.27</v>
      </c>
      <c r="CR38" s="28">
        <f t="shared" si="161"/>
        <v>0.81</v>
      </c>
      <c r="CS38" s="28">
        <f t="shared" si="162"/>
        <v>0</v>
      </c>
      <c r="CT38" s="28">
        <f t="shared" si="2"/>
        <v>70.47</v>
      </c>
      <c r="CU38" s="29">
        <v>70.47</v>
      </c>
      <c r="CV38" s="28">
        <f t="shared" si="163"/>
        <v>1.28</v>
      </c>
      <c r="CW38" s="28">
        <f t="shared" si="3"/>
        <v>0</v>
      </c>
      <c r="CX38" s="28">
        <f t="shared" si="4"/>
        <v>0</v>
      </c>
      <c r="CY38" s="28">
        <f t="shared" si="5"/>
        <v>71.75</v>
      </c>
      <c r="CZ38" s="28">
        <f t="shared" si="164"/>
        <v>71.75</v>
      </c>
      <c r="DA38" s="30">
        <v>71.87</v>
      </c>
      <c r="DB38" s="26">
        <f t="shared" si="165"/>
        <v>1.6</v>
      </c>
      <c r="DC38" s="26">
        <f t="shared" si="166"/>
        <v>0.79</v>
      </c>
      <c r="DD38" s="26">
        <f t="shared" si="167"/>
        <v>0.81</v>
      </c>
      <c r="DE38" s="26">
        <f t="shared" si="6"/>
        <v>0</v>
      </c>
      <c r="DF38" s="26">
        <f t="shared" si="168"/>
        <v>0</v>
      </c>
      <c r="DG38" s="26">
        <f t="shared" si="7"/>
        <v>0</v>
      </c>
      <c r="DH38" s="26">
        <f t="shared" si="8"/>
        <v>0</v>
      </c>
      <c r="DI38" s="26">
        <f t="shared" si="9"/>
        <v>0</v>
      </c>
      <c r="DJ38" s="26">
        <f t="shared" si="10"/>
        <v>1.4</v>
      </c>
      <c r="DK38" s="26">
        <f t="shared" si="169"/>
        <v>0</v>
      </c>
      <c r="DL38" s="26">
        <f t="shared" si="170"/>
        <v>1.4</v>
      </c>
      <c r="DM38" s="26">
        <f t="shared" si="171"/>
        <v>0</v>
      </c>
      <c r="DN38" s="26">
        <f t="shared" si="172"/>
        <v>0.5</v>
      </c>
      <c r="DO38" s="24">
        <v>3</v>
      </c>
      <c r="DP38" s="24">
        <v>0.5</v>
      </c>
      <c r="DQ38" s="24">
        <v>1</v>
      </c>
      <c r="DR38" s="24">
        <v>1</v>
      </c>
      <c r="DS38" s="31">
        <f t="shared" si="173"/>
        <v>0</v>
      </c>
      <c r="DT38" s="31">
        <f t="shared" si="174"/>
        <v>4.9000000000000004</v>
      </c>
      <c r="DU38" s="31">
        <f t="shared" si="175"/>
        <v>0</v>
      </c>
      <c r="DV38" s="31">
        <f t="shared" si="176"/>
        <v>7.51</v>
      </c>
      <c r="DW38" s="31">
        <f t="shared" si="177"/>
        <v>7.51</v>
      </c>
      <c r="DX38" s="31">
        <f t="shared" si="178"/>
        <v>0</v>
      </c>
      <c r="DY38" s="31">
        <f t="shared" si="179"/>
        <v>15.02</v>
      </c>
      <c r="DZ38" s="31">
        <f t="shared" si="180"/>
        <v>15.02</v>
      </c>
      <c r="EA38" s="31">
        <f t="shared" si="181"/>
        <v>0</v>
      </c>
      <c r="EB38" s="31">
        <f t="shared" si="182"/>
        <v>5.6</v>
      </c>
      <c r="EC38" s="31">
        <f t="shared" si="183"/>
        <v>5.6</v>
      </c>
      <c r="ED38" s="31">
        <f t="shared" si="184"/>
        <v>0</v>
      </c>
      <c r="EE38" s="31">
        <f t="shared" si="184"/>
        <v>9.42</v>
      </c>
      <c r="EF38" s="31">
        <f t="shared" si="185"/>
        <v>9.42</v>
      </c>
      <c r="EG38" s="31">
        <f t="shared" si="186"/>
        <v>0</v>
      </c>
      <c r="EH38" s="31">
        <f t="shared" si="186"/>
        <v>5.6</v>
      </c>
      <c r="EI38" s="31">
        <f t="shared" si="187"/>
        <v>5.6</v>
      </c>
      <c r="EJ38" s="24"/>
      <c r="EK38" s="24"/>
      <c r="EL38" s="24">
        <v>845.69</v>
      </c>
      <c r="EM38" s="24">
        <v>879.49</v>
      </c>
      <c r="EN38" s="24" t="s">
        <v>493</v>
      </c>
      <c r="EO38" s="24" t="s">
        <v>495</v>
      </c>
      <c r="EP38" s="14" t="s">
        <v>488</v>
      </c>
      <c r="EQ38" s="14" t="s">
        <v>496</v>
      </c>
      <c r="ER38" s="14" t="str">
        <f>IF(OR(EP38="Cống tròn",EP38="Cống hộp",EP38="Ống nhựa"),INDEX(#REF!,MATCH(E38,#REF!,0)),IF(OR(EP38="Rãnh xây",EP38="Rãnh bê tông"),INDEX(#REF!,MATCH(E38,#REF!,0)),EP38&amp;" "&amp;" ,"&amp;EQ38))</f>
        <v>Rãnh thang  ,Thang bê tông</v>
      </c>
      <c r="ES38" s="25">
        <v>0</v>
      </c>
      <c r="ET38" s="25">
        <v>0</v>
      </c>
      <c r="EU38" s="25">
        <v>0</v>
      </c>
      <c r="EV38" s="24">
        <v>33.799999999999955</v>
      </c>
      <c r="EW38" s="31">
        <f t="shared" si="188"/>
        <v>0</v>
      </c>
      <c r="EX38" s="31">
        <f t="shared" si="189"/>
        <v>0</v>
      </c>
      <c r="EY38" s="31">
        <f t="shared" si="11"/>
        <v>0</v>
      </c>
      <c r="EZ38" s="31">
        <f t="shared" si="190"/>
        <v>0</v>
      </c>
      <c r="FA38" s="31">
        <f t="shared" si="191"/>
        <v>0</v>
      </c>
      <c r="FB38" s="32" t="str">
        <f t="shared" si="192"/>
        <v>Đủ</v>
      </c>
      <c r="FC38" s="31">
        <f t="shared" si="193"/>
        <v>0</v>
      </c>
      <c r="FD38" s="33" t="e" cm="1">
        <f t="array" ref="FD38">IF(EP38="Cống tròn",INDEX(#REF!,MATCH(E38,#REF!,0)),IF(EP38="Cống hộp",INDEX(#REF!,MATCH(E38,#REF!,0)),IF(EP38="Rãnh thang",INDEX(#REF!,MATCH(EL38&amp;EM38,#REF!&amp;#REF!,0)),FE38&amp;" "&amp;FF38)))</f>
        <v>#REF!</v>
      </c>
      <c r="FE38" s="14" t="s">
        <v>439</v>
      </c>
      <c r="FF38" s="14" t="s">
        <v>434</v>
      </c>
      <c r="FG38" s="14" t="e">
        <f>INDEX(#REF!,MATCH(E38,#REF!,0))</f>
        <v>#REF!</v>
      </c>
      <c r="FH38" s="14"/>
      <c r="FI38" s="24">
        <v>0</v>
      </c>
      <c r="FJ38" s="24">
        <v>0</v>
      </c>
      <c r="FK38" s="24">
        <v>0</v>
      </c>
      <c r="FL38" s="25">
        <v>0</v>
      </c>
      <c r="FM38" s="25">
        <v>0</v>
      </c>
      <c r="FN38" s="31">
        <f t="shared" si="194"/>
        <v>0</v>
      </c>
      <c r="FO38" s="31">
        <f t="shared" si="195"/>
        <v>0</v>
      </c>
      <c r="FP38" s="25">
        <v>0</v>
      </c>
      <c r="FQ38" s="25">
        <v>0</v>
      </c>
      <c r="FR38" s="25">
        <v>0</v>
      </c>
      <c r="FS38" s="31">
        <f t="shared" si="196"/>
        <v>0</v>
      </c>
      <c r="FT38" s="25">
        <v>0</v>
      </c>
      <c r="FU38" s="25">
        <v>0</v>
      </c>
      <c r="FV38" s="25">
        <v>0</v>
      </c>
      <c r="FW38" s="25">
        <v>0</v>
      </c>
      <c r="FX38" s="25">
        <v>0</v>
      </c>
      <c r="FY38" s="31">
        <f t="shared" si="197"/>
        <v>0</v>
      </c>
      <c r="FZ38" s="33"/>
      <c r="GA38" s="33"/>
      <c r="GB38" s="33"/>
      <c r="GC38" s="33"/>
      <c r="GD38" s="25">
        <v>0</v>
      </c>
      <c r="GE38" s="25">
        <v>0</v>
      </c>
      <c r="GF38" s="25">
        <v>0</v>
      </c>
      <c r="GG38" s="25">
        <v>0</v>
      </c>
      <c r="GH38" s="25">
        <v>0</v>
      </c>
      <c r="GI38" s="25">
        <v>0</v>
      </c>
      <c r="GJ38" s="25">
        <v>0</v>
      </c>
      <c r="GK38" s="25">
        <v>0</v>
      </c>
      <c r="GL38" s="25">
        <v>0</v>
      </c>
      <c r="GM38" s="25">
        <v>0</v>
      </c>
      <c r="GN38" s="31">
        <f t="shared" si="198"/>
        <v>0</v>
      </c>
      <c r="GO38" s="31">
        <f t="shared" si="199"/>
        <v>0</v>
      </c>
      <c r="GP38" s="25">
        <v>0</v>
      </c>
      <c r="GQ38" s="25">
        <v>0</v>
      </c>
      <c r="GR38" s="25">
        <v>0</v>
      </c>
      <c r="GS38" s="25">
        <v>0</v>
      </c>
      <c r="GT38" s="33" t="e">
        <f>INDEX(#REF!,MATCH(E38,#REF!,0))</f>
        <v>#REF!</v>
      </c>
      <c r="GU38" s="33"/>
      <c r="GV38" s="25">
        <v>0</v>
      </c>
      <c r="GW38" s="25">
        <v>0</v>
      </c>
      <c r="GX38" s="25">
        <v>0</v>
      </c>
      <c r="GY38" s="25">
        <v>0</v>
      </c>
      <c r="GZ38" s="31">
        <f t="shared" si="12"/>
        <v>0</v>
      </c>
      <c r="HA38" s="31">
        <f t="shared" si="13"/>
        <v>0</v>
      </c>
      <c r="HB38" s="31">
        <f t="shared" si="200"/>
        <v>0</v>
      </c>
      <c r="HC38" s="25">
        <v>0</v>
      </c>
      <c r="HD38" s="25">
        <v>0</v>
      </c>
      <c r="HE38" s="25">
        <v>0</v>
      </c>
      <c r="HF38" s="31">
        <f t="shared" si="201"/>
        <v>0</v>
      </c>
      <c r="HG38" s="25">
        <v>0</v>
      </c>
      <c r="HH38" s="25">
        <v>0</v>
      </c>
      <c r="HI38" s="33" t="s">
        <v>497</v>
      </c>
      <c r="HJ38" s="33" t="s">
        <v>494</v>
      </c>
      <c r="HK38" s="33" t="s">
        <v>494</v>
      </c>
      <c r="HL38" s="33" t="s">
        <v>494</v>
      </c>
      <c r="HM38" s="33" t="e" cm="1">
        <f t="array" ref="HM38">INDEX(#REF!,MATCH(EL38&amp;EM38,#REF!&amp;#REF!,0))</f>
        <v>#REF!</v>
      </c>
      <c r="HN38" s="25">
        <v>0.1</v>
      </c>
      <c r="HO38" s="25">
        <v>0.3</v>
      </c>
      <c r="HP38" s="25">
        <v>2</v>
      </c>
      <c r="HQ38" s="25">
        <v>0.2</v>
      </c>
      <c r="HR38" s="25">
        <v>0.3</v>
      </c>
      <c r="HS38" s="25">
        <v>2</v>
      </c>
      <c r="HT38" s="25">
        <v>0.1</v>
      </c>
      <c r="HU38" s="25">
        <v>2</v>
      </c>
      <c r="HV38" s="25">
        <v>0.2</v>
      </c>
      <c r="HW38" s="25">
        <v>2</v>
      </c>
      <c r="HX38" s="33" t="e" cm="1">
        <f t="array" ref="HX38">INDEX(#REF!,MATCH(EL38&amp;EM38,#REF!&amp;#REF!,0))</f>
        <v>#REF!</v>
      </c>
      <c r="HY38" s="25">
        <v>3</v>
      </c>
      <c r="HZ38" s="25">
        <v>0.1</v>
      </c>
      <c r="IA38" s="25">
        <v>2</v>
      </c>
      <c r="IB38" s="33" t="e" cm="1">
        <f t="array" ref="IB38">INDEX(#REF!,MATCH(EL38&amp;EM38,#REF!&amp;#REF!,0))</f>
        <v>#REF!</v>
      </c>
      <c r="IC38" s="25">
        <v>0.1</v>
      </c>
      <c r="ID38" s="25">
        <v>0.3</v>
      </c>
      <c r="IE38" s="25">
        <v>2</v>
      </c>
      <c r="IF38" s="25">
        <v>0.2</v>
      </c>
      <c r="IG38" s="25">
        <v>0.3</v>
      </c>
      <c r="IH38" s="25">
        <v>2</v>
      </c>
      <c r="II38" s="33" t="e" cm="1">
        <f t="array" ref="II38">INDEX(#REF!,MATCH(EL38&amp;EM38,#REF!&amp;#REF!,0))</f>
        <v>#REF!</v>
      </c>
      <c r="IJ38" s="25">
        <v>2</v>
      </c>
      <c r="IK38" s="25">
        <v>2</v>
      </c>
      <c r="IL38" s="25">
        <v>2</v>
      </c>
      <c r="IM38" s="33" t="e" cm="1">
        <f t="array" ref="IM38">INDEX(#REF!,MATCH(EL38&amp;EM38,#REF!&amp;#REF!,0))</f>
        <v>#REF!</v>
      </c>
      <c r="IN38" s="33"/>
      <c r="IO38" s="31">
        <f t="shared" si="14"/>
        <v>0</v>
      </c>
      <c r="IP38" s="25">
        <v>0</v>
      </c>
      <c r="IQ38" s="25">
        <v>0</v>
      </c>
      <c r="IR38" s="25">
        <v>0</v>
      </c>
      <c r="IS38" s="33" t="e" cm="1">
        <f t="array" ref="IS38">INDEX(#REF!,MATCH(EL38&amp;EM38,#REF!&amp;#REF!,0))</f>
        <v>#REF!</v>
      </c>
      <c r="IT38" s="33"/>
      <c r="IU38" s="31">
        <f t="shared" si="263"/>
        <v>0</v>
      </c>
      <c r="IV38" s="31">
        <f t="shared" si="202"/>
        <v>0</v>
      </c>
      <c r="IW38" s="25">
        <v>0</v>
      </c>
      <c r="IX38" s="25">
        <v>0</v>
      </c>
      <c r="IY38" s="25">
        <v>0</v>
      </c>
      <c r="IZ38" s="25">
        <v>0</v>
      </c>
      <c r="JA38" s="31">
        <f t="shared" si="264"/>
        <v>0</v>
      </c>
      <c r="JB38" s="31">
        <f t="shared" si="265"/>
        <v>0</v>
      </c>
      <c r="JC38" s="31">
        <f t="shared" si="266"/>
        <v>0</v>
      </c>
      <c r="JD38" s="31">
        <f t="shared" si="267"/>
        <v>0</v>
      </c>
      <c r="JE38" s="31">
        <f t="shared" si="268"/>
        <v>0</v>
      </c>
      <c r="JF38" s="27">
        <v>41.1400000000001</v>
      </c>
      <c r="JG38" s="26">
        <f t="shared" si="203"/>
        <v>40.340000000000003</v>
      </c>
      <c r="JH38" s="26">
        <f t="shared" si="204"/>
        <v>0.80000000000009663</v>
      </c>
      <c r="JI38" s="26">
        <f t="shared" si="15"/>
        <v>0</v>
      </c>
      <c r="JJ38" s="26">
        <f t="shared" si="16"/>
        <v>0</v>
      </c>
      <c r="JK38" s="26">
        <f t="shared" si="17"/>
        <v>0</v>
      </c>
      <c r="JL38" s="26">
        <f t="shared" si="18"/>
        <v>0</v>
      </c>
      <c r="JM38" s="26">
        <f t="shared" si="19"/>
        <v>42.339999999999996</v>
      </c>
      <c r="JN38" s="26">
        <f t="shared" si="20"/>
        <v>40.340000000000096</v>
      </c>
      <c r="JO38" s="26">
        <f t="shared" si="21"/>
        <v>40.340000000000096</v>
      </c>
      <c r="JP38" s="26">
        <f t="shared" si="22"/>
        <v>40.440000000000097</v>
      </c>
      <c r="JQ38" s="26">
        <f t="shared" si="23"/>
        <v>40.440000000000097</v>
      </c>
      <c r="JR38" s="26">
        <f t="shared" si="24"/>
        <v>40.440000000000097</v>
      </c>
      <c r="JS38" s="26">
        <f t="shared" si="25"/>
        <v>42.44</v>
      </c>
      <c r="JT38" s="26">
        <f t="shared" si="26"/>
        <v>0</v>
      </c>
      <c r="JU38" s="26">
        <f t="shared" si="27"/>
        <v>0</v>
      </c>
      <c r="JV38" s="26">
        <f t="shared" si="28"/>
        <v>0</v>
      </c>
      <c r="JW38" s="26">
        <f t="shared" si="29"/>
        <v>0</v>
      </c>
      <c r="JX38" s="26">
        <f t="shared" si="30"/>
        <v>40.6400000000001</v>
      </c>
      <c r="JY38" s="26">
        <f t="shared" si="31"/>
        <v>40.6400000000001</v>
      </c>
      <c r="JZ38" s="26">
        <f t="shared" si="32"/>
        <v>40.6400000000001</v>
      </c>
      <c r="KA38" s="26">
        <f t="shared" si="33"/>
        <v>0</v>
      </c>
      <c r="KB38" s="26">
        <f t="shared" si="34"/>
        <v>0</v>
      </c>
      <c r="KC38" s="26">
        <f t="shared" si="35"/>
        <v>0</v>
      </c>
      <c r="KD38" s="106">
        <f t="shared" si="205"/>
        <v>0</v>
      </c>
      <c r="KE38" s="24">
        <v>40.6400000000001</v>
      </c>
      <c r="KF38" s="31">
        <f t="shared" si="206"/>
        <v>0</v>
      </c>
      <c r="KG38" s="31">
        <f t="shared" si="36"/>
        <v>0</v>
      </c>
      <c r="KH38" s="31">
        <f t="shared" si="37"/>
        <v>0</v>
      </c>
      <c r="KI38" s="31">
        <f t="shared" si="38"/>
        <v>42.64</v>
      </c>
      <c r="KJ38" s="31">
        <f t="shared" si="39"/>
        <v>42.64</v>
      </c>
      <c r="KK38" s="25">
        <v>0</v>
      </c>
      <c r="KL38" s="31">
        <f t="shared" si="40"/>
        <v>0</v>
      </c>
      <c r="KM38" s="31">
        <f t="shared" si="41"/>
        <v>0</v>
      </c>
      <c r="KN38" s="31">
        <f t="shared" si="42"/>
        <v>0</v>
      </c>
      <c r="KO38" s="31">
        <f t="shared" si="43"/>
        <v>0</v>
      </c>
      <c r="KP38" s="31">
        <f t="shared" si="44"/>
        <v>0</v>
      </c>
      <c r="KQ38" s="25">
        <v>2</v>
      </c>
      <c r="KR38" s="31">
        <f t="shared" si="45"/>
        <v>42.64</v>
      </c>
      <c r="KS38" s="27">
        <v>40.6400000000001</v>
      </c>
      <c r="KT38" s="26">
        <f t="shared" si="46"/>
        <v>39.840000000000003</v>
      </c>
      <c r="KU38" s="106">
        <f t="shared" si="207"/>
        <v>0.80000000000009663</v>
      </c>
      <c r="KV38" s="26">
        <f t="shared" si="47"/>
        <v>0</v>
      </c>
      <c r="KW38" s="26">
        <f t="shared" si="48"/>
        <v>0</v>
      </c>
      <c r="KX38" s="26">
        <f t="shared" si="49"/>
        <v>0</v>
      </c>
      <c r="KY38" s="26">
        <f t="shared" si="50"/>
        <v>0</v>
      </c>
      <c r="KZ38" s="26">
        <f t="shared" si="51"/>
        <v>41.839999999999996</v>
      </c>
      <c r="LA38" s="26">
        <f t="shared" si="52"/>
        <v>39.840000000000096</v>
      </c>
      <c r="LB38" s="26">
        <f t="shared" si="53"/>
        <v>39.840000000000096</v>
      </c>
      <c r="LC38" s="26">
        <f t="shared" si="54"/>
        <v>39.940000000000097</v>
      </c>
      <c r="LD38" s="26">
        <f t="shared" si="55"/>
        <v>39.940000000000097</v>
      </c>
      <c r="LE38" s="26">
        <f t="shared" si="56"/>
        <v>39.940000000000097</v>
      </c>
      <c r="LF38" s="26">
        <f t="shared" si="57"/>
        <v>41.94</v>
      </c>
      <c r="LG38" s="26">
        <f t="shared" si="58"/>
        <v>0</v>
      </c>
      <c r="LH38" s="26">
        <f t="shared" si="59"/>
        <v>0</v>
      </c>
      <c r="LI38" s="26">
        <f t="shared" si="60"/>
        <v>0</v>
      </c>
      <c r="LJ38" s="26">
        <f t="shared" si="61"/>
        <v>0</v>
      </c>
      <c r="LK38" s="26">
        <f t="shared" si="62"/>
        <v>40.1400000000001</v>
      </c>
      <c r="LL38" s="26">
        <f t="shared" si="63"/>
        <v>40.1400000000001</v>
      </c>
      <c r="LM38" s="26">
        <f t="shared" si="64"/>
        <v>40.1400000000001</v>
      </c>
      <c r="LN38" s="26">
        <f t="shared" si="65"/>
        <v>0</v>
      </c>
      <c r="LO38" s="26">
        <f t="shared" si="66"/>
        <v>0</v>
      </c>
      <c r="LP38" s="26">
        <f t="shared" si="67"/>
        <v>0</v>
      </c>
      <c r="LQ38" s="26">
        <f t="shared" si="68"/>
        <v>0</v>
      </c>
      <c r="LR38" s="24">
        <v>40.1400000000001</v>
      </c>
      <c r="LS38" s="31">
        <f t="shared" si="69"/>
        <v>0</v>
      </c>
      <c r="LT38" s="31">
        <f t="shared" si="70"/>
        <v>0</v>
      </c>
      <c r="LU38" s="31">
        <f t="shared" si="71"/>
        <v>0</v>
      </c>
      <c r="LV38" s="31">
        <f t="shared" si="72"/>
        <v>42.14</v>
      </c>
      <c r="LW38" s="31">
        <f t="shared" si="73"/>
        <v>42.14</v>
      </c>
      <c r="LX38" s="25">
        <v>0</v>
      </c>
      <c r="LY38" s="31">
        <f t="shared" si="74"/>
        <v>0</v>
      </c>
      <c r="LZ38" s="31">
        <f t="shared" si="75"/>
        <v>0</v>
      </c>
      <c r="MA38" s="31">
        <f t="shared" si="76"/>
        <v>0</v>
      </c>
      <c r="MB38" s="31">
        <f t="shared" si="77"/>
        <v>0</v>
      </c>
      <c r="MC38" s="31">
        <f t="shared" si="78"/>
        <v>0</v>
      </c>
      <c r="MD38" s="25">
        <v>2</v>
      </c>
      <c r="ME38" s="31">
        <f t="shared" si="79"/>
        <v>42.14</v>
      </c>
      <c r="MF38" s="33" t="s">
        <v>114</v>
      </c>
      <c r="MG38" s="25">
        <v>0</v>
      </c>
      <c r="MH38" s="31">
        <f t="shared" si="208"/>
        <v>0.80000000000009663</v>
      </c>
      <c r="MI38" s="31">
        <f t="shared" si="209"/>
        <v>0.80000000000009663</v>
      </c>
      <c r="MJ38" s="25">
        <v>0</v>
      </c>
      <c r="MK38" s="31">
        <f t="shared" si="210"/>
        <v>0.80000000000009663</v>
      </c>
      <c r="ML38" s="31">
        <f t="shared" si="211"/>
        <v>0.80000000000009663</v>
      </c>
      <c r="MM38" s="31">
        <f t="shared" si="80"/>
        <v>0</v>
      </c>
      <c r="MN38" s="31">
        <f t="shared" si="81"/>
        <v>0</v>
      </c>
      <c r="MO38" s="31">
        <f t="shared" si="212"/>
        <v>0</v>
      </c>
      <c r="MP38" s="31">
        <f t="shared" si="82"/>
        <v>0</v>
      </c>
      <c r="MQ38" s="31">
        <f t="shared" si="83"/>
        <v>0</v>
      </c>
      <c r="MR38" s="31">
        <f t="shared" si="213"/>
        <v>0</v>
      </c>
      <c r="MS38" s="31">
        <f t="shared" si="84"/>
        <v>0</v>
      </c>
      <c r="MT38" s="31">
        <f t="shared" si="85"/>
        <v>0</v>
      </c>
      <c r="MU38" s="31">
        <f t="shared" si="214"/>
        <v>0</v>
      </c>
      <c r="MV38" s="31">
        <f t="shared" si="86"/>
        <v>0</v>
      </c>
      <c r="MW38" s="31">
        <f t="shared" si="87"/>
        <v>0</v>
      </c>
      <c r="MX38" s="31">
        <f t="shared" si="215"/>
        <v>0</v>
      </c>
      <c r="MY38" s="108">
        <f t="shared" si="88"/>
        <v>0</v>
      </c>
      <c r="MZ38" s="31">
        <f t="shared" si="89"/>
        <v>0</v>
      </c>
      <c r="NA38" s="31">
        <f t="shared" si="216"/>
        <v>0</v>
      </c>
      <c r="NB38" s="31">
        <f t="shared" si="90"/>
        <v>0</v>
      </c>
      <c r="NC38" s="31">
        <f t="shared" si="91"/>
        <v>0</v>
      </c>
      <c r="ND38" s="31">
        <f t="shared" si="217"/>
        <v>0</v>
      </c>
      <c r="NE38" s="31">
        <f t="shared" si="92"/>
        <v>0</v>
      </c>
      <c r="NF38" s="31">
        <f t="shared" si="93"/>
        <v>0</v>
      </c>
      <c r="NG38" s="31">
        <f t="shared" si="218"/>
        <v>0</v>
      </c>
      <c r="NH38" s="31">
        <f t="shared" si="94"/>
        <v>0</v>
      </c>
      <c r="NI38" s="31">
        <f t="shared" si="95"/>
        <v>0</v>
      </c>
      <c r="NJ38" s="31">
        <f t="shared" si="219"/>
        <v>0</v>
      </c>
      <c r="NK38" s="31">
        <f t="shared" si="96"/>
        <v>0</v>
      </c>
      <c r="NL38" s="31">
        <f t="shared" si="97"/>
        <v>0</v>
      </c>
      <c r="NM38" s="31">
        <f t="shared" si="220"/>
        <v>0</v>
      </c>
      <c r="NN38" s="108">
        <f t="shared" si="98"/>
        <v>0</v>
      </c>
      <c r="NO38" s="31">
        <f t="shared" si="99"/>
        <v>0</v>
      </c>
      <c r="NP38" s="31">
        <f t="shared" si="221"/>
        <v>0</v>
      </c>
      <c r="NQ38" s="31">
        <f t="shared" si="100"/>
        <v>0</v>
      </c>
      <c r="NR38" s="31">
        <f t="shared" si="101"/>
        <v>0</v>
      </c>
      <c r="NS38" s="31">
        <f t="shared" si="222"/>
        <v>0</v>
      </c>
      <c r="NT38" s="31">
        <f t="shared" si="102"/>
        <v>0</v>
      </c>
      <c r="NU38" s="31">
        <f t="shared" si="103"/>
        <v>0</v>
      </c>
      <c r="NV38" s="31">
        <f t="shared" si="223"/>
        <v>0</v>
      </c>
      <c r="NW38" s="31">
        <f t="shared" si="104"/>
        <v>0</v>
      </c>
      <c r="NX38" s="31">
        <f t="shared" si="105"/>
        <v>0</v>
      </c>
      <c r="NY38" s="31">
        <f t="shared" si="224"/>
        <v>0</v>
      </c>
      <c r="NZ38" s="31">
        <f t="shared" si="106"/>
        <v>0</v>
      </c>
      <c r="OA38" s="31">
        <f t="shared" si="107"/>
        <v>0</v>
      </c>
      <c r="OB38" s="31">
        <f t="shared" si="225"/>
        <v>0</v>
      </c>
      <c r="OC38" s="31">
        <f t="shared" si="108"/>
        <v>0</v>
      </c>
      <c r="OD38" s="31">
        <f t="shared" si="109"/>
        <v>0</v>
      </c>
      <c r="OE38" s="31">
        <f t="shared" si="226"/>
        <v>0</v>
      </c>
      <c r="OF38" s="31">
        <f t="shared" si="110"/>
        <v>0</v>
      </c>
      <c r="OG38" s="31">
        <f t="shared" si="111"/>
        <v>0</v>
      </c>
      <c r="OH38" s="31">
        <f t="shared" si="227"/>
        <v>0</v>
      </c>
      <c r="OI38" s="31">
        <f t="shared" si="112"/>
        <v>0</v>
      </c>
      <c r="OJ38" s="31">
        <f t="shared" si="113"/>
        <v>0</v>
      </c>
      <c r="OK38" s="31">
        <f t="shared" si="228"/>
        <v>0</v>
      </c>
      <c r="OL38" s="31">
        <f t="shared" si="114"/>
        <v>0</v>
      </c>
      <c r="OM38" s="31">
        <f t="shared" si="115"/>
        <v>0</v>
      </c>
      <c r="ON38" s="31">
        <f t="shared" si="229"/>
        <v>0</v>
      </c>
      <c r="OO38" s="31">
        <f t="shared" si="116"/>
        <v>0</v>
      </c>
      <c r="OP38" s="31">
        <f t="shared" si="117"/>
        <v>0</v>
      </c>
      <c r="OQ38" s="31">
        <f t="shared" si="230"/>
        <v>0</v>
      </c>
      <c r="OR38" s="31">
        <f t="shared" si="118"/>
        <v>0</v>
      </c>
      <c r="OS38" s="31">
        <f t="shared" si="119"/>
        <v>0</v>
      </c>
      <c r="OT38" s="31">
        <f t="shared" si="231"/>
        <v>0</v>
      </c>
      <c r="OU38" s="31">
        <f t="shared" si="120"/>
        <v>0.1</v>
      </c>
      <c r="OV38" s="31">
        <f t="shared" si="121"/>
        <v>0.1</v>
      </c>
      <c r="OW38" s="31">
        <f t="shared" si="232"/>
        <v>0.1</v>
      </c>
      <c r="OX38" s="31">
        <f t="shared" si="122"/>
        <v>0</v>
      </c>
      <c r="OY38" s="31">
        <f t="shared" si="123"/>
        <v>0</v>
      </c>
      <c r="OZ38" s="31">
        <f t="shared" si="233"/>
        <v>0</v>
      </c>
      <c r="PA38" s="31">
        <f t="shared" si="124"/>
        <v>0.2</v>
      </c>
      <c r="PB38" s="31">
        <f t="shared" si="125"/>
        <v>0.2</v>
      </c>
      <c r="PC38" s="31">
        <f t="shared" si="234"/>
        <v>0.2</v>
      </c>
      <c r="PD38" s="31">
        <f t="shared" si="126"/>
        <v>0</v>
      </c>
      <c r="PE38" s="31">
        <f t="shared" si="127"/>
        <v>0</v>
      </c>
      <c r="PF38" s="31">
        <f t="shared" si="235"/>
        <v>0</v>
      </c>
      <c r="PG38" s="27">
        <v>2.6</v>
      </c>
      <c r="PH38" s="27">
        <v>0.5</v>
      </c>
      <c r="PI38" s="27">
        <v>1</v>
      </c>
      <c r="PJ38" s="27">
        <v>1</v>
      </c>
      <c r="PK38" s="27">
        <v>0.3</v>
      </c>
      <c r="PL38" s="27">
        <v>0</v>
      </c>
      <c r="PM38" s="27">
        <v>0</v>
      </c>
      <c r="PN38" s="27">
        <v>0</v>
      </c>
      <c r="PO38" s="31">
        <f t="shared" si="269"/>
        <v>3.4</v>
      </c>
      <c r="PP38" s="31">
        <f t="shared" si="236"/>
        <v>2.4</v>
      </c>
      <c r="PQ38" s="31">
        <f t="shared" si="237"/>
        <v>0</v>
      </c>
      <c r="PR38" s="31">
        <f t="shared" si="238"/>
        <v>0</v>
      </c>
      <c r="PS38" s="31">
        <f t="shared" si="239"/>
        <v>3.4</v>
      </c>
      <c r="PT38" s="31">
        <f t="shared" si="240"/>
        <v>2.4</v>
      </c>
      <c r="PU38" s="31">
        <f t="shared" si="241"/>
        <v>0</v>
      </c>
      <c r="PV38" s="31">
        <f t="shared" si="242"/>
        <v>0</v>
      </c>
      <c r="PW38" s="31">
        <f t="shared" si="128"/>
        <v>0.3</v>
      </c>
      <c r="PX38" s="31">
        <f t="shared" si="243"/>
        <v>0.18</v>
      </c>
      <c r="PY38" s="31">
        <f t="shared" si="129"/>
        <v>0.3</v>
      </c>
      <c r="PZ38" s="31">
        <f t="shared" si="130"/>
        <v>0.18</v>
      </c>
      <c r="QA38" s="31">
        <f t="shared" si="131"/>
        <v>81.12</v>
      </c>
      <c r="QB38" s="31">
        <f t="shared" si="132"/>
        <v>0</v>
      </c>
      <c r="QC38" s="31">
        <f t="shared" si="133"/>
        <v>81.12</v>
      </c>
      <c r="QD38" s="31">
        <f t="shared" si="134"/>
        <v>6.08</v>
      </c>
      <c r="QE38" s="31">
        <f t="shared" si="135"/>
        <v>6.08</v>
      </c>
      <c r="QF38" s="31">
        <f t="shared" si="244"/>
        <v>12.16</v>
      </c>
      <c r="QG38" s="31">
        <f t="shared" si="245"/>
        <v>93.28</v>
      </c>
      <c r="QH38" s="31">
        <f t="shared" si="246"/>
        <v>0</v>
      </c>
      <c r="QI38" s="31">
        <f t="shared" si="247"/>
        <v>93.28</v>
      </c>
      <c r="QJ38" s="31">
        <f t="shared" si="136"/>
        <v>0</v>
      </c>
      <c r="QK38" s="31">
        <f t="shared" si="137"/>
        <v>0</v>
      </c>
      <c r="QL38" s="31">
        <f t="shared" si="248"/>
        <v>0</v>
      </c>
      <c r="QM38" s="31">
        <f t="shared" si="138"/>
        <v>0</v>
      </c>
      <c r="QN38" s="31">
        <f t="shared" si="139"/>
        <v>0</v>
      </c>
      <c r="QO38" s="31">
        <f t="shared" si="249"/>
        <v>0</v>
      </c>
      <c r="QP38" s="31">
        <f t="shared" si="140"/>
        <v>0</v>
      </c>
      <c r="QQ38" s="31">
        <f t="shared" si="141"/>
        <v>0</v>
      </c>
      <c r="QR38" s="31">
        <f t="shared" si="250"/>
        <v>0</v>
      </c>
      <c r="QS38" s="31">
        <f t="shared" si="142"/>
        <v>0</v>
      </c>
      <c r="QT38" s="31">
        <f t="shared" si="143"/>
        <v>0</v>
      </c>
      <c r="QU38" s="31">
        <f t="shared" si="251"/>
        <v>0</v>
      </c>
      <c r="QV38" s="31">
        <f t="shared" si="144"/>
        <v>20.28</v>
      </c>
      <c r="QW38" s="31">
        <f t="shared" si="145"/>
        <v>0</v>
      </c>
      <c r="QX38" s="31">
        <f t="shared" si="252"/>
        <v>20.28</v>
      </c>
      <c r="QY38" s="31">
        <f t="shared" si="146"/>
        <v>6.08</v>
      </c>
      <c r="QZ38" s="31">
        <f t="shared" si="147"/>
        <v>6.08</v>
      </c>
      <c r="RA38" s="31">
        <f t="shared" si="253"/>
        <v>32.44</v>
      </c>
      <c r="RB38" s="31">
        <f t="shared" si="254"/>
        <v>0</v>
      </c>
      <c r="RC38" s="31">
        <f t="shared" si="255"/>
        <v>32.44</v>
      </c>
      <c r="RD38" s="31">
        <f t="shared" si="256"/>
        <v>32.44</v>
      </c>
      <c r="RE38" s="31">
        <f t="shared" si="256"/>
        <v>0</v>
      </c>
      <c r="RF38" s="31">
        <f t="shared" si="257"/>
        <v>32.44</v>
      </c>
      <c r="RG38" s="31">
        <f t="shared" si="258"/>
        <v>60.84</v>
      </c>
      <c r="RH38" s="31">
        <f t="shared" si="258"/>
        <v>0</v>
      </c>
      <c r="RI38" s="31">
        <f t="shared" si="259"/>
        <v>60.84</v>
      </c>
      <c r="RJ38" s="31">
        <f t="shared" si="260"/>
        <v>32.44</v>
      </c>
      <c r="RK38" s="31">
        <f t="shared" si="260"/>
        <v>0</v>
      </c>
      <c r="RL38" s="31">
        <f t="shared" si="260"/>
        <v>32.44</v>
      </c>
      <c r="RM38" s="31">
        <f t="shared" si="148"/>
        <v>0</v>
      </c>
      <c r="RN38" s="31">
        <f t="shared" si="149"/>
        <v>0</v>
      </c>
      <c r="RO38" s="31">
        <f t="shared" si="150"/>
        <v>0</v>
      </c>
      <c r="RP38" s="31">
        <f t="shared" si="151"/>
        <v>0</v>
      </c>
      <c r="RQ38" s="31">
        <f t="shared" si="152"/>
        <v>0</v>
      </c>
      <c r="RR38" s="31">
        <f t="shared" si="153"/>
        <v>0</v>
      </c>
      <c r="RS38" s="31">
        <f t="shared" si="154"/>
        <v>0</v>
      </c>
      <c r="RT38" s="31">
        <f t="shared" si="155"/>
        <v>0</v>
      </c>
      <c r="RU38" s="31">
        <f t="shared" si="261"/>
        <v>0</v>
      </c>
      <c r="RV38" s="24"/>
      <c r="RW38" s="24"/>
      <c r="RX38" s="24"/>
      <c r="RY38" s="24"/>
    </row>
    <row r="39" spans="1:493" ht="28.5" x14ac:dyDescent="0.25">
      <c r="A39" s="24">
        <v>33</v>
      </c>
      <c r="B39" s="24" t="s">
        <v>457</v>
      </c>
      <c r="C39" s="24">
        <v>880.89</v>
      </c>
      <c r="D39" s="14" t="e">
        <f>INDEX(#REF!,MATCH(E39,#REF!,0))</f>
        <v>#REF!</v>
      </c>
      <c r="E39" s="24" t="s">
        <v>495</v>
      </c>
      <c r="F39" s="33" t="s">
        <v>481</v>
      </c>
      <c r="G39" s="33" t="s">
        <v>442</v>
      </c>
      <c r="H39" s="33" t="s">
        <v>435</v>
      </c>
      <c r="I39" s="33" t="s">
        <v>433</v>
      </c>
      <c r="J39" s="33" t="s">
        <v>433</v>
      </c>
      <c r="K39" s="33" t="s">
        <v>446</v>
      </c>
      <c r="L39" s="33" t="s">
        <v>446</v>
      </c>
      <c r="M39" s="24">
        <v>2</v>
      </c>
      <c r="N39" s="24">
        <v>2</v>
      </c>
      <c r="O39" s="25">
        <v>0</v>
      </c>
      <c r="P39" s="25">
        <v>0</v>
      </c>
      <c r="Q39" s="25">
        <v>0</v>
      </c>
      <c r="R39" s="25">
        <v>0</v>
      </c>
      <c r="S39" s="25">
        <v>0</v>
      </c>
      <c r="T39" s="25">
        <v>0</v>
      </c>
      <c r="U39" s="24">
        <v>2</v>
      </c>
      <c r="V39" s="24">
        <v>2</v>
      </c>
      <c r="W39" s="24">
        <v>0.2</v>
      </c>
      <c r="X39" s="24">
        <v>2</v>
      </c>
      <c r="Y39" s="24">
        <v>2.06</v>
      </c>
      <c r="Z39" s="26">
        <f t="shared" si="273"/>
        <v>1.28</v>
      </c>
      <c r="AA39" s="24">
        <v>0.2</v>
      </c>
      <c r="AB39" s="24">
        <v>0</v>
      </c>
      <c r="AC39" s="24">
        <v>0</v>
      </c>
      <c r="AD39" s="24">
        <v>0</v>
      </c>
      <c r="AE39" s="24">
        <v>0</v>
      </c>
      <c r="AF39" s="24">
        <v>0</v>
      </c>
      <c r="AG39" s="25">
        <v>0</v>
      </c>
      <c r="AH39" s="25">
        <v>0</v>
      </c>
      <c r="AI39" s="26">
        <f t="shared" si="0"/>
        <v>0</v>
      </c>
      <c r="AJ39" s="25">
        <v>0</v>
      </c>
      <c r="AK39" s="25">
        <v>0</v>
      </c>
      <c r="AL39" s="26">
        <f t="shared" si="1"/>
        <v>0</v>
      </c>
      <c r="AM39" s="24">
        <v>0</v>
      </c>
      <c r="AN39" s="24">
        <v>0</v>
      </c>
      <c r="AO39" s="24">
        <v>0</v>
      </c>
      <c r="AP39" s="24">
        <v>0</v>
      </c>
      <c r="AQ39" s="24">
        <v>2</v>
      </c>
      <c r="AR39" s="24">
        <v>1.8</v>
      </c>
      <c r="AS39" s="24">
        <v>0.12</v>
      </c>
      <c r="AT39" s="24">
        <v>0.1</v>
      </c>
      <c r="AU39" s="24">
        <v>0</v>
      </c>
      <c r="AV39" s="24">
        <v>0</v>
      </c>
      <c r="AW39" s="24">
        <v>0</v>
      </c>
      <c r="AX39" s="24">
        <v>0</v>
      </c>
      <c r="AY39" s="24">
        <v>0</v>
      </c>
      <c r="AZ39" s="24">
        <v>0</v>
      </c>
      <c r="BA39" s="24">
        <v>0</v>
      </c>
      <c r="BB39" s="24">
        <v>0</v>
      </c>
      <c r="BC39" s="24">
        <v>0</v>
      </c>
      <c r="BD39" s="24">
        <v>2</v>
      </c>
      <c r="BE39" s="24">
        <v>0</v>
      </c>
      <c r="BF39" s="24">
        <v>2</v>
      </c>
      <c r="BG39" s="24">
        <v>0</v>
      </c>
      <c r="BH39" s="24">
        <v>0</v>
      </c>
      <c r="BI39" s="24">
        <v>0</v>
      </c>
      <c r="BJ39" s="24">
        <v>0</v>
      </c>
      <c r="BK39" s="24">
        <v>0</v>
      </c>
      <c r="BL39" s="24">
        <v>0</v>
      </c>
      <c r="BM39" s="24">
        <v>0</v>
      </c>
      <c r="BN39" s="24">
        <v>0</v>
      </c>
      <c r="BO39" s="24">
        <v>0</v>
      </c>
      <c r="BP39" s="24">
        <v>0</v>
      </c>
      <c r="BQ39" s="24">
        <v>0</v>
      </c>
      <c r="BR39" s="24">
        <v>0</v>
      </c>
      <c r="BS39" s="24">
        <v>0</v>
      </c>
      <c r="BT39" s="24">
        <v>0</v>
      </c>
      <c r="BU39" s="24">
        <v>0</v>
      </c>
      <c r="BV39" s="24">
        <v>0</v>
      </c>
      <c r="BW39" s="24"/>
      <c r="BX39" s="24"/>
      <c r="BY39" s="24">
        <v>0</v>
      </c>
      <c r="BZ39" s="24">
        <v>0</v>
      </c>
      <c r="CA39" s="14" t="e">
        <f>INDEX(#REF!,MATCH(E39,#REF!,0))</f>
        <v>#REF!</v>
      </c>
      <c r="CB39" s="14" t="s">
        <v>471</v>
      </c>
      <c r="CC39" s="24">
        <v>0</v>
      </c>
      <c r="CD39" s="24">
        <v>0</v>
      </c>
      <c r="CE39" s="24">
        <v>2.2999999999999998</v>
      </c>
      <c r="CF39" s="24">
        <v>2.0999999999999996</v>
      </c>
      <c r="CG39" s="24">
        <v>0.11</v>
      </c>
      <c r="CH39" s="24">
        <v>2</v>
      </c>
      <c r="CI39" s="24" t="s">
        <v>115</v>
      </c>
      <c r="CJ39" s="24">
        <v>2.0099999999999998</v>
      </c>
      <c r="CK39" s="26">
        <f t="shared" si="157"/>
        <v>0</v>
      </c>
      <c r="CL39" s="26">
        <f t="shared" si="270"/>
        <v>2.0099999999999998</v>
      </c>
      <c r="CM39" s="24">
        <v>36.67</v>
      </c>
      <c r="CN39" s="27">
        <v>72.87</v>
      </c>
      <c r="CO39" s="24">
        <v>72.08</v>
      </c>
      <c r="CP39" s="28">
        <f t="shared" si="159"/>
        <v>72.08</v>
      </c>
      <c r="CQ39" s="28">
        <f t="shared" si="160"/>
        <v>71.27</v>
      </c>
      <c r="CR39" s="28">
        <f t="shared" si="161"/>
        <v>0.81</v>
      </c>
      <c r="CS39" s="28">
        <f t="shared" si="162"/>
        <v>0</v>
      </c>
      <c r="CT39" s="28">
        <f t="shared" si="2"/>
        <v>71.47</v>
      </c>
      <c r="CU39" s="29">
        <v>71.47</v>
      </c>
      <c r="CV39" s="28">
        <f t="shared" si="163"/>
        <v>1.28</v>
      </c>
      <c r="CW39" s="28">
        <f t="shared" si="3"/>
        <v>0</v>
      </c>
      <c r="CX39" s="28">
        <f t="shared" si="4"/>
        <v>0</v>
      </c>
      <c r="CY39" s="28">
        <f t="shared" si="5"/>
        <v>72.75</v>
      </c>
      <c r="CZ39" s="28">
        <f t="shared" si="164"/>
        <v>72.75</v>
      </c>
      <c r="DA39" s="30">
        <v>72.87</v>
      </c>
      <c r="DB39" s="26">
        <f t="shared" si="165"/>
        <v>1.6</v>
      </c>
      <c r="DC39" s="26">
        <f t="shared" si="166"/>
        <v>0.79</v>
      </c>
      <c r="DD39" s="26">
        <f t="shared" si="167"/>
        <v>0.81</v>
      </c>
      <c r="DE39" s="26">
        <f t="shared" si="6"/>
        <v>0</v>
      </c>
      <c r="DF39" s="26">
        <f t="shared" si="168"/>
        <v>0</v>
      </c>
      <c r="DG39" s="26">
        <f t="shared" si="7"/>
        <v>0</v>
      </c>
      <c r="DH39" s="26">
        <f t="shared" si="8"/>
        <v>0</v>
      </c>
      <c r="DI39" s="26">
        <f t="shared" si="9"/>
        <v>0</v>
      </c>
      <c r="DJ39" s="26">
        <f t="shared" si="10"/>
        <v>1.4</v>
      </c>
      <c r="DK39" s="26">
        <f t="shared" si="169"/>
        <v>0</v>
      </c>
      <c r="DL39" s="26">
        <f t="shared" si="170"/>
        <v>1.4</v>
      </c>
      <c r="DM39" s="26">
        <f t="shared" si="171"/>
        <v>0</v>
      </c>
      <c r="DN39" s="26">
        <f t="shared" si="172"/>
        <v>0.60999999999999988</v>
      </c>
      <c r="DO39" s="24">
        <v>3</v>
      </c>
      <c r="DP39" s="24">
        <v>0.5</v>
      </c>
      <c r="DQ39" s="24">
        <v>1</v>
      </c>
      <c r="DR39" s="24">
        <v>1</v>
      </c>
      <c r="DS39" s="31">
        <f t="shared" si="173"/>
        <v>0</v>
      </c>
      <c r="DT39" s="31">
        <f t="shared" si="174"/>
        <v>5.01</v>
      </c>
      <c r="DU39" s="31">
        <f t="shared" si="175"/>
        <v>0</v>
      </c>
      <c r="DV39" s="31">
        <f t="shared" si="176"/>
        <v>8.0500000000000007</v>
      </c>
      <c r="DW39" s="31">
        <f t="shared" si="177"/>
        <v>8.0500000000000007</v>
      </c>
      <c r="DX39" s="31">
        <f t="shared" si="178"/>
        <v>0</v>
      </c>
      <c r="DY39" s="31">
        <f t="shared" si="179"/>
        <v>16.100000000000001</v>
      </c>
      <c r="DZ39" s="31">
        <f t="shared" si="180"/>
        <v>16.100000000000001</v>
      </c>
      <c r="EA39" s="31">
        <f t="shared" si="181"/>
        <v>0</v>
      </c>
      <c r="EB39" s="31">
        <f t="shared" si="182"/>
        <v>5.6</v>
      </c>
      <c r="EC39" s="31">
        <f t="shared" si="183"/>
        <v>5.6</v>
      </c>
      <c r="ED39" s="31">
        <f t="shared" si="184"/>
        <v>0</v>
      </c>
      <c r="EE39" s="31">
        <f t="shared" si="184"/>
        <v>10.5</v>
      </c>
      <c r="EF39" s="31">
        <f t="shared" si="185"/>
        <v>10.5</v>
      </c>
      <c r="EG39" s="31">
        <f t="shared" si="186"/>
        <v>0</v>
      </c>
      <c r="EH39" s="31">
        <f t="shared" si="186"/>
        <v>5.6</v>
      </c>
      <c r="EI39" s="31">
        <f t="shared" si="187"/>
        <v>5.6</v>
      </c>
      <c r="EJ39" s="24"/>
      <c r="EK39" s="24"/>
      <c r="EL39" s="24">
        <v>882.29</v>
      </c>
      <c r="EM39" s="24">
        <v>891.4</v>
      </c>
      <c r="EN39" s="24" t="s">
        <v>495</v>
      </c>
      <c r="EO39" s="24" t="s">
        <v>498</v>
      </c>
      <c r="EP39" s="14" t="s">
        <v>488</v>
      </c>
      <c r="EQ39" s="14" t="s">
        <v>496</v>
      </c>
      <c r="ER39" s="14" t="str">
        <f>IF(OR(EP39="Cống tròn",EP39="Cống hộp",EP39="Ống nhựa"),INDEX(#REF!,MATCH(E39,#REF!,0)),IF(OR(EP39="Rãnh xây",EP39="Rãnh bê tông"),INDEX(#REF!,MATCH(E39,#REF!,0)),EP39&amp;" "&amp;" ,"&amp;EQ39))</f>
        <v>Rãnh thang  ,Thang bê tông</v>
      </c>
      <c r="ES39" s="25">
        <v>0</v>
      </c>
      <c r="ET39" s="25">
        <v>0</v>
      </c>
      <c r="EU39" s="25">
        <v>0</v>
      </c>
      <c r="EV39" s="24">
        <v>13.049999999999999</v>
      </c>
      <c r="EW39" s="31">
        <f t="shared" si="188"/>
        <v>0</v>
      </c>
      <c r="EX39" s="31">
        <f t="shared" si="189"/>
        <v>0</v>
      </c>
      <c r="EY39" s="31">
        <f t="shared" si="11"/>
        <v>0</v>
      </c>
      <c r="EZ39" s="31">
        <f t="shared" si="190"/>
        <v>0</v>
      </c>
      <c r="FA39" s="31">
        <f t="shared" si="191"/>
        <v>0</v>
      </c>
      <c r="FB39" s="32" t="str">
        <f t="shared" si="192"/>
        <v>Đủ</v>
      </c>
      <c r="FC39" s="31">
        <f t="shared" si="193"/>
        <v>0</v>
      </c>
      <c r="FD39" s="33" t="e" cm="1">
        <f t="array" ref="FD39">IF(EP39="Cống tròn",INDEX(#REF!,MATCH(E39,#REF!,0)),IF(EP39="Cống hộp",INDEX(#REF!,MATCH(E39,#REF!,0)),IF(EP39="Rãnh thang",INDEX(#REF!,MATCH(EL39&amp;EM39,#REF!&amp;#REF!,0)),FE39&amp;" "&amp;FF39)))</f>
        <v>#REF!</v>
      </c>
      <c r="FE39" s="14" t="s">
        <v>439</v>
      </c>
      <c r="FF39" s="14" t="s">
        <v>434</v>
      </c>
      <c r="FG39" s="14" t="e">
        <f>INDEX(#REF!,MATCH(E39,#REF!,0))</f>
        <v>#REF!</v>
      </c>
      <c r="FH39" s="14"/>
      <c r="FI39" s="24">
        <v>0</v>
      </c>
      <c r="FJ39" s="24">
        <v>0</v>
      </c>
      <c r="FK39" s="24">
        <v>0</v>
      </c>
      <c r="FL39" s="25">
        <v>0</v>
      </c>
      <c r="FM39" s="25">
        <v>0</v>
      </c>
      <c r="FN39" s="31">
        <f t="shared" si="194"/>
        <v>0</v>
      </c>
      <c r="FO39" s="31">
        <f t="shared" si="195"/>
        <v>0</v>
      </c>
      <c r="FP39" s="25">
        <v>0</v>
      </c>
      <c r="FQ39" s="25">
        <v>0</v>
      </c>
      <c r="FR39" s="25">
        <v>0</v>
      </c>
      <c r="FS39" s="31">
        <f t="shared" si="196"/>
        <v>0</v>
      </c>
      <c r="FT39" s="25">
        <v>0</v>
      </c>
      <c r="FU39" s="25">
        <v>0</v>
      </c>
      <c r="FV39" s="25">
        <v>0</v>
      </c>
      <c r="FW39" s="25">
        <v>0</v>
      </c>
      <c r="FX39" s="25">
        <v>0</v>
      </c>
      <c r="FY39" s="31">
        <f t="shared" si="197"/>
        <v>0</v>
      </c>
      <c r="FZ39" s="33"/>
      <c r="GA39" s="33"/>
      <c r="GB39" s="33"/>
      <c r="GC39" s="33"/>
      <c r="GD39" s="25">
        <v>0</v>
      </c>
      <c r="GE39" s="25">
        <v>0</v>
      </c>
      <c r="GF39" s="25">
        <v>0</v>
      </c>
      <c r="GG39" s="25">
        <v>0</v>
      </c>
      <c r="GH39" s="25">
        <v>0</v>
      </c>
      <c r="GI39" s="25">
        <v>0</v>
      </c>
      <c r="GJ39" s="25">
        <v>0</v>
      </c>
      <c r="GK39" s="25">
        <v>0</v>
      </c>
      <c r="GL39" s="25">
        <v>0</v>
      </c>
      <c r="GM39" s="25">
        <v>0</v>
      </c>
      <c r="GN39" s="31">
        <f t="shared" si="198"/>
        <v>0</v>
      </c>
      <c r="GO39" s="31">
        <f t="shared" si="199"/>
        <v>0</v>
      </c>
      <c r="GP39" s="25">
        <v>0</v>
      </c>
      <c r="GQ39" s="25">
        <v>0</v>
      </c>
      <c r="GR39" s="25">
        <v>0</v>
      </c>
      <c r="GS39" s="25">
        <v>0</v>
      </c>
      <c r="GT39" s="33" t="e">
        <f>INDEX(#REF!,MATCH(E39,#REF!,0))</f>
        <v>#REF!</v>
      </c>
      <c r="GU39" s="33"/>
      <c r="GV39" s="25">
        <v>0</v>
      </c>
      <c r="GW39" s="25">
        <v>0</v>
      </c>
      <c r="GX39" s="25">
        <v>0</v>
      </c>
      <c r="GY39" s="25">
        <v>0</v>
      </c>
      <c r="GZ39" s="31">
        <f t="shared" si="12"/>
        <v>0</v>
      </c>
      <c r="HA39" s="31">
        <f t="shared" si="13"/>
        <v>0</v>
      </c>
      <c r="HB39" s="31">
        <f t="shared" si="200"/>
        <v>0</v>
      </c>
      <c r="HC39" s="25">
        <v>0</v>
      </c>
      <c r="HD39" s="25">
        <v>0</v>
      </c>
      <c r="HE39" s="25">
        <v>0</v>
      </c>
      <c r="HF39" s="31">
        <f t="shared" si="201"/>
        <v>0</v>
      </c>
      <c r="HG39" s="25">
        <v>0</v>
      </c>
      <c r="HH39" s="25">
        <v>0</v>
      </c>
      <c r="HI39" s="33" t="s">
        <v>497</v>
      </c>
      <c r="HJ39" s="33" t="s">
        <v>494</v>
      </c>
      <c r="HK39" s="33" t="s">
        <v>494</v>
      </c>
      <c r="HL39" s="33" t="s">
        <v>494</v>
      </c>
      <c r="HM39" s="33" t="e" cm="1">
        <f t="array" ref="HM39">INDEX(#REF!,MATCH(EL39&amp;EM39,#REF!&amp;#REF!,0))</f>
        <v>#REF!</v>
      </c>
      <c r="HN39" s="25">
        <v>0.1</v>
      </c>
      <c r="HO39" s="25">
        <v>0.3</v>
      </c>
      <c r="HP39" s="25">
        <v>2</v>
      </c>
      <c r="HQ39" s="25">
        <v>0.2</v>
      </c>
      <c r="HR39" s="25">
        <v>0.3</v>
      </c>
      <c r="HS39" s="25">
        <v>2</v>
      </c>
      <c r="HT39" s="25">
        <v>0.1</v>
      </c>
      <c r="HU39" s="25">
        <v>2</v>
      </c>
      <c r="HV39" s="25">
        <v>0.2</v>
      </c>
      <c r="HW39" s="25">
        <v>2</v>
      </c>
      <c r="HX39" s="33" t="e" cm="1">
        <f t="array" ref="HX39">INDEX(#REF!,MATCH(EL39&amp;EM39,#REF!&amp;#REF!,0))</f>
        <v>#REF!</v>
      </c>
      <c r="HY39" s="25">
        <v>3</v>
      </c>
      <c r="HZ39" s="25">
        <v>0.1</v>
      </c>
      <c r="IA39" s="25">
        <v>2</v>
      </c>
      <c r="IB39" s="33" t="e" cm="1">
        <f t="array" ref="IB39">INDEX(#REF!,MATCH(EL39&amp;EM39,#REF!&amp;#REF!,0))</f>
        <v>#REF!</v>
      </c>
      <c r="IC39" s="25">
        <v>0.1</v>
      </c>
      <c r="ID39" s="25">
        <v>0.3</v>
      </c>
      <c r="IE39" s="25">
        <v>2</v>
      </c>
      <c r="IF39" s="25">
        <v>0.2</v>
      </c>
      <c r="IG39" s="25">
        <v>0.3</v>
      </c>
      <c r="IH39" s="25">
        <v>2</v>
      </c>
      <c r="II39" s="33" t="e" cm="1">
        <f t="array" ref="II39">INDEX(#REF!,MATCH(EL39&amp;EM39,#REF!&amp;#REF!,0))</f>
        <v>#REF!</v>
      </c>
      <c r="IJ39" s="25">
        <v>2</v>
      </c>
      <c r="IK39" s="25">
        <v>2</v>
      </c>
      <c r="IL39" s="25">
        <v>2</v>
      </c>
      <c r="IM39" s="33" t="e" cm="1">
        <f t="array" ref="IM39">INDEX(#REF!,MATCH(EL39&amp;EM39,#REF!&amp;#REF!,0))</f>
        <v>#REF!</v>
      </c>
      <c r="IN39" s="33"/>
      <c r="IO39" s="31">
        <f t="shared" si="14"/>
        <v>0</v>
      </c>
      <c r="IP39" s="25">
        <v>0</v>
      </c>
      <c r="IQ39" s="25">
        <v>0</v>
      </c>
      <c r="IR39" s="25">
        <v>0</v>
      </c>
      <c r="IS39" s="33" t="e" cm="1">
        <f t="array" ref="IS39">INDEX(#REF!,MATCH(EL39&amp;EM39,#REF!&amp;#REF!,0))</f>
        <v>#REF!</v>
      </c>
      <c r="IT39" s="33"/>
      <c r="IU39" s="31">
        <f t="shared" si="263"/>
        <v>0</v>
      </c>
      <c r="IV39" s="31">
        <f t="shared" si="202"/>
        <v>0</v>
      </c>
      <c r="IW39" s="25">
        <v>0</v>
      </c>
      <c r="IX39" s="25">
        <v>0</v>
      </c>
      <c r="IY39" s="25">
        <v>0</v>
      </c>
      <c r="IZ39" s="25">
        <v>0</v>
      </c>
      <c r="JA39" s="31">
        <f t="shared" si="264"/>
        <v>0</v>
      </c>
      <c r="JB39" s="31">
        <f t="shared" si="265"/>
        <v>0</v>
      </c>
      <c r="JC39" s="31">
        <f t="shared" si="266"/>
        <v>0</v>
      </c>
      <c r="JD39" s="31">
        <f t="shared" si="267"/>
        <v>0</v>
      </c>
      <c r="JE39" s="31">
        <f t="shared" si="268"/>
        <v>0</v>
      </c>
      <c r="JF39" s="27">
        <v>41.160000000000103</v>
      </c>
      <c r="JG39" s="26">
        <f t="shared" si="203"/>
        <v>40.36</v>
      </c>
      <c r="JH39" s="26">
        <f t="shared" si="204"/>
        <v>0.80000000000010374</v>
      </c>
      <c r="JI39" s="26">
        <f t="shared" si="15"/>
        <v>0</v>
      </c>
      <c r="JJ39" s="26">
        <f t="shared" si="16"/>
        <v>0</v>
      </c>
      <c r="JK39" s="26">
        <f t="shared" si="17"/>
        <v>0</v>
      </c>
      <c r="JL39" s="26">
        <f t="shared" si="18"/>
        <v>0</v>
      </c>
      <c r="JM39" s="26">
        <f t="shared" si="19"/>
        <v>42.359999999999992</v>
      </c>
      <c r="JN39" s="26">
        <f t="shared" si="20"/>
        <v>40.360000000000099</v>
      </c>
      <c r="JO39" s="26">
        <f t="shared" si="21"/>
        <v>40.360000000000099</v>
      </c>
      <c r="JP39" s="26">
        <f t="shared" si="22"/>
        <v>40.4600000000001</v>
      </c>
      <c r="JQ39" s="26">
        <f t="shared" si="23"/>
        <v>40.4600000000001</v>
      </c>
      <c r="JR39" s="26">
        <f t="shared" si="24"/>
        <v>40.4600000000001</v>
      </c>
      <c r="JS39" s="26">
        <f t="shared" si="25"/>
        <v>42.459999999999994</v>
      </c>
      <c r="JT39" s="26">
        <f t="shared" si="26"/>
        <v>0</v>
      </c>
      <c r="JU39" s="26">
        <f t="shared" si="27"/>
        <v>0</v>
      </c>
      <c r="JV39" s="26">
        <f t="shared" si="28"/>
        <v>0</v>
      </c>
      <c r="JW39" s="26">
        <f t="shared" si="29"/>
        <v>0</v>
      </c>
      <c r="JX39" s="26">
        <f t="shared" si="30"/>
        <v>40.660000000000103</v>
      </c>
      <c r="JY39" s="26">
        <f t="shared" si="31"/>
        <v>40.660000000000103</v>
      </c>
      <c r="JZ39" s="26">
        <f t="shared" si="32"/>
        <v>40.660000000000103</v>
      </c>
      <c r="KA39" s="26">
        <f t="shared" si="33"/>
        <v>0</v>
      </c>
      <c r="KB39" s="26">
        <f t="shared" si="34"/>
        <v>0</v>
      </c>
      <c r="KC39" s="26">
        <f t="shared" si="35"/>
        <v>0</v>
      </c>
      <c r="KD39" s="106">
        <f t="shared" si="205"/>
        <v>0</v>
      </c>
      <c r="KE39" s="24">
        <v>40.660000000000103</v>
      </c>
      <c r="KF39" s="31">
        <f t="shared" si="206"/>
        <v>0</v>
      </c>
      <c r="KG39" s="31">
        <f t="shared" si="36"/>
        <v>0</v>
      </c>
      <c r="KH39" s="31">
        <f t="shared" si="37"/>
        <v>0</v>
      </c>
      <c r="KI39" s="31">
        <f t="shared" si="38"/>
        <v>42.66</v>
      </c>
      <c r="KJ39" s="31">
        <f t="shared" si="39"/>
        <v>42.66</v>
      </c>
      <c r="KK39" s="25">
        <v>0</v>
      </c>
      <c r="KL39" s="31">
        <f t="shared" si="40"/>
        <v>0</v>
      </c>
      <c r="KM39" s="31">
        <f t="shared" si="41"/>
        <v>0</v>
      </c>
      <c r="KN39" s="31">
        <f t="shared" si="42"/>
        <v>0</v>
      </c>
      <c r="KO39" s="31">
        <f t="shared" si="43"/>
        <v>0</v>
      </c>
      <c r="KP39" s="31">
        <f t="shared" si="44"/>
        <v>0</v>
      </c>
      <c r="KQ39" s="25">
        <v>2</v>
      </c>
      <c r="KR39" s="31">
        <f t="shared" si="45"/>
        <v>42.66</v>
      </c>
      <c r="KS39" s="27">
        <v>40.660000000000103</v>
      </c>
      <c r="KT39" s="26">
        <f t="shared" si="46"/>
        <v>39.86</v>
      </c>
      <c r="KU39" s="106">
        <f t="shared" si="207"/>
        <v>0.80000000000010374</v>
      </c>
      <c r="KV39" s="26">
        <f t="shared" si="47"/>
        <v>0</v>
      </c>
      <c r="KW39" s="26">
        <f t="shared" si="48"/>
        <v>0</v>
      </c>
      <c r="KX39" s="26">
        <f t="shared" si="49"/>
        <v>0</v>
      </c>
      <c r="KY39" s="26">
        <f t="shared" si="50"/>
        <v>0</v>
      </c>
      <c r="KZ39" s="26">
        <f t="shared" si="51"/>
        <v>41.859999999999992</v>
      </c>
      <c r="LA39" s="26">
        <f t="shared" si="52"/>
        <v>39.860000000000099</v>
      </c>
      <c r="LB39" s="26">
        <f t="shared" si="53"/>
        <v>39.860000000000099</v>
      </c>
      <c r="LC39" s="26">
        <f t="shared" si="54"/>
        <v>39.9600000000001</v>
      </c>
      <c r="LD39" s="26">
        <f t="shared" si="55"/>
        <v>39.9600000000001</v>
      </c>
      <c r="LE39" s="26">
        <f t="shared" si="56"/>
        <v>39.9600000000001</v>
      </c>
      <c r="LF39" s="26">
        <f t="shared" si="57"/>
        <v>41.959999999999994</v>
      </c>
      <c r="LG39" s="26">
        <f t="shared" si="58"/>
        <v>0</v>
      </c>
      <c r="LH39" s="26">
        <f t="shared" si="59"/>
        <v>0</v>
      </c>
      <c r="LI39" s="26">
        <f t="shared" si="60"/>
        <v>0</v>
      </c>
      <c r="LJ39" s="26">
        <f t="shared" si="61"/>
        <v>0</v>
      </c>
      <c r="LK39" s="26">
        <f t="shared" si="62"/>
        <v>40.160000000000103</v>
      </c>
      <c r="LL39" s="26">
        <f t="shared" si="63"/>
        <v>40.160000000000103</v>
      </c>
      <c r="LM39" s="26">
        <f t="shared" si="64"/>
        <v>40.160000000000103</v>
      </c>
      <c r="LN39" s="26">
        <f t="shared" si="65"/>
        <v>0</v>
      </c>
      <c r="LO39" s="26">
        <f t="shared" si="66"/>
        <v>0</v>
      </c>
      <c r="LP39" s="26">
        <f t="shared" si="67"/>
        <v>0</v>
      </c>
      <c r="LQ39" s="26">
        <f t="shared" si="68"/>
        <v>0</v>
      </c>
      <c r="LR39" s="24">
        <v>40.160000000000103</v>
      </c>
      <c r="LS39" s="31">
        <f t="shared" si="69"/>
        <v>0</v>
      </c>
      <c r="LT39" s="31">
        <f t="shared" si="70"/>
        <v>0</v>
      </c>
      <c r="LU39" s="31">
        <f t="shared" si="71"/>
        <v>0</v>
      </c>
      <c r="LV39" s="31">
        <f t="shared" si="72"/>
        <v>42.16</v>
      </c>
      <c r="LW39" s="31">
        <f t="shared" si="73"/>
        <v>42.16</v>
      </c>
      <c r="LX39" s="25">
        <v>0</v>
      </c>
      <c r="LY39" s="31">
        <f t="shared" si="74"/>
        <v>0</v>
      </c>
      <c r="LZ39" s="31">
        <f t="shared" si="75"/>
        <v>0</v>
      </c>
      <c r="MA39" s="31">
        <f t="shared" si="76"/>
        <v>0</v>
      </c>
      <c r="MB39" s="31">
        <f t="shared" si="77"/>
        <v>0</v>
      </c>
      <c r="MC39" s="31">
        <f t="shared" si="78"/>
        <v>0</v>
      </c>
      <c r="MD39" s="25">
        <v>2</v>
      </c>
      <c r="ME39" s="31">
        <f t="shared" si="79"/>
        <v>42.16</v>
      </c>
      <c r="MF39" s="33" t="s">
        <v>114</v>
      </c>
      <c r="MG39" s="25">
        <v>0</v>
      </c>
      <c r="MH39" s="31">
        <f t="shared" si="208"/>
        <v>0.80000000000010374</v>
      </c>
      <c r="MI39" s="31">
        <f t="shared" si="209"/>
        <v>0.80000000000010374</v>
      </c>
      <c r="MJ39" s="25">
        <v>0</v>
      </c>
      <c r="MK39" s="31">
        <f t="shared" si="210"/>
        <v>0.80000000000010374</v>
      </c>
      <c r="ML39" s="31">
        <f t="shared" si="211"/>
        <v>0.80000000000010374</v>
      </c>
      <c r="MM39" s="31">
        <f t="shared" si="80"/>
        <v>0</v>
      </c>
      <c r="MN39" s="31">
        <f t="shared" si="81"/>
        <v>0</v>
      </c>
      <c r="MO39" s="31">
        <f t="shared" si="212"/>
        <v>0</v>
      </c>
      <c r="MP39" s="31">
        <f t="shared" si="82"/>
        <v>0</v>
      </c>
      <c r="MQ39" s="31">
        <f t="shared" si="83"/>
        <v>0</v>
      </c>
      <c r="MR39" s="31">
        <f t="shared" si="213"/>
        <v>0</v>
      </c>
      <c r="MS39" s="31">
        <f t="shared" si="84"/>
        <v>0</v>
      </c>
      <c r="MT39" s="31">
        <f t="shared" si="85"/>
        <v>0</v>
      </c>
      <c r="MU39" s="31">
        <f t="shared" si="214"/>
        <v>0</v>
      </c>
      <c r="MV39" s="31">
        <f t="shared" si="86"/>
        <v>0</v>
      </c>
      <c r="MW39" s="31">
        <f t="shared" si="87"/>
        <v>0</v>
      </c>
      <c r="MX39" s="31">
        <f t="shared" si="215"/>
        <v>0</v>
      </c>
      <c r="MY39" s="108">
        <f t="shared" si="88"/>
        <v>0</v>
      </c>
      <c r="MZ39" s="31">
        <f t="shared" si="89"/>
        <v>0</v>
      </c>
      <c r="NA39" s="31">
        <f t="shared" si="216"/>
        <v>0</v>
      </c>
      <c r="NB39" s="31">
        <f t="shared" si="90"/>
        <v>0</v>
      </c>
      <c r="NC39" s="31">
        <f t="shared" si="91"/>
        <v>0</v>
      </c>
      <c r="ND39" s="31">
        <f t="shared" si="217"/>
        <v>0</v>
      </c>
      <c r="NE39" s="31">
        <f t="shared" si="92"/>
        <v>0</v>
      </c>
      <c r="NF39" s="31">
        <f t="shared" si="93"/>
        <v>0</v>
      </c>
      <c r="NG39" s="31">
        <f t="shared" si="218"/>
        <v>0</v>
      </c>
      <c r="NH39" s="31">
        <f t="shared" si="94"/>
        <v>0</v>
      </c>
      <c r="NI39" s="31">
        <f t="shared" si="95"/>
        <v>0</v>
      </c>
      <c r="NJ39" s="31">
        <f t="shared" si="219"/>
        <v>0</v>
      </c>
      <c r="NK39" s="31">
        <f t="shared" si="96"/>
        <v>0</v>
      </c>
      <c r="NL39" s="31">
        <f t="shared" si="97"/>
        <v>0</v>
      </c>
      <c r="NM39" s="31">
        <f t="shared" si="220"/>
        <v>0</v>
      </c>
      <c r="NN39" s="108">
        <f t="shared" si="98"/>
        <v>0</v>
      </c>
      <c r="NO39" s="31">
        <f t="shared" si="99"/>
        <v>0</v>
      </c>
      <c r="NP39" s="31">
        <f t="shared" si="221"/>
        <v>0</v>
      </c>
      <c r="NQ39" s="31">
        <f t="shared" si="100"/>
        <v>0</v>
      </c>
      <c r="NR39" s="31">
        <f t="shared" si="101"/>
        <v>0</v>
      </c>
      <c r="NS39" s="31">
        <f t="shared" si="222"/>
        <v>0</v>
      </c>
      <c r="NT39" s="31">
        <f t="shared" si="102"/>
        <v>0</v>
      </c>
      <c r="NU39" s="31">
        <f t="shared" si="103"/>
        <v>0</v>
      </c>
      <c r="NV39" s="31">
        <f t="shared" si="223"/>
        <v>0</v>
      </c>
      <c r="NW39" s="31">
        <f t="shared" si="104"/>
        <v>0</v>
      </c>
      <c r="NX39" s="31">
        <f t="shared" si="105"/>
        <v>0</v>
      </c>
      <c r="NY39" s="31">
        <f t="shared" si="224"/>
        <v>0</v>
      </c>
      <c r="NZ39" s="31">
        <f t="shared" si="106"/>
        <v>0</v>
      </c>
      <c r="OA39" s="31">
        <f t="shared" si="107"/>
        <v>0</v>
      </c>
      <c r="OB39" s="31">
        <f t="shared" si="225"/>
        <v>0</v>
      </c>
      <c r="OC39" s="31">
        <f t="shared" si="108"/>
        <v>0</v>
      </c>
      <c r="OD39" s="31">
        <f t="shared" si="109"/>
        <v>0</v>
      </c>
      <c r="OE39" s="31">
        <f t="shared" si="226"/>
        <v>0</v>
      </c>
      <c r="OF39" s="31">
        <f t="shared" si="110"/>
        <v>0</v>
      </c>
      <c r="OG39" s="31">
        <f t="shared" si="111"/>
        <v>0</v>
      </c>
      <c r="OH39" s="31">
        <f t="shared" si="227"/>
        <v>0</v>
      </c>
      <c r="OI39" s="31">
        <f t="shared" si="112"/>
        <v>0</v>
      </c>
      <c r="OJ39" s="31">
        <f t="shared" si="113"/>
        <v>0</v>
      </c>
      <c r="OK39" s="31">
        <f t="shared" si="228"/>
        <v>0</v>
      </c>
      <c r="OL39" s="31">
        <f t="shared" si="114"/>
        <v>0</v>
      </c>
      <c r="OM39" s="31">
        <f t="shared" si="115"/>
        <v>0</v>
      </c>
      <c r="ON39" s="31">
        <f t="shared" si="229"/>
        <v>0</v>
      </c>
      <c r="OO39" s="31">
        <f t="shared" si="116"/>
        <v>0</v>
      </c>
      <c r="OP39" s="31">
        <f t="shared" si="117"/>
        <v>0</v>
      </c>
      <c r="OQ39" s="31">
        <f t="shared" si="230"/>
        <v>0</v>
      </c>
      <c r="OR39" s="31">
        <f t="shared" si="118"/>
        <v>0</v>
      </c>
      <c r="OS39" s="31">
        <f t="shared" si="119"/>
        <v>0</v>
      </c>
      <c r="OT39" s="31">
        <f t="shared" si="231"/>
        <v>0</v>
      </c>
      <c r="OU39" s="31">
        <f t="shared" si="120"/>
        <v>0.1</v>
      </c>
      <c r="OV39" s="31">
        <f t="shared" si="121"/>
        <v>0.1</v>
      </c>
      <c r="OW39" s="31">
        <f t="shared" si="232"/>
        <v>0.1</v>
      </c>
      <c r="OX39" s="31">
        <f t="shared" si="122"/>
        <v>0</v>
      </c>
      <c r="OY39" s="31">
        <f t="shared" si="123"/>
        <v>0</v>
      </c>
      <c r="OZ39" s="31">
        <f t="shared" si="233"/>
        <v>0</v>
      </c>
      <c r="PA39" s="31">
        <f t="shared" si="124"/>
        <v>0.2</v>
      </c>
      <c r="PB39" s="31">
        <f t="shared" si="125"/>
        <v>0.2</v>
      </c>
      <c r="PC39" s="31">
        <f t="shared" si="234"/>
        <v>0.2</v>
      </c>
      <c r="PD39" s="31">
        <f t="shared" si="126"/>
        <v>0</v>
      </c>
      <c r="PE39" s="31">
        <f t="shared" si="127"/>
        <v>0</v>
      </c>
      <c r="PF39" s="31">
        <f t="shared" si="235"/>
        <v>0</v>
      </c>
      <c r="PG39" s="27">
        <v>2.6</v>
      </c>
      <c r="PH39" s="27">
        <v>0.5</v>
      </c>
      <c r="PI39" s="27">
        <v>1</v>
      </c>
      <c r="PJ39" s="27">
        <v>1</v>
      </c>
      <c r="PK39" s="27">
        <v>0.3</v>
      </c>
      <c r="PL39" s="27">
        <v>0</v>
      </c>
      <c r="PM39" s="27">
        <v>0</v>
      </c>
      <c r="PN39" s="27">
        <v>0</v>
      </c>
      <c r="PO39" s="31">
        <f t="shared" si="269"/>
        <v>3.4</v>
      </c>
      <c r="PP39" s="31">
        <f t="shared" si="236"/>
        <v>2.4</v>
      </c>
      <c r="PQ39" s="31">
        <f t="shared" si="237"/>
        <v>0</v>
      </c>
      <c r="PR39" s="31">
        <f t="shared" si="238"/>
        <v>0</v>
      </c>
      <c r="PS39" s="31">
        <f t="shared" si="239"/>
        <v>3.4</v>
      </c>
      <c r="PT39" s="31">
        <f t="shared" si="240"/>
        <v>2.4</v>
      </c>
      <c r="PU39" s="31">
        <f t="shared" si="241"/>
        <v>0</v>
      </c>
      <c r="PV39" s="31">
        <f t="shared" si="242"/>
        <v>0</v>
      </c>
      <c r="PW39" s="31">
        <f t="shared" si="128"/>
        <v>0.3</v>
      </c>
      <c r="PX39" s="31">
        <f t="shared" si="243"/>
        <v>0.18</v>
      </c>
      <c r="PY39" s="31">
        <f t="shared" si="129"/>
        <v>0.3</v>
      </c>
      <c r="PZ39" s="31">
        <f t="shared" si="130"/>
        <v>0.18</v>
      </c>
      <c r="QA39" s="31">
        <f t="shared" si="131"/>
        <v>31.32</v>
      </c>
      <c r="QB39" s="31">
        <f t="shared" si="132"/>
        <v>0</v>
      </c>
      <c r="QC39" s="31">
        <f t="shared" si="133"/>
        <v>31.32</v>
      </c>
      <c r="QD39" s="31">
        <f t="shared" si="134"/>
        <v>2.35</v>
      </c>
      <c r="QE39" s="31">
        <f t="shared" si="135"/>
        <v>2.35</v>
      </c>
      <c r="QF39" s="31">
        <f t="shared" si="244"/>
        <v>4.7</v>
      </c>
      <c r="QG39" s="31">
        <f t="shared" si="245"/>
        <v>36.020000000000003</v>
      </c>
      <c r="QH39" s="31">
        <f t="shared" si="246"/>
        <v>0</v>
      </c>
      <c r="QI39" s="31">
        <f t="shared" si="247"/>
        <v>36.020000000000003</v>
      </c>
      <c r="QJ39" s="31">
        <f t="shared" si="136"/>
        <v>0</v>
      </c>
      <c r="QK39" s="31">
        <f t="shared" si="137"/>
        <v>0</v>
      </c>
      <c r="QL39" s="31">
        <f t="shared" si="248"/>
        <v>0</v>
      </c>
      <c r="QM39" s="31">
        <f t="shared" si="138"/>
        <v>0</v>
      </c>
      <c r="QN39" s="31">
        <f t="shared" si="139"/>
        <v>0</v>
      </c>
      <c r="QO39" s="31">
        <f t="shared" si="249"/>
        <v>0</v>
      </c>
      <c r="QP39" s="31">
        <f t="shared" si="140"/>
        <v>0</v>
      </c>
      <c r="QQ39" s="31">
        <f t="shared" si="141"/>
        <v>0</v>
      </c>
      <c r="QR39" s="31">
        <f t="shared" si="250"/>
        <v>0</v>
      </c>
      <c r="QS39" s="31">
        <f t="shared" si="142"/>
        <v>0</v>
      </c>
      <c r="QT39" s="31">
        <f t="shared" si="143"/>
        <v>0</v>
      </c>
      <c r="QU39" s="31">
        <f t="shared" si="251"/>
        <v>0</v>
      </c>
      <c r="QV39" s="31">
        <f t="shared" si="144"/>
        <v>7.83</v>
      </c>
      <c r="QW39" s="31">
        <f t="shared" si="145"/>
        <v>0</v>
      </c>
      <c r="QX39" s="31">
        <f t="shared" si="252"/>
        <v>7.83</v>
      </c>
      <c r="QY39" s="31">
        <f t="shared" si="146"/>
        <v>2.35</v>
      </c>
      <c r="QZ39" s="31">
        <f t="shared" si="147"/>
        <v>2.35</v>
      </c>
      <c r="RA39" s="31">
        <f t="shared" si="253"/>
        <v>12.53</v>
      </c>
      <c r="RB39" s="31">
        <f t="shared" si="254"/>
        <v>0</v>
      </c>
      <c r="RC39" s="31">
        <f t="shared" si="255"/>
        <v>12.53</v>
      </c>
      <c r="RD39" s="31">
        <f t="shared" si="256"/>
        <v>12.53</v>
      </c>
      <c r="RE39" s="31">
        <f t="shared" si="256"/>
        <v>0</v>
      </c>
      <c r="RF39" s="31">
        <f t="shared" si="257"/>
        <v>12.53</v>
      </c>
      <c r="RG39" s="31">
        <f t="shared" si="258"/>
        <v>23.49</v>
      </c>
      <c r="RH39" s="31">
        <f t="shared" si="258"/>
        <v>0</v>
      </c>
      <c r="RI39" s="31">
        <f t="shared" si="259"/>
        <v>23.49</v>
      </c>
      <c r="RJ39" s="31">
        <f t="shared" si="260"/>
        <v>12.53</v>
      </c>
      <c r="RK39" s="31">
        <f t="shared" si="260"/>
        <v>0</v>
      </c>
      <c r="RL39" s="31">
        <f t="shared" si="260"/>
        <v>12.53</v>
      </c>
      <c r="RM39" s="31">
        <f t="shared" si="148"/>
        <v>0</v>
      </c>
      <c r="RN39" s="31">
        <f t="shared" si="149"/>
        <v>0</v>
      </c>
      <c r="RO39" s="31">
        <f t="shared" si="150"/>
        <v>0</v>
      </c>
      <c r="RP39" s="31">
        <f t="shared" si="151"/>
        <v>0</v>
      </c>
      <c r="RQ39" s="31">
        <f t="shared" si="152"/>
        <v>0</v>
      </c>
      <c r="RR39" s="31">
        <f t="shared" si="153"/>
        <v>0</v>
      </c>
      <c r="RS39" s="31">
        <f t="shared" si="154"/>
        <v>0</v>
      </c>
      <c r="RT39" s="31">
        <f t="shared" si="155"/>
        <v>0</v>
      </c>
      <c r="RU39" s="31">
        <f t="shared" si="261"/>
        <v>0</v>
      </c>
      <c r="RV39" s="24"/>
      <c r="RW39" s="24"/>
      <c r="RX39" s="24"/>
      <c r="RY39" s="24"/>
    </row>
    <row r="40" spans="1:493" ht="42.75" x14ac:dyDescent="0.25">
      <c r="A40" s="24">
        <v>34</v>
      </c>
      <c r="B40" s="24" t="s">
        <v>457</v>
      </c>
      <c r="C40" s="24">
        <v>892.1</v>
      </c>
      <c r="D40" s="14" t="e">
        <f>INDEX(#REF!,MATCH(E40,#REF!,0))</f>
        <v>#REF!</v>
      </c>
      <c r="E40" s="24" t="s">
        <v>498</v>
      </c>
      <c r="F40" s="33" t="s">
        <v>481</v>
      </c>
      <c r="G40" s="33" t="s">
        <v>444</v>
      </c>
      <c r="H40" s="33" t="s">
        <v>424</v>
      </c>
      <c r="I40" s="33" t="s">
        <v>433</v>
      </c>
      <c r="J40" s="33" t="s">
        <v>433</v>
      </c>
      <c r="K40" s="33" t="s">
        <v>446</v>
      </c>
      <c r="L40" s="33" t="s">
        <v>446</v>
      </c>
      <c r="M40" s="24">
        <v>2</v>
      </c>
      <c r="N40" s="24">
        <v>2</v>
      </c>
      <c r="O40" s="25">
        <v>0</v>
      </c>
      <c r="P40" s="25">
        <v>0</v>
      </c>
      <c r="Q40" s="25">
        <v>0</v>
      </c>
      <c r="R40" s="25">
        <v>0</v>
      </c>
      <c r="S40" s="25">
        <v>0</v>
      </c>
      <c r="T40" s="25">
        <v>0</v>
      </c>
      <c r="U40" s="24">
        <v>2</v>
      </c>
      <c r="V40" s="24">
        <v>2</v>
      </c>
      <c r="W40" s="24">
        <v>0.2</v>
      </c>
      <c r="X40" s="24">
        <v>2</v>
      </c>
      <c r="Y40" s="24">
        <v>2.06</v>
      </c>
      <c r="Z40" s="26">
        <f t="shared" si="273"/>
        <v>1.28</v>
      </c>
      <c r="AA40" s="24">
        <v>0.2</v>
      </c>
      <c r="AB40" s="24">
        <v>0</v>
      </c>
      <c r="AC40" s="24">
        <v>0</v>
      </c>
      <c r="AD40" s="24">
        <v>0</v>
      </c>
      <c r="AE40" s="24">
        <v>0</v>
      </c>
      <c r="AF40" s="24">
        <v>0</v>
      </c>
      <c r="AG40" s="25">
        <v>0</v>
      </c>
      <c r="AH40" s="25">
        <v>0</v>
      </c>
      <c r="AI40" s="26">
        <f t="shared" si="0"/>
        <v>0</v>
      </c>
      <c r="AJ40" s="25">
        <v>0</v>
      </c>
      <c r="AK40" s="25">
        <v>0</v>
      </c>
      <c r="AL40" s="26">
        <f t="shared" si="1"/>
        <v>0</v>
      </c>
      <c r="AM40" s="24">
        <v>0</v>
      </c>
      <c r="AN40" s="24">
        <v>0</v>
      </c>
      <c r="AO40" s="24">
        <v>0</v>
      </c>
      <c r="AP40" s="24">
        <v>0</v>
      </c>
      <c r="AQ40" s="24">
        <v>2</v>
      </c>
      <c r="AR40" s="24">
        <v>1.8</v>
      </c>
      <c r="AS40" s="24">
        <v>0.12</v>
      </c>
      <c r="AT40" s="24">
        <v>0.1</v>
      </c>
      <c r="AU40" s="24">
        <v>0</v>
      </c>
      <c r="AV40" s="24">
        <v>0</v>
      </c>
      <c r="AW40" s="24">
        <v>0</v>
      </c>
      <c r="AX40" s="24">
        <v>0</v>
      </c>
      <c r="AY40" s="24">
        <v>0</v>
      </c>
      <c r="AZ40" s="24">
        <v>0</v>
      </c>
      <c r="BA40" s="24">
        <v>0</v>
      </c>
      <c r="BB40" s="24">
        <v>0</v>
      </c>
      <c r="BC40" s="24">
        <v>0</v>
      </c>
      <c r="BD40" s="24">
        <v>0</v>
      </c>
      <c r="BE40" s="24">
        <v>0</v>
      </c>
      <c r="BF40" s="24">
        <v>0</v>
      </c>
      <c r="BG40" s="24">
        <v>0</v>
      </c>
      <c r="BH40" s="24">
        <v>0</v>
      </c>
      <c r="BI40" s="24">
        <v>0</v>
      </c>
      <c r="BJ40" s="24">
        <v>0</v>
      </c>
      <c r="BK40" s="24">
        <v>0</v>
      </c>
      <c r="BL40" s="24">
        <v>0</v>
      </c>
      <c r="BM40" s="24">
        <v>0</v>
      </c>
      <c r="BN40" s="24">
        <v>0</v>
      </c>
      <c r="BO40" s="24">
        <v>0</v>
      </c>
      <c r="BP40" s="24">
        <v>0</v>
      </c>
      <c r="BQ40" s="24">
        <v>0</v>
      </c>
      <c r="BR40" s="24">
        <v>0</v>
      </c>
      <c r="BS40" s="24">
        <v>0</v>
      </c>
      <c r="BT40" s="24">
        <v>0</v>
      </c>
      <c r="BU40" s="24">
        <v>0</v>
      </c>
      <c r="BV40" s="24">
        <v>0</v>
      </c>
      <c r="BW40" s="24"/>
      <c r="BX40" s="24"/>
      <c r="BY40" s="24">
        <v>0</v>
      </c>
      <c r="BZ40" s="24">
        <v>0</v>
      </c>
      <c r="CA40" s="14" t="e">
        <f>INDEX(#REF!,MATCH(E40,#REF!,0))</f>
        <v>#REF!</v>
      </c>
      <c r="CB40" s="14" t="s">
        <v>471</v>
      </c>
      <c r="CC40" s="24">
        <v>0</v>
      </c>
      <c r="CD40" s="24">
        <v>0</v>
      </c>
      <c r="CE40" s="24">
        <v>2.2999999999999998</v>
      </c>
      <c r="CF40" s="24">
        <v>2.0999999999999996</v>
      </c>
      <c r="CG40" s="24">
        <v>0.11</v>
      </c>
      <c r="CH40" s="24">
        <v>2</v>
      </c>
      <c r="CI40" s="24" t="s">
        <v>115</v>
      </c>
      <c r="CJ40" s="24">
        <v>2.0099999999999998</v>
      </c>
      <c r="CK40" s="26">
        <f t="shared" si="157"/>
        <v>0</v>
      </c>
      <c r="CL40" s="26">
        <f t="shared" si="270"/>
        <v>2.0099999999999998</v>
      </c>
      <c r="CM40" s="24">
        <v>36.67</v>
      </c>
      <c r="CN40" s="27">
        <v>73.87</v>
      </c>
      <c r="CO40" s="24">
        <v>73.08</v>
      </c>
      <c r="CP40" s="28">
        <f t="shared" si="159"/>
        <v>73.08</v>
      </c>
      <c r="CQ40" s="28">
        <f t="shared" si="160"/>
        <v>72.27</v>
      </c>
      <c r="CR40" s="28">
        <f t="shared" si="161"/>
        <v>0.81</v>
      </c>
      <c r="CS40" s="28">
        <f t="shared" si="162"/>
        <v>0</v>
      </c>
      <c r="CT40" s="28">
        <f t="shared" si="2"/>
        <v>72.47</v>
      </c>
      <c r="CU40" s="29">
        <v>72.47</v>
      </c>
      <c r="CV40" s="28">
        <f t="shared" si="163"/>
        <v>1.28</v>
      </c>
      <c r="CW40" s="28">
        <f t="shared" si="3"/>
        <v>0</v>
      </c>
      <c r="CX40" s="28">
        <f t="shared" si="4"/>
        <v>0</v>
      </c>
      <c r="CY40" s="28">
        <f t="shared" si="5"/>
        <v>73.75</v>
      </c>
      <c r="CZ40" s="28">
        <f t="shared" si="164"/>
        <v>73.75</v>
      </c>
      <c r="DA40" s="30">
        <v>73.87</v>
      </c>
      <c r="DB40" s="26">
        <f t="shared" si="165"/>
        <v>1.6</v>
      </c>
      <c r="DC40" s="26">
        <f t="shared" si="166"/>
        <v>0.79</v>
      </c>
      <c r="DD40" s="26">
        <f t="shared" si="167"/>
        <v>0.81</v>
      </c>
      <c r="DE40" s="26">
        <f t="shared" si="6"/>
        <v>0</v>
      </c>
      <c r="DF40" s="26">
        <f t="shared" si="168"/>
        <v>0</v>
      </c>
      <c r="DG40" s="26">
        <f t="shared" si="7"/>
        <v>0</v>
      </c>
      <c r="DH40" s="26">
        <f t="shared" si="8"/>
        <v>0</v>
      </c>
      <c r="DI40" s="26">
        <f t="shared" si="9"/>
        <v>0</v>
      </c>
      <c r="DJ40" s="26">
        <f t="shared" si="10"/>
        <v>1.4</v>
      </c>
      <c r="DK40" s="26">
        <f t="shared" si="169"/>
        <v>0</v>
      </c>
      <c r="DL40" s="26">
        <f t="shared" si="170"/>
        <v>1.4</v>
      </c>
      <c r="DM40" s="26">
        <f t="shared" si="171"/>
        <v>0</v>
      </c>
      <c r="DN40" s="26">
        <f t="shared" si="172"/>
        <v>0.60999999999999988</v>
      </c>
      <c r="DO40" s="24">
        <v>3</v>
      </c>
      <c r="DP40" s="24">
        <v>0.5</v>
      </c>
      <c r="DQ40" s="24">
        <v>1</v>
      </c>
      <c r="DR40" s="24">
        <v>1</v>
      </c>
      <c r="DS40" s="31">
        <f t="shared" si="173"/>
        <v>0</v>
      </c>
      <c r="DT40" s="31">
        <f t="shared" si="174"/>
        <v>5.01</v>
      </c>
      <c r="DU40" s="31">
        <f t="shared" si="175"/>
        <v>0</v>
      </c>
      <c r="DV40" s="31">
        <f t="shared" si="176"/>
        <v>8.0500000000000007</v>
      </c>
      <c r="DW40" s="31">
        <f t="shared" si="177"/>
        <v>8.0500000000000007</v>
      </c>
      <c r="DX40" s="31">
        <f t="shared" si="178"/>
        <v>0</v>
      </c>
      <c r="DY40" s="31">
        <f t="shared" si="179"/>
        <v>16.100000000000001</v>
      </c>
      <c r="DZ40" s="31">
        <f t="shared" si="180"/>
        <v>16.100000000000001</v>
      </c>
      <c r="EA40" s="31">
        <f t="shared" si="181"/>
        <v>0</v>
      </c>
      <c r="EB40" s="31">
        <f t="shared" si="182"/>
        <v>5.6</v>
      </c>
      <c r="EC40" s="31">
        <f t="shared" si="183"/>
        <v>5.6</v>
      </c>
      <c r="ED40" s="31">
        <f t="shared" si="184"/>
        <v>0</v>
      </c>
      <c r="EE40" s="31">
        <f t="shared" si="184"/>
        <v>10.5</v>
      </c>
      <c r="EF40" s="31">
        <f t="shared" si="185"/>
        <v>10.5</v>
      </c>
      <c r="EG40" s="31">
        <f t="shared" si="186"/>
        <v>0</v>
      </c>
      <c r="EH40" s="31">
        <f t="shared" si="186"/>
        <v>5.6</v>
      </c>
      <c r="EI40" s="31">
        <f t="shared" si="187"/>
        <v>5.6</v>
      </c>
      <c r="EJ40" s="24"/>
      <c r="EK40" s="24"/>
      <c r="EL40" s="24">
        <v>891.4</v>
      </c>
      <c r="EM40" s="24">
        <v>1065.21</v>
      </c>
      <c r="EN40" s="24" t="s">
        <v>498</v>
      </c>
      <c r="EO40" s="24" t="s">
        <v>499</v>
      </c>
      <c r="EP40" s="14" t="s">
        <v>488</v>
      </c>
      <c r="EQ40" s="14" t="s">
        <v>496</v>
      </c>
      <c r="ER40" s="14" t="str">
        <f>IF(OR(EP40="Cống tròn",EP40="Cống hộp",EP40="Ống nhựa"),INDEX(#REF!,MATCH(E40,#REF!,0)),IF(OR(EP40="Rãnh xây",EP40="Rãnh bê tông"),INDEX(#REF!,MATCH(E40,#REF!,0)),EP40&amp;" "&amp;" ,"&amp;EQ40))</f>
        <v>Rãnh thang  ,Thang bê tông</v>
      </c>
      <c r="ES40" s="25">
        <v>0</v>
      </c>
      <c r="ET40" s="25">
        <v>0</v>
      </c>
      <c r="EU40" s="25">
        <v>0</v>
      </c>
      <c r="EV40" s="24">
        <v>13.049999999999999</v>
      </c>
      <c r="EW40" s="31">
        <f t="shared" si="188"/>
        <v>0</v>
      </c>
      <c r="EX40" s="31">
        <f t="shared" si="189"/>
        <v>0</v>
      </c>
      <c r="EY40" s="31">
        <f t="shared" si="11"/>
        <v>0</v>
      </c>
      <c r="EZ40" s="31">
        <f t="shared" si="190"/>
        <v>0</v>
      </c>
      <c r="FA40" s="31">
        <f t="shared" si="191"/>
        <v>0</v>
      </c>
      <c r="FB40" s="32" t="str">
        <f t="shared" si="192"/>
        <v>Đủ</v>
      </c>
      <c r="FC40" s="31">
        <f t="shared" si="193"/>
        <v>0</v>
      </c>
      <c r="FD40" s="33" t="e" cm="1">
        <f t="array" ref="FD40">IF(EP40="Cống tròn",INDEX(#REF!,MATCH(E40,#REF!,0)),IF(EP40="Cống hộp",INDEX(#REF!,MATCH(E40,#REF!,0)),IF(EP40="Rãnh thang",INDEX(#REF!,MATCH(EL40&amp;EM40,#REF!&amp;#REF!,0)),FE40&amp;" "&amp;FF40)))</f>
        <v>#REF!</v>
      </c>
      <c r="FE40" s="14" t="s">
        <v>439</v>
      </c>
      <c r="FF40" s="14" t="s">
        <v>434</v>
      </c>
      <c r="FG40" s="14" t="e">
        <f>INDEX(#REF!,MATCH(E40,#REF!,0))</f>
        <v>#REF!</v>
      </c>
      <c r="FH40" s="14"/>
      <c r="FI40" s="24">
        <v>0</v>
      </c>
      <c r="FJ40" s="24">
        <v>0</v>
      </c>
      <c r="FK40" s="24">
        <v>0</v>
      </c>
      <c r="FL40" s="25">
        <v>0</v>
      </c>
      <c r="FM40" s="25">
        <v>0</v>
      </c>
      <c r="FN40" s="31">
        <f t="shared" si="194"/>
        <v>0</v>
      </c>
      <c r="FO40" s="31">
        <f t="shared" si="195"/>
        <v>0</v>
      </c>
      <c r="FP40" s="25">
        <v>0</v>
      </c>
      <c r="FQ40" s="25">
        <v>0</v>
      </c>
      <c r="FR40" s="25">
        <v>0</v>
      </c>
      <c r="FS40" s="31">
        <f t="shared" si="196"/>
        <v>0</v>
      </c>
      <c r="FT40" s="25">
        <v>0</v>
      </c>
      <c r="FU40" s="25">
        <v>0</v>
      </c>
      <c r="FV40" s="25">
        <v>0</v>
      </c>
      <c r="FW40" s="25">
        <v>0</v>
      </c>
      <c r="FX40" s="25">
        <v>0</v>
      </c>
      <c r="FY40" s="31">
        <f t="shared" si="197"/>
        <v>0</v>
      </c>
      <c r="FZ40" s="33"/>
      <c r="GA40" s="33"/>
      <c r="GB40" s="33"/>
      <c r="GC40" s="33"/>
      <c r="GD40" s="25">
        <v>0</v>
      </c>
      <c r="GE40" s="25">
        <v>0</v>
      </c>
      <c r="GF40" s="25">
        <v>0</v>
      </c>
      <c r="GG40" s="25">
        <v>0</v>
      </c>
      <c r="GH40" s="25">
        <v>0</v>
      </c>
      <c r="GI40" s="25">
        <v>0</v>
      </c>
      <c r="GJ40" s="25">
        <v>0</v>
      </c>
      <c r="GK40" s="25">
        <v>0</v>
      </c>
      <c r="GL40" s="25">
        <v>0</v>
      </c>
      <c r="GM40" s="25">
        <v>0</v>
      </c>
      <c r="GN40" s="31">
        <f t="shared" si="198"/>
        <v>0</v>
      </c>
      <c r="GO40" s="31">
        <f t="shared" si="199"/>
        <v>0</v>
      </c>
      <c r="GP40" s="25">
        <v>0</v>
      </c>
      <c r="GQ40" s="25">
        <v>0</v>
      </c>
      <c r="GR40" s="25">
        <v>0</v>
      </c>
      <c r="GS40" s="25">
        <v>0</v>
      </c>
      <c r="GT40" s="33" t="e">
        <f>INDEX(#REF!,MATCH(E40,#REF!,0))</f>
        <v>#REF!</v>
      </c>
      <c r="GU40" s="33"/>
      <c r="GV40" s="25">
        <v>0</v>
      </c>
      <c r="GW40" s="25">
        <v>0</v>
      </c>
      <c r="GX40" s="25">
        <v>0</v>
      </c>
      <c r="GY40" s="25">
        <v>0</v>
      </c>
      <c r="GZ40" s="31">
        <f t="shared" si="12"/>
        <v>0</v>
      </c>
      <c r="HA40" s="31">
        <f t="shared" si="13"/>
        <v>0</v>
      </c>
      <c r="HB40" s="31">
        <f t="shared" si="200"/>
        <v>0</v>
      </c>
      <c r="HC40" s="25">
        <v>0</v>
      </c>
      <c r="HD40" s="25">
        <v>0</v>
      </c>
      <c r="HE40" s="25">
        <v>0</v>
      </c>
      <c r="HF40" s="31">
        <f t="shared" si="201"/>
        <v>0</v>
      </c>
      <c r="HG40" s="25">
        <v>0</v>
      </c>
      <c r="HH40" s="25">
        <v>0</v>
      </c>
      <c r="HI40" s="33" t="s">
        <v>497</v>
      </c>
      <c r="HJ40" s="33" t="s">
        <v>494</v>
      </c>
      <c r="HK40" s="33" t="s">
        <v>494</v>
      </c>
      <c r="HL40" s="33" t="s">
        <v>494</v>
      </c>
      <c r="HM40" s="33" t="e" cm="1">
        <f t="array" ref="HM40">INDEX(#REF!,MATCH(EL40&amp;EM40,#REF!&amp;#REF!,0))</f>
        <v>#REF!</v>
      </c>
      <c r="HN40" s="25">
        <v>0.1</v>
      </c>
      <c r="HO40" s="25">
        <v>0.3</v>
      </c>
      <c r="HP40" s="25">
        <v>2</v>
      </c>
      <c r="HQ40" s="25">
        <v>0.2</v>
      </c>
      <c r="HR40" s="25">
        <v>0.3</v>
      </c>
      <c r="HS40" s="25">
        <v>2</v>
      </c>
      <c r="HT40" s="25">
        <v>0.1</v>
      </c>
      <c r="HU40" s="25">
        <v>2</v>
      </c>
      <c r="HV40" s="25">
        <v>0.2</v>
      </c>
      <c r="HW40" s="25">
        <v>2</v>
      </c>
      <c r="HX40" s="33" t="e" cm="1">
        <f t="array" ref="HX40">INDEX(#REF!,MATCH(EL40&amp;EM40,#REF!&amp;#REF!,0))</f>
        <v>#REF!</v>
      </c>
      <c r="HY40" s="25">
        <v>3</v>
      </c>
      <c r="HZ40" s="25">
        <v>0.1</v>
      </c>
      <c r="IA40" s="25">
        <v>2</v>
      </c>
      <c r="IB40" s="33" t="e" cm="1">
        <f t="array" ref="IB40">INDEX(#REF!,MATCH(EL40&amp;EM40,#REF!&amp;#REF!,0))</f>
        <v>#REF!</v>
      </c>
      <c r="IC40" s="25">
        <v>0.1</v>
      </c>
      <c r="ID40" s="25">
        <v>0.3</v>
      </c>
      <c r="IE40" s="25">
        <v>2</v>
      </c>
      <c r="IF40" s="25">
        <v>0.2</v>
      </c>
      <c r="IG40" s="25">
        <v>0.3</v>
      </c>
      <c r="IH40" s="25">
        <v>2</v>
      </c>
      <c r="II40" s="33" t="e" cm="1">
        <f t="array" ref="II40">INDEX(#REF!,MATCH(EL40&amp;EM40,#REF!&amp;#REF!,0))</f>
        <v>#REF!</v>
      </c>
      <c r="IJ40" s="25">
        <v>2</v>
      </c>
      <c r="IK40" s="25">
        <v>2</v>
      </c>
      <c r="IL40" s="25">
        <v>2</v>
      </c>
      <c r="IM40" s="33" t="e" cm="1">
        <f t="array" ref="IM40">INDEX(#REF!,MATCH(EL40&amp;EM40,#REF!&amp;#REF!,0))</f>
        <v>#REF!</v>
      </c>
      <c r="IN40" s="33"/>
      <c r="IO40" s="31">
        <f t="shared" si="14"/>
        <v>0</v>
      </c>
      <c r="IP40" s="25">
        <v>0</v>
      </c>
      <c r="IQ40" s="25">
        <v>0</v>
      </c>
      <c r="IR40" s="25">
        <v>0</v>
      </c>
      <c r="IS40" s="33" t="e" cm="1">
        <f t="array" ref="IS40">INDEX(#REF!,MATCH(EL40&amp;EM40,#REF!&amp;#REF!,0))</f>
        <v>#REF!</v>
      </c>
      <c r="IT40" s="33"/>
      <c r="IU40" s="31">
        <f t="shared" si="263"/>
        <v>0</v>
      </c>
      <c r="IV40" s="31">
        <f t="shared" si="202"/>
        <v>0</v>
      </c>
      <c r="IW40" s="25">
        <v>0</v>
      </c>
      <c r="IX40" s="25">
        <v>0</v>
      </c>
      <c r="IY40" s="25">
        <v>0</v>
      </c>
      <c r="IZ40" s="25">
        <v>0</v>
      </c>
      <c r="JA40" s="31">
        <f t="shared" si="264"/>
        <v>0</v>
      </c>
      <c r="JB40" s="31">
        <f t="shared" si="265"/>
        <v>0</v>
      </c>
      <c r="JC40" s="31">
        <f t="shared" si="266"/>
        <v>0</v>
      </c>
      <c r="JD40" s="31">
        <f t="shared" si="267"/>
        <v>0</v>
      </c>
      <c r="JE40" s="31">
        <f t="shared" si="268"/>
        <v>0</v>
      </c>
      <c r="JF40" s="27">
        <v>41.180000000000106</v>
      </c>
      <c r="JG40" s="26">
        <f t="shared" si="203"/>
        <v>40.380000000000003</v>
      </c>
      <c r="JH40" s="26">
        <f t="shared" si="204"/>
        <v>0.80000000000010374</v>
      </c>
      <c r="JI40" s="26">
        <f t="shared" si="15"/>
        <v>0</v>
      </c>
      <c r="JJ40" s="26">
        <f t="shared" si="16"/>
        <v>0</v>
      </c>
      <c r="JK40" s="26">
        <f t="shared" si="17"/>
        <v>0</v>
      </c>
      <c r="JL40" s="26">
        <f t="shared" si="18"/>
        <v>0</v>
      </c>
      <c r="JM40" s="26">
        <f t="shared" si="19"/>
        <v>42.379999999999995</v>
      </c>
      <c r="JN40" s="26">
        <f t="shared" si="20"/>
        <v>40.380000000000102</v>
      </c>
      <c r="JO40" s="26">
        <f t="shared" si="21"/>
        <v>40.380000000000102</v>
      </c>
      <c r="JP40" s="26">
        <f t="shared" si="22"/>
        <v>40.480000000000103</v>
      </c>
      <c r="JQ40" s="26">
        <f t="shared" si="23"/>
        <v>40.480000000000103</v>
      </c>
      <c r="JR40" s="26">
        <f t="shared" si="24"/>
        <v>40.480000000000103</v>
      </c>
      <c r="JS40" s="26">
        <f t="shared" si="25"/>
        <v>42.48</v>
      </c>
      <c r="JT40" s="26">
        <f t="shared" si="26"/>
        <v>0</v>
      </c>
      <c r="JU40" s="26">
        <f t="shared" si="27"/>
        <v>0</v>
      </c>
      <c r="JV40" s="26">
        <f t="shared" si="28"/>
        <v>0</v>
      </c>
      <c r="JW40" s="26">
        <f t="shared" si="29"/>
        <v>0</v>
      </c>
      <c r="JX40" s="26">
        <f t="shared" si="30"/>
        <v>40.680000000000106</v>
      </c>
      <c r="JY40" s="26">
        <f t="shared" si="31"/>
        <v>40.680000000000106</v>
      </c>
      <c r="JZ40" s="26">
        <f t="shared" si="32"/>
        <v>40.680000000000106</v>
      </c>
      <c r="KA40" s="26">
        <f t="shared" si="33"/>
        <v>0</v>
      </c>
      <c r="KB40" s="26">
        <f t="shared" si="34"/>
        <v>0</v>
      </c>
      <c r="KC40" s="26">
        <f t="shared" si="35"/>
        <v>0</v>
      </c>
      <c r="KD40" s="106">
        <f t="shared" si="205"/>
        <v>0</v>
      </c>
      <c r="KE40" s="24">
        <v>40.680000000000106</v>
      </c>
      <c r="KF40" s="31">
        <f t="shared" si="206"/>
        <v>0</v>
      </c>
      <c r="KG40" s="31">
        <f t="shared" si="36"/>
        <v>0</v>
      </c>
      <c r="KH40" s="31">
        <f t="shared" si="37"/>
        <v>0</v>
      </c>
      <c r="KI40" s="31">
        <f t="shared" si="38"/>
        <v>42.68</v>
      </c>
      <c r="KJ40" s="31">
        <f t="shared" si="39"/>
        <v>42.68</v>
      </c>
      <c r="KK40" s="25">
        <v>0</v>
      </c>
      <c r="KL40" s="31">
        <f t="shared" si="40"/>
        <v>0</v>
      </c>
      <c r="KM40" s="31">
        <f t="shared" si="41"/>
        <v>0</v>
      </c>
      <c r="KN40" s="31">
        <f t="shared" si="42"/>
        <v>0</v>
      </c>
      <c r="KO40" s="31">
        <f t="shared" si="43"/>
        <v>0</v>
      </c>
      <c r="KP40" s="31">
        <f t="shared" si="44"/>
        <v>0</v>
      </c>
      <c r="KQ40" s="25">
        <v>2</v>
      </c>
      <c r="KR40" s="31">
        <f t="shared" si="45"/>
        <v>42.68</v>
      </c>
      <c r="KS40" s="27">
        <v>40.680000000000106</v>
      </c>
      <c r="KT40" s="26">
        <f t="shared" si="46"/>
        <v>39.880000000000003</v>
      </c>
      <c r="KU40" s="106">
        <f t="shared" si="207"/>
        <v>0.80000000000010374</v>
      </c>
      <c r="KV40" s="26">
        <f t="shared" si="47"/>
        <v>0</v>
      </c>
      <c r="KW40" s="26">
        <f t="shared" si="48"/>
        <v>0</v>
      </c>
      <c r="KX40" s="26">
        <f t="shared" si="49"/>
        <v>0</v>
      </c>
      <c r="KY40" s="26">
        <f t="shared" si="50"/>
        <v>0</v>
      </c>
      <c r="KZ40" s="26">
        <f t="shared" si="51"/>
        <v>41.879999999999995</v>
      </c>
      <c r="LA40" s="26">
        <f t="shared" si="52"/>
        <v>39.880000000000102</v>
      </c>
      <c r="LB40" s="26">
        <f t="shared" si="53"/>
        <v>39.880000000000102</v>
      </c>
      <c r="LC40" s="26">
        <f t="shared" si="54"/>
        <v>39.980000000000103</v>
      </c>
      <c r="LD40" s="26">
        <f t="shared" si="55"/>
        <v>39.980000000000103</v>
      </c>
      <c r="LE40" s="26">
        <f t="shared" si="56"/>
        <v>39.980000000000103</v>
      </c>
      <c r="LF40" s="26">
        <f t="shared" si="57"/>
        <v>41.98</v>
      </c>
      <c r="LG40" s="26">
        <f t="shared" si="58"/>
        <v>0</v>
      </c>
      <c r="LH40" s="26">
        <f t="shared" si="59"/>
        <v>0</v>
      </c>
      <c r="LI40" s="26">
        <f t="shared" si="60"/>
        <v>0</v>
      </c>
      <c r="LJ40" s="26">
        <f t="shared" si="61"/>
        <v>0</v>
      </c>
      <c r="LK40" s="26">
        <f t="shared" si="62"/>
        <v>40.180000000000106</v>
      </c>
      <c r="LL40" s="26">
        <f t="shared" si="63"/>
        <v>40.180000000000106</v>
      </c>
      <c r="LM40" s="26">
        <f t="shared" si="64"/>
        <v>40.180000000000106</v>
      </c>
      <c r="LN40" s="26">
        <f t="shared" si="65"/>
        <v>0</v>
      </c>
      <c r="LO40" s="26">
        <f t="shared" si="66"/>
        <v>0</v>
      </c>
      <c r="LP40" s="26">
        <f t="shared" si="67"/>
        <v>0</v>
      </c>
      <c r="LQ40" s="26">
        <f t="shared" si="68"/>
        <v>0</v>
      </c>
      <c r="LR40" s="24">
        <v>40.180000000000106</v>
      </c>
      <c r="LS40" s="31">
        <f t="shared" si="69"/>
        <v>0</v>
      </c>
      <c r="LT40" s="31">
        <f t="shared" si="70"/>
        <v>0</v>
      </c>
      <c r="LU40" s="31">
        <f t="shared" si="71"/>
        <v>0</v>
      </c>
      <c r="LV40" s="31">
        <f t="shared" si="72"/>
        <v>42.18</v>
      </c>
      <c r="LW40" s="31">
        <f t="shared" si="73"/>
        <v>42.18</v>
      </c>
      <c r="LX40" s="25">
        <v>0</v>
      </c>
      <c r="LY40" s="31">
        <f t="shared" si="74"/>
        <v>0</v>
      </c>
      <c r="LZ40" s="31">
        <f t="shared" si="75"/>
        <v>0</v>
      </c>
      <c r="MA40" s="31">
        <f t="shared" si="76"/>
        <v>0</v>
      </c>
      <c r="MB40" s="31">
        <f t="shared" si="77"/>
        <v>0</v>
      </c>
      <c r="MC40" s="31">
        <f t="shared" si="78"/>
        <v>0</v>
      </c>
      <c r="MD40" s="25">
        <v>2</v>
      </c>
      <c r="ME40" s="31">
        <f t="shared" si="79"/>
        <v>42.18</v>
      </c>
      <c r="MF40" s="33" t="s">
        <v>115</v>
      </c>
      <c r="MG40" s="34">
        <v>0.80000000000010374</v>
      </c>
      <c r="MH40" s="31">
        <f t="shared" si="208"/>
        <v>0</v>
      </c>
      <c r="MI40" s="31">
        <f t="shared" si="209"/>
        <v>0.80000000000010374</v>
      </c>
      <c r="MJ40" s="34">
        <v>0.80000000000010374</v>
      </c>
      <c r="MK40" s="31">
        <f t="shared" si="210"/>
        <v>0</v>
      </c>
      <c r="ML40" s="31">
        <f t="shared" si="211"/>
        <v>0.80000000000010374</v>
      </c>
      <c r="MM40" s="31">
        <f t="shared" si="80"/>
        <v>0</v>
      </c>
      <c r="MN40" s="31">
        <f t="shared" si="81"/>
        <v>0</v>
      </c>
      <c r="MO40" s="31">
        <f t="shared" si="212"/>
        <v>0</v>
      </c>
      <c r="MP40" s="31">
        <f t="shared" si="82"/>
        <v>0</v>
      </c>
      <c r="MQ40" s="31">
        <f t="shared" si="83"/>
        <v>0</v>
      </c>
      <c r="MR40" s="31">
        <f t="shared" si="213"/>
        <v>0</v>
      </c>
      <c r="MS40" s="31">
        <f t="shared" si="84"/>
        <v>0</v>
      </c>
      <c r="MT40" s="31">
        <f t="shared" si="85"/>
        <v>0</v>
      </c>
      <c r="MU40" s="31">
        <f t="shared" si="214"/>
        <v>0</v>
      </c>
      <c r="MV40" s="31">
        <f t="shared" si="86"/>
        <v>0</v>
      </c>
      <c r="MW40" s="31">
        <f t="shared" si="87"/>
        <v>0</v>
      </c>
      <c r="MX40" s="31">
        <f t="shared" si="215"/>
        <v>0</v>
      </c>
      <c r="MY40" s="108">
        <f t="shared" si="88"/>
        <v>0</v>
      </c>
      <c r="MZ40" s="31">
        <f t="shared" si="89"/>
        <v>0</v>
      </c>
      <c r="NA40" s="31">
        <f t="shared" si="216"/>
        <v>0</v>
      </c>
      <c r="NB40" s="31">
        <f t="shared" si="90"/>
        <v>0</v>
      </c>
      <c r="NC40" s="31">
        <f t="shared" si="91"/>
        <v>0</v>
      </c>
      <c r="ND40" s="31">
        <f t="shared" si="217"/>
        <v>0</v>
      </c>
      <c r="NE40" s="31">
        <f t="shared" si="92"/>
        <v>0</v>
      </c>
      <c r="NF40" s="31">
        <f t="shared" si="93"/>
        <v>0</v>
      </c>
      <c r="NG40" s="31">
        <f t="shared" si="218"/>
        <v>0</v>
      </c>
      <c r="NH40" s="31">
        <f t="shared" si="94"/>
        <v>0</v>
      </c>
      <c r="NI40" s="31">
        <f t="shared" si="95"/>
        <v>0</v>
      </c>
      <c r="NJ40" s="31">
        <f t="shared" si="219"/>
        <v>0</v>
      </c>
      <c r="NK40" s="31">
        <f t="shared" si="96"/>
        <v>0</v>
      </c>
      <c r="NL40" s="31">
        <f t="shared" si="97"/>
        <v>0</v>
      </c>
      <c r="NM40" s="31">
        <f t="shared" si="220"/>
        <v>0</v>
      </c>
      <c r="NN40" s="108">
        <f t="shared" si="98"/>
        <v>0</v>
      </c>
      <c r="NO40" s="31">
        <f t="shared" si="99"/>
        <v>0</v>
      </c>
      <c r="NP40" s="31">
        <f t="shared" si="221"/>
        <v>0</v>
      </c>
      <c r="NQ40" s="31">
        <f t="shared" si="100"/>
        <v>0</v>
      </c>
      <c r="NR40" s="31">
        <f t="shared" si="101"/>
        <v>0</v>
      </c>
      <c r="NS40" s="31">
        <f t="shared" si="222"/>
        <v>0</v>
      </c>
      <c r="NT40" s="31">
        <f t="shared" si="102"/>
        <v>0</v>
      </c>
      <c r="NU40" s="31">
        <f t="shared" si="103"/>
        <v>0</v>
      </c>
      <c r="NV40" s="31">
        <f t="shared" si="223"/>
        <v>0</v>
      </c>
      <c r="NW40" s="31">
        <f t="shared" si="104"/>
        <v>0</v>
      </c>
      <c r="NX40" s="31">
        <f t="shared" si="105"/>
        <v>0</v>
      </c>
      <c r="NY40" s="31">
        <f t="shared" si="224"/>
        <v>0</v>
      </c>
      <c r="NZ40" s="31">
        <f t="shared" si="106"/>
        <v>0</v>
      </c>
      <c r="OA40" s="31">
        <f t="shared" si="107"/>
        <v>0</v>
      </c>
      <c r="OB40" s="31">
        <f t="shared" si="225"/>
        <v>0</v>
      </c>
      <c r="OC40" s="31">
        <f t="shared" si="108"/>
        <v>0</v>
      </c>
      <c r="OD40" s="31">
        <f t="shared" si="109"/>
        <v>0</v>
      </c>
      <c r="OE40" s="31">
        <f t="shared" si="226"/>
        <v>0</v>
      </c>
      <c r="OF40" s="31">
        <f t="shared" si="110"/>
        <v>0</v>
      </c>
      <c r="OG40" s="31">
        <f t="shared" si="111"/>
        <v>0</v>
      </c>
      <c r="OH40" s="31">
        <f t="shared" si="227"/>
        <v>0</v>
      </c>
      <c r="OI40" s="31">
        <f t="shared" si="112"/>
        <v>0</v>
      </c>
      <c r="OJ40" s="31">
        <f t="shared" si="113"/>
        <v>0</v>
      </c>
      <c r="OK40" s="31">
        <f t="shared" si="228"/>
        <v>0</v>
      </c>
      <c r="OL40" s="31">
        <f t="shared" si="114"/>
        <v>0</v>
      </c>
      <c r="OM40" s="31">
        <f t="shared" si="115"/>
        <v>0</v>
      </c>
      <c r="ON40" s="31">
        <f t="shared" si="229"/>
        <v>0</v>
      </c>
      <c r="OO40" s="31">
        <f t="shared" si="116"/>
        <v>0</v>
      </c>
      <c r="OP40" s="31">
        <f t="shared" si="117"/>
        <v>0</v>
      </c>
      <c r="OQ40" s="31">
        <f t="shared" si="230"/>
        <v>0</v>
      </c>
      <c r="OR40" s="31">
        <f t="shared" si="118"/>
        <v>0</v>
      </c>
      <c r="OS40" s="31">
        <f t="shared" si="119"/>
        <v>0</v>
      </c>
      <c r="OT40" s="31">
        <f t="shared" si="231"/>
        <v>0</v>
      </c>
      <c r="OU40" s="31">
        <f t="shared" si="120"/>
        <v>0</v>
      </c>
      <c r="OV40" s="31">
        <f t="shared" si="121"/>
        <v>0</v>
      </c>
      <c r="OW40" s="31">
        <f t="shared" si="232"/>
        <v>0</v>
      </c>
      <c r="OX40" s="31">
        <f t="shared" si="122"/>
        <v>0.1</v>
      </c>
      <c r="OY40" s="31">
        <f t="shared" si="123"/>
        <v>0.1</v>
      </c>
      <c r="OZ40" s="31">
        <f t="shared" si="233"/>
        <v>0.1</v>
      </c>
      <c r="PA40" s="31">
        <f t="shared" si="124"/>
        <v>0</v>
      </c>
      <c r="PB40" s="31">
        <f t="shared" si="125"/>
        <v>0</v>
      </c>
      <c r="PC40" s="31">
        <f t="shared" si="234"/>
        <v>0</v>
      </c>
      <c r="PD40" s="31">
        <f t="shared" si="126"/>
        <v>0.2</v>
      </c>
      <c r="PE40" s="31">
        <f t="shared" si="127"/>
        <v>0.2</v>
      </c>
      <c r="PF40" s="31">
        <f t="shared" si="235"/>
        <v>0.2</v>
      </c>
      <c r="PG40" s="27">
        <v>2.6</v>
      </c>
      <c r="PH40" s="27">
        <v>0.5</v>
      </c>
      <c r="PI40" s="27">
        <v>1</v>
      </c>
      <c r="PJ40" s="27">
        <v>1</v>
      </c>
      <c r="PK40" s="27">
        <v>0.3</v>
      </c>
      <c r="PL40" s="27">
        <v>0</v>
      </c>
      <c r="PM40" s="27">
        <v>0</v>
      </c>
      <c r="PN40" s="27">
        <v>0</v>
      </c>
      <c r="PO40" s="31">
        <f t="shared" si="269"/>
        <v>0</v>
      </c>
      <c r="PP40" s="31">
        <f t="shared" si="236"/>
        <v>0</v>
      </c>
      <c r="PQ40" s="31">
        <f t="shared" si="237"/>
        <v>3.4</v>
      </c>
      <c r="PR40" s="31">
        <f t="shared" si="238"/>
        <v>2.4</v>
      </c>
      <c r="PS40" s="31">
        <f t="shared" si="239"/>
        <v>0</v>
      </c>
      <c r="PT40" s="31">
        <f t="shared" si="240"/>
        <v>0</v>
      </c>
      <c r="PU40" s="31">
        <f t="shared" si="241"/>
        <v>3.4</v>
      </c>
      <c r="PV40" s="31">
        <f t="shared" si="242"/>
        <v>2.4</v>
      </c>
      <c r="PW40" s="31">
        <f t="shared" si="128"/>
        <v>0.3</v>
      </c>
      <c r="PX40" s="31">
        <f t="shared" si="243"/>
        <v>0.18</v>
      </c>
      <c r="PY40" s="31">
        <f t="shared" si="129"/>
        <v>0.3</v>
      </c>
      <c r="PZ40" s="31">
        <f t="shared" si="130"/>
        <v>0.18</v>
      </c>
      <c r="QA40" s="31">
        <f t="shared" si="131"/>
        <v>0</v>
      </c>
      <c r="QB40" s="31">
        <f t="shared" si="132"/>
        <v>31.32</v>
      </c>
      <c r="QC40" s="31">
        <f t="shared" si="133"/>
        <v>31.32</v>
      </c>
      <c r="QD40" s="31">
        <f t="shared" si="134"/>
        <v>2.35</v>
      </c>
      <c r="QE40" s="31">
        <f t="shared" si="135"/>
        <v>2.35</v>
      </c>
      <c r="QF40" s="31">
        <f t="shared" si="244"/>
        <v>4.7</v>
      </c>
      <c r="QG40" s="31">
        <f t="shared" si="245"/>
        <v>4.7</v>
      </c>
      <c r="QH40" s="31">
        <f t="shared" si="246"/>
        <v>31.32</v>
      </c>
      <c r="QI40" s="31">
        <f t="shared" si="247"/>
        <v>36.020000000000003</v>
      </c>
      <c r="QJ40" s="31">
        <f t="shared" si="136"/>
        <v>0</v>
      </c>
      <c r="QK40" s="31">
        <f t="shared" si="137"/>
        <v>0</v>
      </c>
      <c r="QL40" s="31">
        <f t="shared" si="248"/>
        <v>0</v>
      </c>
      <c r="QM40" s="31">
        <f t="shared" si="138"/>
        <v>0</v>
      </c>
      <c r="QN40" s="31">
        <f t="shared" si="139"/>
        <v>0</v>
      </c>
      <c r="QO40" s="31">
        <f t="shared" si="249"/>
        <v>0</v>
      </c>
      <c r="QP40" s="31">
        <f t="shared" si="140"/>
        <v>0</v>
      </c>
      <c r="QQ40" s="31">
        <f t="shared" si="141"/>
        <v>0</v>
      </c>
      <c r="QR40" s="31">
        <f t="shared" si="250"/>
        <v>0</v>
      </c>
      <c r="QS40" s="31">
        <f t="shared" si="142"/>
        <v>0</v>
      </c>
      <c r="QT40" s="31">
        <f t="shared" si="143"/>
        <v>0</v>
      </c>
      <c r="QU40" s="31">
        <f t="shared" si="251"/>
        <v>0</v>
      </c>
      <c r="QV40" s="31">
        <f t="shared" si="144"/>
        <v>0</v>
      </c>
      <c r="QW40" s="31">
        <f t="shared" si="145"/>
        <v>7.83</v>
      </c>
      <c r="QX40" s="31">
        <f t="shared" si="252"/>
        <v>7.83</v>
      </c>
      <c r="QY40" s="31">
        <f t="shared" si="146"/>
        <v>2.35</v>
      </c>
      <c r="QZ40" s="31">
        <f t="shared" si="147"/>
        <v>2.35</v>
      </c>
      <c r="RA40" s="31">
        <f t="shared" si="253"/>
        <v>4.7</v>
      </c>
      <c r="RB40" s="31">
        <f t="shared" si="254"/>
        <v>7.83</v>
      </c>
      <c r="RC40" s="31">
        <f t="shared" si="255"/>
        <v>12.53</v>
      </c>
      <c r="RD40" s="31">
        <f t="shared" si="256"/>
        <v>4.7</v>
      </c>
      <c r="RE40" s="31">
        <f t="shared" si="256"/>
        <v>7.83</v>
      </c>
      <c r="RF40" s="31">
        <f t="shared" si="257"/>
        <v>12.53</v>
      </c>
      <c r="RG40" s="31">
        <f t="shared" si="258"/>
        <v>0</v>
      </c>
      <c r="RH40" s="31">
        <f t="shared" si="258"/>
        <v>23.49</v>
      </c>
      <c r="RI40" s="31">
        <f t="shared" si="259"/>
        <v>23.49</v>
      </c>
      <c r="RJ40" s="31">
        <f t="shared" si="260"/>
        <v>4.7</v>
      </c>
      <c r="RK40" s="31">
        <f t="shared" si="260"/>
        <v>7.83</v>
      </c>
      <c r="RL40" s="31">
        <f t="shared" si="260"/>
        <v>12.53</v>
      </c>
      <c r="RM40" s="31">
        <f t="shared" si="148"/>
        <v>0</v>
      </c>
      <c r="RN40" s="31">
        <f t="shared" si="149"/>
        <v>0</v>
      </c>
      <c r="RO40" s="31">
        <f t="shared" si="150"/>
        <v>0</v>
      </c>
      <c r="RP40" s="31">
        <f t="shared" si="151"/>
        <v>0</v>
      </c>
      <c r="RQ40" s="31">
        <f t="shared" si="152"/>
        <v>0</v>
      </c>
      <c r="RR40" s="31">
        <f t="shared" si="153"/>
        <v>0</v>
      </c>
      <c r="RS40" s="31">
        <f t="shared" si="154"/>
        <v>0</v>
      </c>
      <c r="RT40" s="31">
        <f t="shared" si="155"/>
        <v>0</v>
      </c>
      <c r="RU40" s="31">
        <f t="shared" si="261"/>
        <v>0</v>
      </c>
      <c r="RV40" s="24"/>
      <c r="RW40" s="24"/>
      <c r="RX40" s="24"/>
      <c r="RY40" s="24"/>
    </row>
  </sheetData>
  <mergeCells count="147">
    <mergeCell ref="A1:A3"/>
    <mergeCell ref="B1:C2"/>
    <mergeCell ref="D1:L2"/>
    <mergeCell ref="M1:AT1"/>
    <mergeCell ref="AU1:BZ1"/>
    <mergeCell ref="CA1:CH1"/>
    <mergeCell ref="AQ2:AT2"/>
    <mergeCell ref="AU2:AX2"/>
    <mergeCell ref="AY2:BB2"/>
    <mergeCell ref="BC2:BF2"/>
    <mergeCell ref="CB2:CB3"/>
    <mergeCell ref="CC2:CD2"/>
    <mergeCell ref="CE2:CH2"/>
    <mergeCell ref="BG2:BJ2"/>
    <mergeCell ref="BK2:BN2"/>
    <mergeCell ref="BO2:BR2"/>
    <mergeCell ref="BS2:BV2"/>
    <mergeCell ref="BW2:BZ2"/>
    <mergeCell ref="CA2:CA3"/>
    <mergeCell ref="FP1:FY2"/>
    <mergeCell ref="FH2:FH3"/>
    <mergeCell ref="FI2:FK2"/>
    <mergeCell ref="FL2:FO2"/>
    <mergeCell ref="CI1:CL2"/>
    <mergeCell ref="CM1:DD2"/>
    <mergeCell ref="DE1:DN2"/>
    <mergeCell ref="DO1:DR2"/>
    <mergeCell ref="DS1:EI1"/>
    <mergeCell ref="EJ1:EK2"/>
    <mergeCell ref="DS2:DW2"/>
    <mergeCell ref="DX2:EI2"/>
    <mergeCell ref="FG2:FG3"/>
    <mergeCell ref="EL1:EO2"/>
    <mergeCell ref="EP1:ER2"/>
    <mergeCell ref="ES1:FC2"/>
    <mergeCell ref="FD1:FF2"/>
    <mergeCell ref="FG1:FO1"/>
    <mergeCell ref="OU1:PF1"/>
    <mergeCell ref="PG1:PN1"/>
    <mergeCell ref="FZ1:HB1"/>
    <mergeCell ref="HC1:HH2"/>
    <mergeCell ref="HI1:IL1"/>
    <mergeCell ref="IM1:JE1"/>
    <mergeCell ref="JF1:KR1"/>
    <mergeCell ref="KS1:ME1"/>
    <mergeCell ref="FZ2:GC2"/>
    <mergeCell ref="GD2:GE2"/>
    <mergeCell ref="GF2:GG2"/>
    <mergeCell ref="GH2:GI2"/>
    <mergeCell ref="HJ2:HJ3"/>
    <mergeCell ref="HK2:HK3"/>
    <mergeCell ref="HL2:HL3"/>
    <mergeCell ref="HM2:HW2"/>
    <mergeCell ref="HX2:IA2"/>
    <mergeCell ref="IB2:IH2"/>
    <mergeCell ref="GJ2:GO2"/>
    <mergeCell ref="GP2:GS2"/>
    <mergeCell ref="GT2:GY2"/>
    <mergeCell ref="GZ2:HA2"/>
    <mergeCell ref="HB2:HB3"/>
    <mergeCell ref="HI2:HI3"/>
    <mergeCell ref="RV1:RY1"/>
    <mergeCell ref="M2:N2"/>
    <mergeCell ref="O2:Q2"/>
    <mergeCell ref="R2:T2"/>
    <mergeCell ref="U2:W2"/>
    <mergeCell ref="X2:AA2"/>
    <mergeCell ref="AB2:AF2"/>
    <mergeCell ref="AG2:AI2"/>
    <mergeCell ref="AJ2:AL2"/>
    <mergeCell ref="AM2:AP2"/>
    <mergeCell ref="PO1:PR1"/>
    <mergeCell ref="PS1:PV1"/>
    <mergeCell ref="PW1:PZ1"/>
    <mergeCell ref="QA1:RL1"/>
    <mergeCell ref="RM1:RR1"/>
    <mergeCell ref="RS1:RU2"/>
    <mergeCell ref="PU2:PV2"/>
    <mergeCell ref="PW2:PX2"/>
    <mergeCell ref="PY2:PZ2"/>
    <mergeCell ref="QA2:QC2"/>
    <mergeCell ref="MF1:ML1"/>
    <mergeCell ref="MM1:NJ1"/>
    <mergeCell ref="NK1:OB1"/>
    <mergeCell ref="OC1:OT1"/>
    <mergeCell ref="JP2:JW2"/>
    <mergeCell ref="JX2:KE2"/>
    <mergeCell ref="KF2:KI2"/>
    <mergeCell ref="KJ2:KR2"/>
    <mergeCell ref="KS2:KS3"/>
    <mergeCell ref="KT2:LB2"/>
    <mergeCell ref="II2:IL2"/>
    <mergeCell ref="IM2:IR2"/>
    <mergeCell ref="IS2:IX2"/>
    <mergeCell ref="IY2:JE2"/>
    <mergeCell ref="JF2:JF3"/>
    <mergeCell ref="JG2:JO2"/>
    <mergeCell ref="MJ2:ML2"/>
    <mergeCell ref="MM2:MO2"/>
    <mergeCell ref="MP2:MR2"/>
    <mergeCell ref="MS2:MU2"/>
    <mergeCell ref="MV2:MX2"/>
    <mergeCell ref="MY2:NA2"/>
    <mergeCell ref="LC2:LJ2"/>
    <mergeCell ref="LK2:LR2"/>
    <mergeCell ref="LS2:LV2"/>
    <mergeCell ref="LW2:ME2"/>
    <mergeCell ref="MF2:MF3"/>
    <mergeCell ref="MG2:MI2"/>
    <mergeCell ref="NT2:NV2"/>
    <mergeCell ref="NW2:NY2"/>
    <mergeCell ref="NZ2:OB2"/>
    <mergeCell ref="OC2:OE2"/>
    <mergeCell ref="OF2:OH2"/>
    <mergeCell ref="OI2:OK2"/>
    <mergeCell ref="NB2:ND2"/>
    <mergeCell ref="NE2:NG2"/>
    <mergeCell ref="NH2:NJ2"/>
    <mergeCell ref="NK2:NM2"/>
    <mergeCell ref="NN2:NP2"/>
    <mergeCell ref="NQ2:NS2"/>
    <mergeCell ref="PD2:PF2"/>
    <mergeCell ref="PG2:PJ2"/>
    <mergeCell ref="PK2:PN2"/>
    <mergeCell ref="PO2:PP2"/>
    <mergeCell ref="PQ2:PR2"/>
    <mergeCell ref="PS2:PT2"/>
    <mergeCell ref="OL2:ON2"/>
    <mergeCell ref="OO2:OQ2"/>
    <mergeCell ref="OR2:OT2"/>
    <mergeCell ref="OU2:OW2"/>
    <mergeCell ref="OX2:OZ2"/>
    <mergeCell ref="PA2:PC2"/>
    <mergeCell ref="RV2:RW2"/>
    <mergeCell ref="RX2:RY2"/>
    <mergeCell ref="QV2:RC2"/>
    <mergeCell ref="RD2:RF2"/>
    <mergeCell ref="RG2:RI2"/>
    <mergeCell ref="RJ2:RL2"/>
    <mergeCell ref="RM2:RO2"/>
    <mergeCell ref="RP2:RR2"/>
    <mergeCell ref="QD2:QF2"/>
    <mergeCell ref="QG2:QI2"/>
    <mergeCell ref="QJ2:QL2"/>
    <mergeCell ref="QM2:QO2"/>
    <mergeCell ref="QP2:QR2"/>
    <mergeCell ref="QS2:QU2"/>
  </mergeCells>
  <dataValidations disablePrompts="1" count="22">
    <dataValidation type="list" allowBlank="1" showInputMessage="1" showErrorMessage="1" sqref="IT7:IT40 IN7:IN40" xr:uid="{1BAE2F7B-55E2-4B0F-B335-CB555521E274}">
      <formula1>Cấu_tạo_tấm_đan_truyền_dẫn</formula1>
    </dataValidation>
    <dataValidation type="list" allowBlank="1" showInputMessage="1" showErrorMessage="1" sqref="FH7:FH40" xr:uid="{A9334F2A-8307-4F5E-A7F6-4A85EB06DB4E}">
      <formula1>Cấu_tạo_đế_cống_tròn</formula1>
    </dataValidation>
    <dataValidation type="list" allowBlank="1" showInputMessage="1" showErrorMessage="1" sqref="GU7:GU40" xr:uid="{09C7BD4F-EF05-4FC4-AE4A-A7A66DB54FE9}">
      <formula1>Cấu_tạo_thanh_chống_rãnh</formula1>
    </dataValidation>
    <dataValidation type="list" allowBlank="1" showInputMessage="1" showErrorMessage="1" sqref="MF7:MF40" xr:uid="{9E06E349-8E3D-4976-A996-EA75B37A6B52}">
      <formula1>Loại_vật_liệu_đào_cống__rãnh</formula1>
    </dataValidation>
    <dataValidation type="list" allowBlank="1" showInputMessage="1" showErrorMessage="1" sqref="HL7:HL40" xr:uid="{A4544EC3-1D7E-4ED3-B263-A610BEC5FCEB}">
      <formula1>Hình_thức_hành_lang_bảo_vệ_rãnh_thang</formula1>
    </dataValidation>
    <dataValidation type="list" allowBlank="1" showInputMessage="1" showErrorMessage="1" sqref="HK7:HK40" xr:uid="{BDE42D6F-6B88-4112-BA46-46B4F1465A96}">
      <formula1>Cấu_tạo_giằng_đỉnh_rãnh_thang</formula1>
    </dataValidation>
    <dataValidation type="list" allowBlank="1" showInputMessage="1" showErrorMessage="1" sqref="HJ7:HJ40" xr:uid="{6955D6F0-FE7E-47C5-97D5-687EF5B537A6}">
      <formula1>Cấu_tạo_chân_khay_rãnh_thang</formula1>
    </dataValidation>
    <dataValidation type="list" allowBlank="1" showInputMessage="1" showErrorMessage="1" sqref="HI7:HI40" xr:uid="{53A10D1D-808E-4E2F-BA02-42C19437918C}">
      <formula1>Hình_thức_mái_rãnh_thang</formula1>
    </dataValidation>
    <dataValidation type="list" allowBlank="1" showInputMessage="1" showErrorMessage="1" sqref="CI7:CI40" xr:uid="{2875A321-4E38-4C9C-9C11-AC1E7BBA7E69}">
      <formula1>Loại_vật_liệu_đào_hố_ga</formula1>
    </dataValidation>
    <dataValidation type="list" allowBlank="1" showInputMessage="1" showErrorMessage="1" sqref="J7:J40" xr:uid="{841C5A95-AFF6-45B3-BA86-DAF80CD94236}">
      <formula1>Loại_móng_hố_ga</formula1>
    </dataValidation>
    <dataValidation type="list" allowBlank="1" showInputMessage="1" showErrorMessage="1" sqref="H7:H40" xr:uid="{D5EDB13C-A211-45F5-ABDD-2F7A8AA76216}">
      <formula1>Loại_tường_hố_ga</formula1>
    </dataValidation>
    <dataValidation type="list" allowBlank="1" showInputMessage="1" showErrorMessage="1" sqref="G7:G40" xr:uid="{6C9912C2-473C-4822-A921-2838A0C99005}">
      <formula1>Loại_mũ_mố_hố_ga</formula1>
    </dataValidation>
    <dataValidation type="list" allowBlank="1" showInputMessage="1" showErrorMessage="1" sqref="I7:I40" xr:uid="{087AD875-588A-4FC3-A796-2E9352DD6AFA}">
      <formula1>Hình_thức_móng_hố_ga</formula1>
    </dataValidation>
    <dataValidation type="list" allowBlank="1" showInputMessage="1" showErrorMessage="1" sqref="F7:F40" xr:uid="{CC69B8A2-2ECD-4A79-A13A-246B7947E202}">
      <formula1>Hình_thức_hố_ga</formula1>
    </dataValidation>
    <dataValidation type="list" allowBlank="1" showInputMessage="1" showErrorMessage="1" sqref="CB7:CB40" xr:uid="{2FD51876-4B35-48FD-AF8E-A927DD1D8D0B}">
      <formula1>Hình_thức_đậy_hố_ga</formula1>
    </dataValidation>
    <dataValidation type="list" allowBlank="1" showInputMessage="1" showErrorMessage="1" sqref="FF7:FF40" xr:uid="{16C1956D-8BE0-4DAE-8CDF-98277D2E2354}">
      <formula1>Hình_thức_móng_truyền_dẫn</formula1>
    </dataValidation>
    <dataValidation type="list" allowBlank="1" showInputMessage="1" showErrorMessage="1" sqref="FZ7:FZ40" xr:uid="{2560BB1B-D927-429C-BE1E-2DBA243B6704}">
      <formula1>Loại_tường_rãnh</formula1>
    </dataValidation>
    <dataValidation type="list" allowBlank="1" showInputMessage="1" showErrorMessage="1" sqref="GA7:GA40" xr:uid="{70A0F183-2769-4A66-9524-398672A91EED}">
      <formula1>Loại_mũ_mố_cống__rãnh</formula1>
    </dataValidation>
    <dataValidation type="list" allowBlank="1" showInputMessage="1" showErrorMessage="1" sqref="K7:L40 GB7:GC40" xr:uid="{9FD34CD4-01C5-4171-89EE-3E80C9948B7F}">
      <formula1>"Không, Có"</formula1>
    </dataValidation>
    <dataValidation type="list" allowBlank="1" showInputMessage="1" showErrorMessage="1" sqref="FE7:FE40" xr:uid="{22BAE2C1-8042-458F-A04E-F1F1D27A36D1}">
      <formula1>Loại_móng_truyền_dẫn</formula1>
    </dataValidation>
    <dataValidation type="list" allowBlank="1" showInputMessage="1" showErrorMessage="1" sqref="EQ7:EQ40" xr:uid="{285EE34F-F3DB-4F96-A74D-60FACFDCA77E}">
      <formula1>Loại_truyền_dẫn</formula1>
    </dataValidation>
    <dataValidation type="list" allowBlank="1" showInputMessage="1" showErrorMessage="1" sqref="EP7:EP40" xr:uid="{FDC9534B-2A76-482C-8A66-C695EE5EB573}">
      <formula1>Hình_thức_truyền_dẫn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Hạ Quang Minh</dc:creator>
  <cp:lastModifiedBy>Hạ Quang Minh</cp:lastModifiedBy>
  <dcterms:created xsi:type="dcterms:W3CDTF">2024-08-27T02:48:11Z</dcterms:created>
  <dcterms:modified xsi:type="dcterms:W3CDTF">2024-08-30T10:15:49Z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2024-08-27T02:50:37Z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37a08f6e-93d7-49d1-96ea-dcf4f5f34a71</vt:lpwstr>
  </property>
  <property fmtid="{D5CDD505-2E9C-101B-9397-08002B2CF9AE}" pid="7" name="MSIP_Label_defa4170-0d19-0005-0004-bc88714345d2_ActionId">
    <vt:lpwstr>839fbbbd-8141-4b9f-b408-c2d9d061d0be</vt:lpwstr>
  </property>
  <property fmtid="{D5CDD505-2E9C-101B-9397-08002B2CF9AE}" pid="8" name="MSIP_Label_defa4170-0d19-0005-0004-bc88714345d2_ContentBits">
    <vt:lpwstr>0</vt:lpwstr>
  </property>
</Properties>
</file>