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2.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https://d.docs.live.net/c8cf10edd21e0a98/CSC/PRODUCT/FINANCE/KHOÁ 3/TÀI LIỆU GỞI HỌC VIÊN/"/>
    </mc:Choice>
  </mc:AlternateContent>
  <xr:revisionPtr revIDLastSave="40" documentId="8_{C81CA1D4-9B37-4477-8990-7834529F893C}" xr6:coauthVersionLast="47" xr6:coauthVersionMax="47" xr10:uidLastSave="{CFF968B0-405E-4FD2-9EE4-EC0C98598D71}"/>
  <bookViews>
    <workbookView xWindow="1260" yWindow="-120" windowWidth="27660" windowHeight="16440" xr2:uid="{A2FEDD48-9566-F840-8956-BA8BE671CC3B}"/>
  </bookViews>
  <sheets>
    <sheet name="DS" sheetId="10" r:id="rId1"/>
    <sheet name="XLDL" sheetId="9" state="hidden" r:id="rId2"/>
    <sheet name="Ngân sách" sheetId="12" r:id="rId3"/>
    <sheet name="Đối chiếu ngân sách" sheetId="15" r:id="rId4"/>
    <sheet name="DATA_DOANHTHU" sheetId="1" r:id="rId5"/>
    <sheet name="TUKHOA_DATA" sheetId="2" state="hidden" r:id="rId6"/>
    <sheet name="TUKHOA_CHIPHI" sheetId="5" state="hidden" r:id="rId7"/>
    <sheet name="DATA_CHIPHI" sheetId="3" r:id="rId8"/>
    <sheet name="Bảng phụ" sheetId="11" state="hidden" r:id="rId9"/>
    <sheet name="Thống kê" sheetId="14" r:id="rId10"/>
  </sheets>
  <definedNames>
    <definedName name="Slicer_Nguồn_chi_phí">#N/A</definedName>
    <definedName name="Slicer_Tháng">#N/A</definedName>
    <definedName name="Slicer_Tháng1">#N/A</definedName>
  </definedNames>
  <calcPr calcId="191029"/>
  <pivotCaches>
    <pivotCache cacheId="1634" r:id="rId11"/>
    <pivotCache cacheId="1635"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53" i="1" l="1"/>
  <c r="E3" i="1"/>
  <c r="B3" i="1"/>
  <c r="F30" i="15"/>
  <c r="D27" i="15"/>
  <c r="F27" i="15" s="1"/>
  <c r="D22" i="15"/>
  <c r="F22" i="15" s="1"/>
  <c r="F17" i="15"/>
  <c r="D17" i="15"/>
  <c r="D12" i="15"/>
  <c r="F12" i="15" s="1"/>
  <c r="D4" i="15"/>
  <c r="E61" i="15" s="1"/>
  <c r="E76" i="12"/>
  <c r="E75" i="12"/>
  <c r="F75" i="12" s="1"/>
  <c r="G75" i="12" s="1"/>
  <c r="H75" i="12" s="1"/>
  <c r="I75" i="12" s="1"/>
  <c r="J75" i="12" s="1"/>
  <c r="K75" i="12" s="1"/>
  <c r="L75" i="12" s="1"/>
  <c r="M75" i="12" s="1"/>
  <c r="N75" i="12" s="1"/>
  <c r="O75" i="12" s="1"/>
  <c r="E74" i="12"/>
  <c r="F73" i="12"/>
  <c r="G73" i="12" s="1"/>
  <c r="H73" i="12" s="1"/>
  <c r="I73" i="12" s="1"/>
  <c r="J73" i="12" s="1"/>
  <c r="K73" i="12" s="1"/>
  <c r="L73" i="12" s="1"/>
  <c r="M73" i="12" s="1"/>
  <c r="N73" i="12" s="1"/>
  <c r="O73" i="12" s="1"/>
  <c r="E73" i="12"/>
  <c r="E72" i="12"/>
  <c r="E71" i="12"/>
  <c r="F71" i="12" s="1"/>
  <c r="G71" i="12" s="1"/>
  <c r="H71" i="12" s="1"/>
  <c r="I71" i="12" s="1"/>
  <c r="J71" i="12" s="1"/>
  <c r="K71" i="12" s="1"/>
  <c r="L71" i="12" s="1"/>
  <c r="M71" i="12" s="1"/>
  <c r="N71" i="12" s="1"/>
  <c r="O71" i="12" s="1"/>
  <c r="D70" i="12"/>
  <c r="F69" i="12"/>
  <c r="G69" i="12" s="1"/>
  <c r="H69" i="12" s="1"/>
  <c r="I69" i="12" s="1"/>
  <c r="J69" i="12" s="1"/>
  <c r="K69" i="12" s="1"/>
  <c r="L69" i="12" s="1"/>
  <c r="M69" i="12" s="1"/>
  <c r="N69" i="12" s="1"/>
  <c r="O69" i="12" s="1"/>
  <c r="E69" i="12"/>
  <c r="F68" i="12"/>
  <c r="G68" i="12" s="1"/>
  <c r="H68" i="12" s="1"/>
  <c r="I68" i="12" s="1"/>
  <c r="J68" i="12" s="1"/>
  <c r="K68" i="12" s="1"/>
  <c r="L68" i="12" s="1"/>
  <c r="M68" i="12" s="1"/>
  <c r="N68" i="12" s="1"/>
  <c r="O68" i="12" s="1"/>
  <c r="E68" i="12"/>
  <c r="F67" i="12"/>
  <c r="G67" i="12" s="1"/>
  <c r="H67" i="12" s="1"/>
  <c r="I67" i="12" s="1"/>
  <c r="J67" i="12" s="1"/>
  <c r="K67" i="12" s="1"/>
  <c r="L67" i="12" s="1"/>
  <c r="M67" i="12" s="1"/>
  <c r="N67" i="12" s="1"/>
  <c r="O67" i="12" s="1"/>
  <c r="E67" i="12"/>
  <c r="E66" i="12"/>
  <c r="F66" i="12" s="1"/>
  <c r="G66" i="12" s="1"/>
  <c r="H66" i="12" s="1"/>
  <c r="I66" i="12" s="1"/>
  <c r="J66" i="12" s="1"/>
  <c r="K66" i="12" s="1"/>
  <c r="L66" i="12" s="1"/>
  <c r="M66" i="12" s="1"/>
  <c r="N66" i="12" s="1"/>
  <c r="O66" i="12" s="1"/>
  <c r="F65" i="12"/>
  <c r="G65" i="12" s="1"/>
  <c r="H65" i="12" s="1"/>
  <c r="I65" i="12" s="1"/>
  <c r="J65" i="12" s="1"/>
  <c r="K65" i="12" s="1"/>
  <c r="L65" i="12" s="1"/>
  <c r="M65" i="12" s="1"/>
  <c r="N65" i="12" s="1"/>
  <c r="O65" i="12" s="1"/>
  <c r="E65" i="12"/>
  <c r="E64" i="12"/>
  <c r="F64" i="12" s="1"/>
  <c r="G64" i="12" s="1"/>
  <c r="H64" i="12" s="1"/>
  <c r="I64" i="12" s="1"/>
  <c r="J64" i="12" s="1"/>
  <c r="K64" i="12" s="1"/>
  <c r="L64" i="12" s="1"/>
  <c r="M64" i="12" s="1"/>
  <c r="N64" i="12" s="1"/>
  <c r="O64" i="12" s="1"/>
  <c r="D63" i="12"/>
  <c r="F62" i="12"/>
  <c r="G62" i="12" s="1"/>
  <c r="H62" i="12" s="1"/>
  <c r="I62" i="12" s="1"/>
  <c r="J62" i="12" s="1"/>
  <c r="K62" i="12" s="1"/>
  <c r="L62" i="12" s="1"/>
  <c r="M62" i="12" s="1"/>
  <c r="N62" i="12" s="1"/>
  <c r="O62" i="12" s="1"/>
  <c r="E62" i="12"/>
  <c r="F61" i="12"/>
  <c r="E61" i="12"/>
  <c r="F60" i="12"/>
  <c r="G60" i="12" s="1"/>
  <c r="H60" i="12" s="1"/>
  <c r="I60" i="12" s="1"/>
  <c r="J60" i="12" s="1"/>
  <c r="K60" i="12" s="1"/>
  <c r="L60" i="12" s="1"/>
  <c r="M60" i="12" s="1"/>
  <c r="N60" i="12" s="1"/>
  <c r="O60" i="12" s="1"/>
  <c r="E60" i="12"/>
  <c r="E59" i="12"/>
  <c r="F59" i="12" s="1"/>
  <c r="G59" i="12" s="1"/>
  <c r="H59" i="12" s="1"/>
  <c r="I59" i="12" s="1"/>
  <c r="J59" i="12" s="1"/>
  <c r="K59" i="12" s="1"/>
  <c r="L59" i="12" s="1"/>
  <c r="M59" i="12" s="1"/>
  <c r="N59" i="12" s="1"/>
  <c r="O59" i="12" s="1"/>
  <c r="E58" i="12"/>
  <c r="F58" i="12" s="1"/>
  <c r="G58" i="12" s="1"/>
  <c r="H58" i="12" s="1"/>
  <c r="I58" i="12" s="1"/>
  <c r="J58" i="12" s="1"/>
  <c r="K58" i="12" s="1"/>
  <c r="L58" i="12" s="1"/>
  <c r="M58" i="12" s="1"/>
  <c r="N58" i="12" s="1"/>
  <c r="O58" i="12" s="1"/>
  <c r="E57" i="12"/>
  <c r="F57" i="12" s="1"/>
  <c r="G57" i="12" s="1"/>
  <c r="H57" i="12" s="1"/>
  <c r="I57" i="12" s="1"/>
  <c r="J57" i="12" s="1"/>
  <c r="K57" i="12" s="1"/>
  <c r="L57" i="12" s="1"/>
  <c r="M57" i="12" s="1"/>
  <c r="N57" i="12" s="1"/>
  <c r="O57" i="12" s="1"/>
  <c r="E56" i="12"/>
  <c r="F56" i="12" s="1"/>
  <c r="G56" i="12" s="1"/>
  <c r="H56" i="12" s="1"/>
  <c r="I56" i="12" s="1"/>
  <c r="J56" i="12" s="1"/>
  <c r="K56" i="12" s="1"/>
  <c r="L56" i="12" s="1"/>
  <c r="M56" i="12" s="1"/>
  <c r="N56" i="12" s="1"/>
  <c r="O56" i="12" s="1"/>
  <c r="E55" i="12"/>
  <c r="F55" i="12" s="1"/>
  <c r="D54" i="12"/>
  <c r="F53" i="12"/>
  <c r="G53" i="12" s="1"/>
  <c r="E53" i="12"/>
  <c r="E52" i="12"/>
  <c r="F52" i="12" s="1"/>
  <c r="D51" i="12"/>
  <c r="E50" i="12"/>
  <c r="F50" i="12" s="1"/>
  <c r="G50" i="12" s="1"/>
  <c r="H50" i="12" s="1"/>
  <c r="I50" i="12" s="1"/>
  <c r="J50" i="12" s="1"/>
  <c r="K50" i="12" s="1"/>
  <c r="L50" i="12" s="1"/>
  <c r="M50" i="12" s="1"/>
  <c r="N50" i="12" s="1"/>
  <c r="O50" i="12" s="1"/>
  <c r="E49" i="12"/>
  <c r="F49" i="12" s="1"/>
  <c r="G49" i="12" s="1"/>
  <c r="H49" i="12" s="1"/>
  <c r="I49" i="12" s="1"/>
  <c r="J49" i="12" s="1"/>
  <c r="K49" i="12" s="1"/>
  <c r="L49" i="12" s="1"/>
  <c r="M49" i="12" s="1"/>
  <c r="N49" i="12" s="1"/>
  <c r="O49" i="12" s="1"/>
  <c r="H48" i="12"/>
  <c r="I48" i="12" s="1"/>
  <c r="J48" i="12" s="1"/>
  <c r="K48" i="12" s="1"/>
  <c r="L48" i="12" s="1"/>
  <c r="M48" i="12" s="1"/>
  <c r="N48" i="12" s="1"/>
  <c r="O48" i="12" s="1"/>
  <c r="E48" i="12"/>
  <c r="F48" i="12" s="1"/>
  <c r="G48" i="12" s="1"/>
  <c r="E47" i="12"/>
  <c r="F47" i="12" s="1"/>
  <c r="G47" i="12" s="1"/>
  <c r="H47" i="12" s="1"/>
  <c r="I47" i="12" s="1"/>
  <c r="J47" i="12" s="1"/>
  <c r="K47" i="12" s="1"/>
  <c r="L47" i="12" s="1"/>
  <c r="M47" i="12" s="1"/>
  <c r="N47" i="12" s="1"/>
  <c r="O47" i="12" s="1"/>
  <c r="H46" i="12"/>
  <c r="I46" i="12" s="1"/>
  <c r="J46" i="12" s="1"/>
  <c r="K46" i="12" s="1"/>
  <c r="L46" i="12" s="1"/>
  <c r="M46" i="12" s="1"/>
  <c r="N46" i="12" s="1"/>
  <c r="O46" i="12" s="1"/>
  <c r="E46" i="12"/>
  <c r="F46" i="12" s="1"/>
  <c r="G46" i="12" s="1"/>
  <c r="E45" i="12"/>
  <c r="F45" i="12" s="1"/>
  <c r="D44" i="12"/>
  <c r="E41" i="12"/>
  <c r="F41" i="12" s="1"/>
  <c r="I38" i="12"/>
  <c r="J38" i="12" s="1"/>
  <c r="K38" i="12" s="1"/>
  <c r="L38" i="12" s="1"/>
  <c r="M38" i="12" s="1"/>
  <c r="N38" i="12" s="1"/>
  <c r="O38" i="12" s="1"/>
  <c r="E38" i="12"/>
  <c r="F38" i="12" s="1"/>
  <c r="G38" i="12" s="1"/>
  <c r="H38" i="12" s="1"/>
  <c r="E37" i="12"/>
  <c r="F37" i="12" s="1"/>
  <c r="G37" i="12" s="1"/>
  <c r="H37" i="12" s="1"/>
  <c r="I37" i="12" s="1"/>
  <c r="J37" i="12" s="1"/>
  <c r="K37" i="12" s="1"/>
  <c r="L37" i="12" s="1"/>
  <c r="M37" i="12" s="1"/>
  <c r="N37" i="12" s="1"/>
  <c r="O37" i="12" s="1"/>
  <c r="E36" i="12"/>
  <c r="F36" i="12" s="1"/>
  <c r="G36" i="12" s="1"/>
  <c r="H36" i="12" s="1"/>
  <c r="I36" i="12" s="1"/>
  <c r="J36" i="12" s="1"/>
  <c r="K36" i="12" s="1"/>
  <c r="L36" i="12" s="1"/>
  <c r="M36" i="12" s="1"/>
  <c r="N36" i="12" s="1"/>
  <c r="O36" i="12" s="1"/>
  <c r="F35" i="12"/>
  <c r="E35" i="12"/>
  <c r="E32" i="12"/>
  <c r="F32" i="12" s="1"/>
  <c r="G32" i="12" s="1"/>
  <c r="H32" i="12" s="1"/>
  <c r="I32" i="12" s="1"/>
  <c r="J32" i="12" s="1"/>
  <c r="K32" i="12" s="1"/>
  <c r="L32" i="12" s="1"/>
  <c r="M32" i="12" s="1"/>
  <c r="N32" i="12" s="1"/>
  <c r="O32" i="12" s="1"/>
  <c r="E31" i="12"/>
  <c r="F31" i="12" s="1"/>
  <c r="G31" i="12" s="1"/>
  <c r="H31" i="12" s="1"/>
  <c r="I31" i="12" s="1"/>
  <c r="J31" i="12" s="1"/>
  <c r="K31" i="12" s="1"/>
  <c r="L31" i="12" s="1"/>
  <c r="M31" i="12" s="1"/>
  <c r="N31" i="12" s="1"/>
  <c r="O31" i="12" s="1"/>
  <c r="E30" i="12"/>
  <c r="F30" i="12" s="1"/>
  <c r="G30" i="12" s="1"/>
  <c r="H30" i="12" s="1"/>
  <c r="I30" i="12" s="1"/>
  <c r="J30" i="12" s="1"/>
  <c r="K30" i="12" s="1"/>
  <c r="L30" i="12" s="1"/>
  <c r="M30" i="12" s="1"/>
  <c r="N30" i="12" s="1"/>
  <c r="O30" i="12" s="1"/>
  <c r="E29" i="12"/>
  <c r="F24" i="12"/>
  <c r="G24" i="12" s="1"/>
  <c r="H24" i="12" s="1"/>
  <c r="I24" i="12" s="1"/>
  <c r="J24" i="12" s="1"/>
  <c r="K24" i="12" s="1"/>
  <c r="L24" i="12" s="1"/>
  <c r="M24" i="12" s="1"/>
  <c r="N24" i="12" s="1"/>
  <c r="O24" i="12" s="1"/>
  <c r="E24" i="12"/>
  <c r="F23" i="12"/>
  <c r="E23" i="12"/>
  <c r="F22" i="12"/>
  <c r="E22" i="12"/>
  <c r="E21" i="12"/>
  <c r="E25" i="12" s="1"/>
  <c r="D21" i="12"/>
  <c r="D25" i="12" s="1"/>
  <c r="E18" i="12"/>
  <c r="F18" i="12" s="1"/>
  <c r="G18" i="12" s="1"/>
  <c r="H18" i="12" s="1"/>
  <c r="I18" i="12" s="1"/>
  <c r="J18" i="12" s="1"/>
  <c r="K18" i="12" s="1"/>
  <c r="L18" i="12" s="1"/>
  <c r="M18" i="12" s="1"/>
  <c r="N18" i="12" s="1"/>
  <c r="O18" i="12" s="1"/>
  <c r="E17" i="12"/>
  <c r="F17" i="12" s="1"/>
  <c r="E16" i="12"/>
  <c r="E20" i="12" s="1"/>
  <c r="D16" i="12"/>
  <c r="D28" i="12" s="1"/>
  <c r="E14" i="12"/>
  <c r="F14" i="12" s="1"/>
  <c r="G14" i="12" s="1"/>
  <c r="H14" i="12" s="1"/>
  <c r="I14" i="12" s="1"/>
  <c r="J14" i="12" s="1"/>
  <c r="K14" i="12" s="1"/>
  <c r="L14" i="12" s="1"/>
  <c r="M14" i="12" s="1"/>
  <c r="N14" i="12" s="1"/>
  <c r="O14" i="12" s="1"/>
  <c r="E13" i="12"/>
  <c r="F12" i="12"/>
  <c r="G12" i="12" s="1"/>
  <c r="E12" i="12"/>
  <c r="E11" i="12"/>
  <c r="D11" i="12"/>
  <c r="D15" i="12" s="1"/>
  <c r="E9" i="12"/>
  <c r="F9" i="12" s="1"/>
  <c r="E8" i="12"/>
  <c r="F8" i="12" s="1"/>
  <c r="F7" i="12"/>
  <c r="E7" i="12"/>
  <c r="D6" i="12"/>
  <c r="C8" i="11"/>
  <c r="A8" i="11"/>
  <c r="C7" i="11"/>
  <c r="A7" i="11"/>
  <c r="C6" i="11"/>
  <c r="A6" i="11"/>
  <c r="C5" i="11"/>
  <c r="A5" i="11"/>
  <c r="C4" i="11"/>
  <c r="A4" i="11"/>
  <c r="C3" i="11"/>
  <c r="A3" i="11"/>
  <c r="C2" i="11"/>
  <c r="A2" i="11"/>
  <c r="H829" i="3"/>
  <c r="G829" i="3"/>
  <c r="F829" i="3"/>
  <c r="E829" i="3"/>
  <c r="D829" i="3"/>
  <c r="C829" i="3"/>
  <c r="B829" i="3"/>
  <c r="H828" i="3"/>
  <c r="G828" i="3"/>
  <c r="F828" i="3"/>
  <c r="E828" i="3"/>
  <c r="D828" i="3"/>
  <c r="C828" i="3"/>
  <c r="B828" i="3"/>
  <c r="H827" i="3"/>
  <c r="G827" i="3"/>
  <c r="F827" i="3"/>
  <c r="E827" i="3"/>
  <c r="D827" i="3"/>
  <c r="C827" i="3"/>
  <c r="B827" i="3"/>
  <c r="H826" i="3"/>
  <c r="G826" i="3"/>
  <c r="F826" i="3"/>
  <c r="E826" i="3"/>
  <c r="D826" i="3"/>
  <c r="C826" i="3"/>
  <c r="B826" i="3"/>
  <c r="H825" i="3"/>
  <c r="G825" i="3"/>
  <c r="F825" i="3"/>
  <c r="E825" i="3"/>
  <c r="D825" i="3"/>
  <c r="C825" i="3"/>
  <c r="B825" i="3"/>
  <c r="H824" i="3"/>
  <c r="G824" i="3"/>
  <c r="F824" i="3"/>
  <c r="E824" i="3"/>
  <c r="D824" i="3"/>
  <c r="C824" i="3"/>
  <c r="B824" i="3"/>
  <c r="H823" i="3"/>
  <c r="G823" i="3"/>
  <c r="F823" i="3"/>
  <c r="E823" i="3"/>
  <c r="D823" i="3"/>
  <c r="C823" i="3"/>
  <c r="B823" i="3"/>
  <c r="H822" i="3"/>
  <c r="G822" i="3"/>
  <c r="F822" i="3"/>
  <c r="E822" i="3"/>
  <c r="D822" i="3"/>
  <c r="C822" i="3"/>
  <c r="B822" i="3"/>
  <c r="H821" i="3"/>
  <c r="G821" i="3"/>
  <c r="F821" i="3"/>
  <c r="E821" i="3"/>
  <c r="D821" i="3"/>
  <c r="C821" i="3"/>
  <c r="B821" i="3"/>
  <c r="H820" i="3"/>
  <c r="G820" i="3"/>
  <c r="F820" i="3"/>
  <c r="E820" i="3"/>
  <c r="D820" i="3"/>
  <c r="C820" i="3"/>
  <c r="B820" i="3"/>
  <c r="H819" i="3"/>
  <c r="G819" i="3"/>
  <c r="F819" i="3"/>
  <c r="E819" i="3"/>
  <c r="D819" i="3"/>
  <c r="C819" i="3"/>
  <c r="B819" i="3"/>
  <c r="H818" i="3"/>
  <c r="G818" i="3"/>
  <c r="F818" i="3"/>
  <c r="E818" i="3"/>
  <c r="D818" i="3"/>
  <c r="C818" i="3"/>
  <c r="B818" i="3"/>
  <c r="H817" i="3"/>
  <c r="G817" i="3"/>
  <c r="F817" i="3"/>
  <c r="E817" i="3"/>
  <c r="D817" i="3"/>
  <c r="C817" i="3"/>
  <c r="B817" i="3"/>
  <c r="H816" i="3"/>
  <c r="G816" i="3"/>
  <c r="F816" i="3"/>
  <c r="E816" i="3"/>
  <c r="D816" i="3"/>
  <c r="C816" i="3"/>
  <c r="B816" i="3"/>
  <c r="H815" i="3"/>
  <c r="G815" i="3"/>
  <c r="F815" i="3"/>
  <c r="E815" i="3"/>
  <c r="D815" i="3"/>
  <c r="C815" i="3"/>
  <c r="B815" i="3"/>
  <c r="H814" i="3"/>
  <c r="G814" i="3"/>
  <c r="F814" i="3"/>
  <c r="E814" i="3"/>
  <c r="D814" i="3"/>
  <c r="C814" i="3"/>
  <c r="B814" i="3"/>
  <c r="H813" i="3"/>
  <c r="G813" i="3"/>
  <c r="F813" i="3"/>
  <c r="E813" i="3"/>
  <c r="D813" i="3"/>
  <c r="C813" i="3"/>
  <c r="B813" i="3"/>
  <c r="H812" i="3"/>
  <c r="G812" i="3"/>
  <c r="F812" i="3"/>
  <c r="E812" i="3"/>
  <c r="D812" i="3"/>
  <c r="C812" i="3"/>
  <c r="B812" i="3"/>
  <c r="H811" i="3"/>
  <c r="G811" i="3"/>
  <c r="F811" i="3"/>
  <c r="E811" i="3"/>
  <c r="D811" i="3"/>
  <c r="C811" i="3"/>
  <c r="B811" i="3"/>
  <c r="H810" i="3"/>
  <c r="G810" i="3"/>
  <c r="F810" i="3"/>
  <c r="E810" i="3"/>
  <c r="D810" i="3"/>
  <c r="C810" i="3"/>
  <c r="B810" i="3"/>
  <c r="H809" i="3"/>
  <c r="G809" i="3"/>
  <c r="F809" i="3"/>
  <c r="E809" i="3"/>
  <c r="D809" i="3"/>
  <c r="C809" i="3"/>
  <c r="B809" i="3"/>
  <c r="H808" i="3"/>
  <c r="G808" i="3"/>
  <c r="F808" i="3"/>
  <c r="E808" i="3"/>
  <c r="D808" i="3"/>
  <c r="C808" i="3"/>
  <c r="B808" i="3"/>
  <c r="H807" i="3"/>
  <c r="G807" i="3"/>
  <c r="F807" i="3"/>
  <c r="E807" i="3"/>
  <c r="D807" i="3"/>
  <c r="C807" i="3"/>
  <c r="B807" i="3"/>
  <c r="H806" i="3"/>
  <c r="G806" i="3"/>
  <c r="F806" i="3"/>
  <c r="E806" i="3"/>
  <c r="D806" i="3"/>
  <c r="C806" i="3"/>
  <c r="B806" i="3"/>
  <c r="H805" i="3"/>
  <c r="G805" i="3"/>
  <c r="F805" i="3"/>
  <c r="E805" i="3"/>
  <c r="D805" i="3"/>
  <c r="C805" i="3"/>
  <c r="B805" i="3"/>
  <c r="H804" i="3"/>
  <c r="G804" i="3"/>
  <c r="F804" i="3"/>
  <c r="E804" i="3"/>
  <c r="D804" i="3"/>
  <c r="C804" i="3"/>
  <c r="B804" i="3"/>
  <c r="H803" i="3"/>
  <c r="G803" i="3"/>
  <c r="F803" i="3"/>
  <c r="E803" i="3"/>
  <c r="D803" i="3"/>
  <c r="C803" i="3"/>
  <c r="B803" i="3"/>
  <c r="H802" i="3"/>
  <c r="G802" i="3"/>
  <c r="F802" i="3"/>
  <c r="E802" i="3"/>
  <c r="D802" i="3"/>
  <c r="C802" i="3"/>
  <c r="B802" i="3"/>
  <c r="H801" i="3"/>
  <c r="G801" i="3"/>
  <c r="F801" i="3"/>
  <c r="E801" i="3"/>
  <c r="D801" i="3"/>
  <c r="C801" i="3"/>
  <c r="B801" i="3"/>
  <c r="H800" i="3"/>
  <c r="G800" i="3"/>
  <c r="F800" i="3"/>
  <c r="E800" i="3"/>
  <c r="D800" i="3"/>
  <c r="C800" i="3"/>
  <c r="B800" i="3"/>
  <c r="H799" i="3"/>
  <c r="G799" i="3"/>
  <c r="F799" i="3"/>
  <c r="E799" i="3"/>
  <c r="D799" i="3"/>
  <c r="C799" i="3"/>
  <c r="B799" i="3"/>
  <c r="H798" i="3"/>
  <c r="G798" i="3"/>
  <c r="F798" i="3"/>
  <c r="E798" i="3"/>
  <c r="D798" i="3"/>
  <c r="C798" i="3"/>
  <c r="B798" i="3"/>
  <c r="H797" i="3"/>
  <c r="G797" i="3"/>
  <c r="F797" i="3"/>
  <c r="E797" i="3"/>
  <c r="D797" i="3"/>
  <c r="C797" i="3"/>
  <c r="B797" i="3"/>
  <c r="H796" i="3"/>
  <c r="G796" i="3"/>
  <c r="F796" i="3"/>
  <c r="E796" i="3"/>
  <c r="D796" i="3"/>
  <c r="C796" i="3"/>
  <c r="B796" i="3"/>
  <c r="H795" i="3"/>
  <c r="G795" i="3"/>
  <c r="F795" i="3"/>
  <c r="E795" i="3"/>
  <c r="D795" i="3"/>
  <c r="C795" i="3"/>
  <c r="B795" i="3"/>
  <c r="H794" i="3"/>
  <c r="G794" i="3"/>
  <c r="F794" i="3"/>
  <c r="E794" i="3"/>
  <c r="D794" i="3"/>
  <c r="C794" i="3"/>
  <c r="B794" i="3"/>
  <c r="H793" i="3"/>
  <c r="G793" i="3"/>
  <c r="F793" i="3"/>
  <c r="E793" i="3"/>
  <c r="D793" i="3"/>
  <c r="C793" i="3"/>
  <c r="B793" i="3"/>
  <c r="H792" i="3"/>
  <c r="G792" i="3"/>
  <c r="F792" i="3"/>
  <c r="E792" i="3"/>
  <c r="D792" i="3"/>
  <c r="C792" i="3"/>
  <c r="B792" i="3"/>
  <c r="H791" i="3"/>
  <c r="G791" i="3"/>
  <c r="F791" i="3"/>
  <c r="E791" i="3"/>
  <c r="D791" i="3"/>
  <c r="C791" i="3"/>
  <c r="B791" i="3"/>
  <c r="H790" i="3"/>
  <c r="G790" i="3"/>
  <c r="F790" i="3"/>
  <c r="E790" i="3"/>
  <c r="D790" i="3"/>
  <c r="C790" i="3"/>
  <c r="B790" i="3"/>
  <c r="H789" i="3"/>
  <c r="G789" i="3"/>
  <c r="F789" i="3"/>
  <c r="E789" i="3"/>
  <c r="D789" i="3"/>
  <c r="C789" i="3"/>
  <c r="B789" i="3"/>
  <c r="H788" i="3"/>
  <c r="G788" i="3"/>
  <c r="F788" i="3"/>
  <c r="E788" i="3"/>
  <c r="D788" i="3"/>
  <c r="C788" i="3"/>
  <c r="B788" i="3"/>
  <c r="H787" i="3"/>
  <c r="G787" i="3"/>
  <c r="F787" i="3"/>
  <c r="E787" i="3"/>
  <c r="D787" i="3"/>
  <c r="C787" i="3"/>
  <c r="B787" i="3"/>
  <c r="H786" i="3"/>
  <c r="G786" i="3"/>
  <c r="F786" i="3"/>
  <c r="E786" i="3"/>
  <c r="D786" i="3"/>
  <c r="C786" i="3"/>
  <c r="B786" i="3"/>
  <c r="H785" i="3"/>
  <c r="G785" i="3"/>
  <c r="F785" i="3"/>
  <c r="E785" i="3"/>
  <c r="D785" i="3"/>
  <c r="C785" i="3"/>
  <c r="B785" i="3"/>
  <c r="H784" i="3"/>
  <c r="G784" i="3"/>
  <c r="F784" i="3"/>
  <c r="E784" i="3"/>
  <c r="D784" i="3"/>
  <c r="C784" i="3"/>
  <c r="B784" i="3"/>
  <c r="H783" i="3"/>
  <c r="G783" i="3"/>
  <c r="F783" i="3"/>
  <c r="E783" i="3"/>
  <c r="D783" i="3"/>
  <c r="C783" i="3"/>
  <c r="B783" i="3"/>
  <c r="H782" i="3"/>
  <c r="G782" i="3"/>
  <c r="F782" i="3"/>
  <c r="E782" i="3"/>
  <c r="D782" i="3"/>
  <c r="C782" i="3"/>
  <c r="B782" i="3"/>
  <c r="H781" i="3"/>
  <c r="G781" i="3"/>
  <c r="F781" i="3"/>
  <c r="E781" i="3"/>
  <c r="D781" i="3"/>
  <c r="C781" i="3"/>
  <c r="B781" i="3"/>
  <c r="H780" i="3"/>
  <c r="G780" i="3"/>
  <c r="F780" i="3"/>
  <c r="E780" i="3"/>
  <c r="D780" i="3"/>
  <c r="C780" i="3"/>
  <c r="B780" i="3"/>
  <c r="H779" i="3"/>
  <c r="G779" i="3"/>
  <c r="F779" i="3"/>
  <c r="E779" i="3"/>
  <c r="D779" i="3"/>
  <c r="C779" i="3"/>
  <c r="B779" i="3"/>
  <c r="H778" i="3"/>
  <c r="G778" i="3"/>
  <c r="F778" i="3"/>
  <c r="E778" i="3"/>
  <c r="D778" i="3"/>
  <c r="C778" i="3"/>
  <c r="B778" i="3"/>
  <c r="H777" i="3"/>
  <c r="G777" i="3"/>
  <c r="F777" i="3"/>
  <c r="E777" i="3"/>
  <c r="D777" i="3"/>
  <c r="C777" i="3"/>
  <c r="B777" i="3"/>
  <c r="H776" i="3"/>
  <c r="G776" i="3"/>
  <c r="F776" i="3"/>
  <c r="E776" i="3"/>
  <c r="D776" i="3"/>
  <c r="C776" i="3"/>
  <c r="B776" i="3"/>
  <c r="H775" i="3"/>
  <c r="G775" i="3"/>
  <c r="F775" i="3"/>
  <c r="E775" i="3"/>
  <c r="D775" i="3"/>
  <c r="C775" i="3"/>
  <c r="B775" i="3"/>
  <c r="H774" i="3"/>
  <c r="G774" i="3"/>
  <c r="F774" i="3"/>
  <c r="E774" i="3"/>
  <c r="D774" i="3"/>
  <c r="C774" i="3"/>
  <c r="B774" i="3"/>
  <c r="H773" i="3"/>
  <c r="G773" i="3"/>
  <c r="F773" i="3"/>
  <c r="E773" i="3"/>
  <c r="D773" i="3"/>
  <c r="C773" i="3"/>
  <c r="B773" i="3"/>
  <c r="H772" i="3"/>
  <c r="G772" i="3"/>
  <c r="F772" i="3"/>
  <c r="E772" i="3"/>
  <c r="D772" i="3"/>
  <c r="C772" i="3"/>
  <c r="B772" i="3"/>
  <c r="H771" i="3"/>
  <c r="G771" i="3"/>
  <c r="F771" i="3"/>
  <c r="E771" i="3"/>
  <c r="D771" i="3"/>
  <c r="C771" i="3"/>
  <c r="B771" i="3"/>
  <c r="H770" i="3"/>
  <c r="G770" i="3"/>
  <c r="F770" i="3"/>
  <c r="E770" i="3"/>
  <c r="D770" i="3"/>
  <c r="C770" i="3"/>
  <c r="B770" i="3"/>
  <c r="H769" i="3"/>
  <c r="G769" i="3"/>
  <c r="F769" i="3"/>
  <c r="E769" i="3"/>
  <c r="D769" i="3"/>
  <c r="C769" i="3"/>
  <c r="B769" i="3"/>
  <c r="H768" i="3"/>
  <c r="G768" i="3"/>
  <c r="F768" i="3"/>
  <c r="E768" i="3"/>
  <c r="D768" i="3"/>
  <c r="C768" i="3"/>
  <c r="B768" i="3"/>
  <c r="H767" i="3"/>
  <c r="G767" i="3"/>
  <c r="F767" i="3"/>
  <c r="E767" i="3"/>
  <c r="D767" i="3"/>
  <c r="C767" i="3"/>
  <c r="B767" i="3"/>
  <c r="H766" i="3"/>
  <c r="G766" i="3"/>
  <c r="F766" i="3"/>
  <c r="E766" i="3"/>
  <c r="D766" i="3"/>
  <c r="C766" i="3"/>
  <c r="B766" i="3"/>
  <c r="H765" i="3"/>
  <c r="G765" i="3"/>
  <c r="F765" i="3"/>
  <c r="E765" i="3"/>
  <c r="D765" i="3"/>
  <c r="C765" i="3"/>
  <c r="B765" i="3"/>
  <c r="H764" i="3"/>
  <c r="G764" i="3"/>
  <c r="F764" i="3"/>
  <c r="E764" i="3"/>
  <c r="D764" i="3"/>
  <c r="C764" i="3"/>
  <c r="B764" i="3"/>
  <c r="H763" i="3"/>
  <c r="G763" i="3"/>
  <c r="F763" i="3"/>
  <c r="E763" i="3"/>
  <c r="D763" i="3"/>
  <c r="C763" i="3"/>
  <c r="B763" i="3"/>
  <c r="H762" i="3"/>
  <c r="G762" i="3"/>
  <c r="F762" i="3"/>
  <c r="E762" i="3"/>
  <c r="D762" i="3"/>
  <c r="C762" i="3"/>
  <c r="B762" i="3"/>
  <c r="H761" i="3"/>
  <c r="G761" i="3"/>
  <c r="F761" i="3"/>
  <c r="E761" i="3"/>
  <c r="D761" i="3"/>
  <c r="C761" i="3"/>
  <c r="B761" i="3"/>
  <c r="H760" i="3"/>
  <c r="G760" i="3"/>
  <c r="F760" i="3"/>
  <c r="E760" i="3"/>
  <c r="D760" i="3"/>
  <c r="C760" i="3"/>
  <c r="B760" i="3"/>
  <c r="H759" i="3"/>
  <c r="G759" i="3"/>
  <c r="F759" i="3"/>
  <c r="E759" i="3"/>
  <c r="D759" i="3"/>
  <c r="C759" i="3"/>
  <c r="B759" i="3"/>
  <c r="H758" i="3"/>
  <c r="G758" i="3"/>
  <c r="F758" i="3"/>
  <c r="E758" i="3"/>
  <c r="D758" i="3"/>
  <c r="C758" i="3"/>
  <c r="B758" i="3"/>
  <c r="H757" i="3"/>
  <c r="G757" i="3"/>
  <c r="F757" i="3"/>
  <c r="E757" i="3"/>
  <c r="D757" i="3"/>
  <c r="C757" i="3"/>
  <c r="B757" i="3"/>
  <c r="H756" i="3"/>
  <c r="G756" i="3"/>
  <c r="F756" i="3"/>
  <c r="E756" i="3"/>
  <c r="D756" i="3"/>
  <c r="C756" i="3"/>
  <c r="B756" i="3"/>
  <c r="H755" i="3"/>
  <c r="G755" i="3"/>
  <c r="F755" i="3"/>
  <c r="E755" i="3"/>
  <c r="D755" i="3"/>
  <c r="C755" i="3"/>
  <c r="B755" i="3"/>
  <c r="H754" i="3"/>
  <c r="G754" i="3"/>
  <c r="F754" i="3"/>
  <c r="E754" i="3"/>
  <c r="D754" i="3"/>
  <c r="C754" i="3"/>
  <c r="B754" i="3"/>
  <c r="H753" i="3"/>
  <c r="G753" i="3"/>
  <c r="F753" i="3"/>
  <c r="E753" i="3"/>
  <c r="D753" i="3"/>
  <c r="C753" i="3"/>
  <c r="B753" i="3"/>
  <c r="H752" i="3"/>
  <c r="G752" i="3"/>
  <c r="F752" i="3"/>
  <c r="E752" i="3"/>
  <c r="D752" i="3"/>
  <c r="C752" i="3"/>
  <c r="B752" i="3"/>
  <c r="H751" i="3"/>
  <c r="G751" i="3"/>
  <c r="F751" i="3"/>
  <c r="E751" i="3"/>
  <c r="D751" i="3"/>
  <c r="C751" i="3"/>
  <c r="B751" i="3"/>
  <c r="H750" i="3"/>
  <c r="G750" i="3"/>
  <c r="F750" i="3"/>
  <c r="E750" i="3"/>
  <c r="D750" i="3"/>
  <c r="C750" i="3"/>
  <c r="B750" i="3"/>
  <c r="H749" i="3"/>
  <c r="G749" i="3"/>
  <c r="F749" i="3"/>
  <c r="E749" i="3"/>
  <c r="D749" i="3"/>
  <c r="C749" i="3"/>
  <c r="B749" i="3"/>
  <c r="H748" i="3"/>
  <c r="G748" i="3"/>
  <c r="F748" i="3"/>
  <c r="E748" i="3"/>
  <c r="D748" i="3"/>
  <c r="C748" i="3"/>
  <c r="B748" i="3"/>
  <c r="H747" i="3"/>
  <c r="G747" i="3"/>
  <c r="F747" i="3"/>
  <c r="E747" i="3"/>
  <c r="D747" i="3"/>
  <c r="C747" i="3"/>
  <c r="B747" i="3"/>
  <c r="H746" i="3"/>
  <c r="G746" i="3"/>
  <c r="F746" i="3"/>
  <c r="E746" i="3"/>
  <c r="D746" i="3"/>
  <c r="C746" i="3"/>
  <c r="B746" i="3"/>
  <c r="H745" i="3"/>
  <c r="G745" i="3"/>
  <c r="F745" i="3"/>
  <c r="E745" i="3"/>
  <c r="D745" i="3"/>
  <c r="C745" i="3"/>
  <c r="B745" i="3"/>
  <c r="H744" i="3"/>
  <c r="G744" i="3"/>
  <c r="F744" i="3"/>
  <c r="E744" i="3"/>
  <c r="D744" i="3"/>
  <c r="C744" i="3"/>
  <c r="B744" i="3"/>
  <c r="H743" i="3"/>
  <c r="G743" i="3"/>
  <c r="F743" i="3"/>
  <c r="E743" i="3"/>
  <c r="D743" i="3"/>
  <c r="C743" i="3"/>
  <c r="B743" i="3"/>
  <c r="H742" i="3"/>
  <c r="G742" i="3"/>
  <c r="F742" i="3"/>
  <c r="E742" i="3"/>
  <c r="D742" i="3"/>
  <c r="C742" i="3"/>
  <c r="B742" i="3"/>
  <c r="H741" i="3"/>
  <c r="G741" i="3"/>
  <c r="F741" i="3"/>
  <c r="E741" i="3"/>
  <c r="D741" i="3"/>
  <c r="C741" i="3"/>
  <c r="B741" i="3"/>
  <c r="H740" i="3"/>
  <c r="G740" i="3"/>
  <c r="F740" i="3"/>
  <c r="E740" i="3"/>
  <c r="D740" i="3"/>
  <c r="C740" i="3"/>
  <c r="B740" i="3"/>
  <c r="H739" i="3"/>
  <c r="G739" i="3"/>
  <c r="F739" i="3"/>
  <c r="E739" i="3"/>
  <c r="D739" i="3"/>
  <c r="C739" i="3"/>
  <c r="B739" i="3"/>
  <c r="H738" i="3"/>
  <c r="G738" i="3"/>
  <c r="F738" i="3"/>
  <c r="E738" i="3"/>
  <c r="D738" i="3"/>
  <c r="C738" i="3"/>
  <c r="B738" i="3"/>
  <c r="H737" i="3"/>
  <c r="G737" i="3"/>
  <c r="F737" i="3"/>
  <c r="E737" i="3"/>
  <c r="D737" i="3"/>
  <c r="C737" i="3"/>
  <c r="B737" i="3"/>
  <c r="H736" i="3"/>
  <c r="G736" i="3"/>
  <c r="F736" i="3"/>
  <c r="E736" i="3"/>
  <c r="D736" i="3"/>
  <c r="C736" i="3"/>
  <c r="B736" i="3"/>
  <c r="H735" i="3"/>
  <c r="G735" i="3"/>
  <c r="F735" i="3"/>
  <c r="E735" i="3"/>
  <c r="D735" i="3"/>
  <c r="C735" i="3"/>
  <c r="B735" i="3"/>
  <c r="H734" i="3"/>
  <c r="G734" i="3"/>
  <c r="F734" i="3"/>
  <c r="E734" i="3"/>
  <c r="D734" i="3"/>
  <c r="C734" i="3"/>
  <c r="B734" i="3"/>
  <c r="H733" i="3"/>
  <c r="G733" i="3"/>
  <c r="F733" i="3"/>
  <c r="E733" i="3"/>
  <c r="D733" i="3"/>
  <c r="C733" i="3"/>
  <c r="B733" i="3"/>
  <c r="H732" i="3"/>
  <c r="G732" i="3"/>
  <c r="F732" i="3"/>
  <c r="E732" i="3"/>
  <c r="D732" i="3"/>
  <c r="C732" i="3"/>
  <c r="B732" i="3"/>
  <c r="H731" i="3"/>
  <c r="G731" i="3"/>
  <c r="F731" i="3"/>
  <c r="E731" i="3"/>
  <c r="D731" i="3"/>
  <c r="C731" i="3"/>
  <c r="B731" i="3"/>
  <c r="H730" i="3"/>
  <c r="G730" i="3"/>
  <c r="F730" i="3"/>
  <c r="E730" i="3"/>
  <c r="D730" i="3"/>
  <c r="C730" i="3"/>
  <c r="B730" i="3"/>
  <c r="H729" i="3"/>
  <c r="G729" i="3"/>
  <c r="F729" i="3"/>
  <c r="E729" i="3"/>
  <c r="D729" i="3"/>
  <c r="C729" i="3"/>
  <c r="B729" i="3"/>
  <c r="H728" i="3"/>
  <c r="G728" i="3"/>
  <c r="F728" i="3"/>
  <c r="E728" i="3"/>
  <c r="D728" i="3"/>
  <c r="C728" i="3"/>
  <c r="B728" i="3"/>
  <c r="H727" i="3"/>
  <c r="G727" i="3"/>
  <c r="F727" i="3"/>
  <c r="E727" i="3"/>
  <c r="D727" i="3"/>
  <c r="C727" i="3"/>
  <c r="B727" i="3"/>
  <c r="H726" i="3"/>
  <c r="G726" i="3"/>
  <c r="F726" i="3"/>
  <c r="E726" i="3"/>
  <c r="D726" i="3"/>
  <c r="C726" i="3"/>
  <c r="B726" i="3"/>
  <c r="H725" i="3"/>
  <c r="G725" i="3"/>
  <c r="F725" i="3"/>
  <c r="E725" i="3"/>
  <c r="D725" i="3"/>
  <c r="C725" i="3"/>
  <c r="B725" i="3"/>
  <c r="H724" i="3"/>
  <c r="G724" i="3"/>
  <c r="F724" i="3"/>
  <c r="E724" i="3"/>
  <c r="D724" i="3"/>
  <c r="C724" i="3"/>
  <c r="B724" i="3"/>
  <c r="H723" i="3"/>
  <c r="G723" i="3"/>
  <c r="F723" i="3"/>
  <c r="E723" i="3"/>
  <c r="D723" i="3"/>
  <c r="C723" i="3"/>
  <c r="B723" i="3"/>
  <c r="H722" i="3"/>
  <c r="G722" i="3"/>
  <c r="F722" i="3"/>
  <c r="E722" i="3"/>
  <c r="D722" i="3"/>
  <c r="C722" i="3"/>
  <c r="B722" i="3"/>
  <c r="H721" i="3"/>
  <c r="G721" i="3"/>
  <c r="F721" i="3"/>
  <c r="E721" i="3"/>
  <c r="D721" i="3"/>
  <c r="C721" i="3"/>
  <c r="B721" i="3"/>
  <c r="H720" i="3"/>
  <c r="G720" i="3"/>
  <c r="F720" i="3"/>
  <c r="E720" i="3"/>
  <c r="D720" i="3"/>
  <c r="C720" i="3"/>
  <c r="B720" i="3"/>
  <c r="H719" i="3"/>
  <c r="G719" i="3"/>
  <c r="F719" i="3"/>
  <c r="E719" i="3"/>
  <c r="D719" i="3"/>
  <c r="C719" i="3"/>
  <c r="B719" i="3"/>
  <c r="H718" i="3"/>
  <c r="G718" i="3"/>
  <c r="F718" i="3"/>
  <c r="E718" i="3"/>
  <c r="D718" i="3"/>
  <c r="C718" i="3"/>
  <c r="B718" i="3"/>
  <c r="H717" i="3"/>
  <c r="G717" i="3"/>
  <c r="F717" i="3"/>
  <c r="E717" i="3"/>
  <c r="D717" i="3"/>
  <c r="C717" i="3"/>
  <c r="B717" i="3"/>
  <c r="H716" i="3"/>
  <c r="G716" i="3"/>
  <c r="F716" i="3"/>
  <c r="E716" i="3"/>
  <c r="D716" i="3"/>
  <c r="C716" i="3"/>
  <c r="B716" i="3"/>
  <c r="H715" i="3"/>
  <c r="G715" i="3"/>
  <c r="F715" i="3"/>
  <c r="E715" i="3"/>
  <c r="D715" i="3"/>
  <c r="C715" i="3"/>
  <c r="B715" i="3"/>
  <c r="H714" i="3"/>
  <c r="G714" i="3"/>
  <c r="F714" i="3"/>
  <c r="E714" i="3"/>
  <c r="D714" i="3"/>
  <c r="C714" i="3"/>
  <c r="B714" i="3"/>
  <c r="H713" i="3"/>
  <c r="G713" i="3"/>
  <c r="F713" i="3"/>
  <c r="E713" i="3"/>
  <c r="D713" i="3"/>
  <c r="C713" i="3"/>
  <c r="B713" i="3"/>
  <c r="H712" i="3"/>
  <c r="G712" i="3"/>
  <c r="F712" i="3"/>
  <c r="E712" i="3"/>
  <c r="D712" i="3"/>
  <c r="C712" i="3"/>
  <c r="B712" i="3"/>
  <c r="H711" i="3"/>
  <c r="G711" i="3"/>
  <c r="F711" i="3"/>
  <c r="E711" i="3"/>
  <c r="D711" i="3"/>
  <c r="C711" i="3"/>
  <c r="B711" i="3"/>
  <c r="H710" i="3"/>
  <c r="G710" i="3"/>
  <c r="F710" i="3"/>
  <c r="E710" i="3"/>
  <c r="D710" i="3"/>
  <c r="C710" i="3"/>
  <c r="B710" i="3"/>
  <c r="H709" i="3"/>
  <c r="G709" i="3"/>
  <c r="F709" i="3"/>
  <c r="E709" i="3"/>
  <c r="D709" i="3"/>
  <c r="C709" i="3"/>
  <c r="B709" i="3"/>
  <c r="H708" i="3"/>
  <c r="G708" i="3"/>
  <c r="F708" i="3"/>
  <c r="E708" i="3"/>
  <c r="D708" i="3"/>
  <c r="C708" i="3"/>
  <c r="B708" i="3"/>
  <c r="H707" i="3"/>
  <c r="G707" i="3"/>
  <c r="F707" i="3"/>
  <c r="E707" i="3"/>
  <c r="D707" i="3"/>
  <c r="C707" i="3"/>
  <c r="B707" i="3"/>
  <c r="H706" i="3"/>
  <c r="G706" i="3"/>
  <c r="F706" i="3"/>
  <c r="E706" i="3"/>
  <c r="D706" i="3"/>
  <c r="C706" i="3"/>
  <c r="B706" i="3"/>
  <c r="H705" i="3"/>
  <c r="G705" i="3"/>
  <c r="F705" i="3"/>
  <c r="E705" i="3"/>
  <c r="D705" i="3"/>
  <c r="C705" i="3"/>
  <c r="B705" i="3"/>
  <c r="H704" i="3"/>
  <c r="G704" i="3"/>
  <c r="F704" i="3"/>
  <c r="E704" i="3"/>
  <c r="D704" i="3"/>
  <c r="C704" i="3"/>
  <c r="B704" i="3"/>
  <c r="H703" i="3"/>
  <c r="G703" i="3"/>
  <c r="F703" i="3"/>
  <c r="E703" i="3"/>
  <c r="D703" i="3"/>
  <c r="C703" i="3"/>
  <c r="B703" i="3"/>
  <c r="H702" i="3"/>
  <c r="G702" i="3"/>
  <c r="F702" i="3"/>
  <c r="E702" i="3"/>
  <c r="D702" i="3"/>
  <c r="C702" i="3"/>
  <c r="B702" i="3"/>
  <c r="H701" i="3"/>
  <c r="G701" i="3"/>
  <c r="F701" i="3"/>
  <c r="E701" i="3"/>
  <c r="D701" i="3"/>
  <c r="C701" i="3"/>
  <c r="B701" i="3"/>
  <c r="H700" i="3"/>
  <c r="G700" i="3"/>
  <c r="F700" i="3"/>
  <c r="E700" i="3"/>
  <c r="D700" i="3"/>
  <c r="C700" i="3"/>
  <c r="B700" i="3"/>
  <c r="H699" i="3"/>
  <c r="G699" i="3"/>
  <c r="F699" i="3"/>
  <c r="E699" i="3"/>
  <c r="D699" i="3"/>
  <c r="C699" i="3"/>
  <c r="B699" i="3"/>
  <c r="H698" i="3"/>
  <c r="G698" i="3"/>
  <c r="F698" i="3"/>
  <c r="E698" i="3"/>
  <c r="D698" i="3"/>
  <c r="C698" i="3"/>
  <c r="B698" i="3"/>
  <c r="H697" i="3"/>
  <c r="G697" i="3"/>
  <c r="F697" i="3"/>
  <c r="E697" i="3"/>
  <c r="D697" i="3"/>
  <c r="C697" i="3"/>
  <c r="B697" i="3"/>
  <c r="H696" i="3"/>
  <c r="G696" i="3"/>
  <c r="F696" i="3"/>
  <c r="E696" i="3"/>
  <c r="D696" i="3"/>
  <c r="C696" i="3"/>
  <c r="B696" i="3"/>
  <c r="H695" i="3"/>
  <c r="G695" i="3"/>
  <c r="F695" i="3"/>
  <c r="E695" i="3"/>
  <c r="D695" i="3"/>
  <c r="C695" i="3"/>
  <c r="B695" i="3"/>
  <c r="H694" i="3"/>
  <c r="G694" i="3"/>
  <c r="F694" i="3"/>
  <c r="E694" i="3"/>
  <c r="D694" i="3"/>
  <c r="C694" i="3"/>
  <c r="B694" i="3"/>
  <c r="H693" i="3"/>
  <c r="G693" i="3"/>
  <c r="F693" i="3"/>
  <c r="E693" i="3"/>
  <c r="D693" i="3"/>
  <c r="C693" i="3"/>
  <c r="B693" i="3"/>
  <c r="H692" i="3"/>
  <c r="G692" i="3"/>
  <c r="F692" i="3"/>
  <c r="E692" i="3"/>
  <c r="D692" i="3"/>
  <c r="C692" i="3"/>
  <c r="B692" i="3"/>
  <c r="H691" i="3"/>
  <c r="G691" i="3"/>
  <c r="F691" i="3"/>
  <c r="E691" i="3"/>
  <c r="D691" i="3"/>
  <c r="C691" i="3"/>
  <c r="B691" i="3"/>
  <c r="H690" i="3"/>
  <c r="G690" i="3"/>
  <c r="F690" i="3"/>
  <c r="E690" i="3"/>
  <c r="D690" i="3"/>
  <c r="C690" i="3"/>
  <c r="B690" i="3"/>
  <c r="H689" i="3"/>
  <c r="G689" i="3"/>
  <c r="F689" i="3"/>
  <c r="E689" i="3"/>
  <c r="D689" i="3"/>
  <c r="C689" i="3"/>
  <c r="B689" i="3"/>
  <c r="H688" i="3"/>
  <c r="G688" i="3"/>
  <c r="F688" i="3"/>
  <c r="E688" i="3"/>
  <c r="D688" i="3"/>
  <c r="C688" i="3"/>
  <c r="B688" i="3"/>
  <c r="H687" i="3"/>
  <c r="G687" i="3"/>
  <c r="F687" i="3"/>
  <c r="E687" i="3"/>
  <c r="D687" i="3"/>
  <c r="C687" i="3"/>
  <c r="B687" i="3"/>
  <c r="H686" i="3"/>
  <c r="G686" i="3"/>
  <c r="F686" i="3"/>
  <c r="E686" i="3"/>
  <c r="D686" i="3"/>
  <c r="C686" i="3"/>
  <c r="B686" i="3"/>
  <c r="H685" i="3"/>
  <c r="G685" i="3"/>
  <c r="F685" i="3"/>
  <c r="E685" i="3"/>
  <c r="D685" i="3"/>
  <c r="C685" i="3"/>
  <c r="B685" i="3"/>
  <c r="H684" i="3"/>
  <c r="G684" i="3"/>
  <c r="F684" i="3"/>
  <c r="E684" i="3"/>
  <c r="D684" i="3"/>
  <c r="C684" i="3"/>
  <c r="B684" i="3"/>
  <c r="H683" i="3"/>
  <c r="G683" i="3"/>
  <c r="F683" i="3"/>
  <c r="E683" i="3"/>
  <c r="D683" i="3"/>
  <c r="C683" i="3"/>
  <c r="B683" i="3"/>
  <c r="H682" i="3"/>
  <c r="G682" i="3"/>
  <c r="F682" i="3"/>
  <c r="E682" i="3"/>
  <c r="D682" i="3"/>
  <c r="C682" i="3"/>
  <c r="B682" i="3"/>
  <c r="H681" i="3"/>
  <c r="G681" i="3"/>
  <c r="F681" i="3"/>
  <c r="E681" i="3"/>
  <c r="D681" i="3"/>
  <c r="C681" i="3"/>
  <c r="B681" i="3"/>
  <c r="H680" i="3"/>
  <c r="G680" i="3"/>
  <c r="F680" i="3"/>
  <c r="E680" i="3"/>
  <c r="D680" i="3"/>
  <c r="C680" i="3"/>
  <c r="B680" i="3"/>
  <c r="H679" i="3"/>
  <c r="G679" i="3"/>
  <c r="F679" i="3"/>
  <c r="E679" i="3"/>
  <c r="D679" i="3"/>
  <c r="C679" i="3"/>
  <c r="B679" i="3"/>
  <c r="H678" i="3"/>
  <c r="G678" i="3"/>
  <c r="F678" i="3"/>
  <c r="E678" i="3"/>
  <c r="D678" i="3"/>
  <c r="C678" i="3"/>
  <c r="B678" i="3"/>
  <c r="H677" i="3"/>
  <c r="G677" i="3"/>
  <c r="F677" i="3"/>
  <c r="E677" i="3"/>
  <c r="D677" i="3"/>
  <c r="C677" i="3"/>
  <c r="B677" i="3"/>
  <c r="H676" i="3"/>
  <c r="G676" i="3"/>
  <c r="F676" i="3"/>
  <c r="E676" i="3"/>
  <c r="D676" i="3"/>
  <c r="C676" i="3"/>
  <c r="B676" i="3"/>
  <c r="H675" i="3"/>
  <c r="G675" i="3"/>
  <c r="F675" i="3"/>
  <c r="E675" i="3"/>
  <c r="D675" i="3"/>
  <c r="C675" i="3"/>
  <c r="B675" i="3"/>
  <c r="H674" i="3"/>
  <c r="G674" i="3"/>
  <c r="F674" i="3"/>
  <c r="E674" i="3"/>
  <c r="D674" i="3"/>
  <c r="C674" i="3"/>
  <c r="B674" i="3"/>
  <c r="H673" i="3"/>
  <c r="G673" i="3"/>
  <c r="F673" i="3"/>
  <c r="E673" i="3"/>
  <c r="D673" i="3"/>
  <c r="C673" i="3"/>
  <c r="B673" i="3"/>
  <c r="H672" i="3"/>
  <c r="G672" i="3"/>
  <c r="F672" i="3"/>
  <c r="E672" i="3"/>
  <c r="D672" i="3"/>
  <c r="C672" i="3"/>
  <c r="B672" i="3"/>
  <c r="H671" i="3"/>
  <c r="G671" i="3"/>
  <c r="F671" i="3"/>
  <c r="E671" i="3"/>
  <c r="D671" i="3"/>
  <c r="C671" i="3"/>
  <c r="B671" i="3"/>
  <c r="H670" i="3"/>
  <c r="G670" i="3"/>
  <c r="F670" i="3"/>
  <c r="E670" i="3"/>
  <c r="D670" i="3"/>
  <c r="C670" i="3"/>
  <c r="B670" i="3"/>
  <c r="H669" i="3"/>
  <c r="G669" i="3"/>
  <c r="F669" i="3"/>
  <c r="E669" i="3"/>
  <c r="D669" i="3"/>
  <c r="C669" i="3"/>
  <c r="B669" i="3"/>
  <c r="H668" i="3"/>
  <c r="G668" i="3"/>
  <c r="F668" i="3"/>
  <c r="E668" i="3"/>
  <c r="D668" i="3"/>
  <c r="C668" i="3"/>
  <c r="B668" i="3"/>
  <c r="H667" i="3"/>
  <c r="G667" i="3"/>
  <c r="F667" i="3"/>
  <c r="E667" i="3"/>
  <c r="D667" i="3"/>
  <c r="C667" i="3"/>
  <c r="B667" i="3"/>
  <c r="H666" i="3"/>
  <c r="G666" i="3"/>
  <c r="F666" i="3"/>
  <c r="E666" i="3"/>
  <c r="D666" i="3"/>
  <c r="C666" i="3"/>
  <c r="B666" i="3"/>
  <c r="H665" i="3"/>
  <c r="G665" i="3"/>
  <c r="F665" i="3"/>
  <c r="E665" i="3"/>
  <c r="D665" i="3"/>
  <c r="C665" i="3"/>
  <c r="B665" i="3"/>
  <c r="H664" i="3"/>
  <c r="G664" i="3"/>
  <c r="F664" i="3"/>
  <c r="E664" i="3"/>
  <c r="D664" i="3"/>
  <c r="C664" i="3"/>
  <c r="B664" i="3"/>
  <c r="H663" i="3"/>
  <c r="G663" i="3"/>
  <c r="F663" i="3"/>
  <c r="E663" i="3"/>
  <c r="D663" i="3"/>
  <c r="C663" i="3"/>
  <c r="B663" i="3"/>
  <c r="H662" i="3"/>
  <c r="G662" i="3"/>
  <c r="F662" i="3"/>
  <c r="E662" i="3"/>
  <c r="D662" i="3"/>
  <c r="C662" i="3"/>
  <c r="B662" i="3"/>
  <c r="H661" i="3"/>
  <c r="G661" i="3"/>
  <c r="F661" i="3"/>
  <c r="E661" i="3"/>
  <c r="D661" i="3"/>
  <c r="C661" i="3"/>
  <c r="B661" i="3"/>
  <c r="H660" i="3"/>
  <c r="G660" i="3"/>
  <c r="F660" i="3"/>
  <c r="E660" i="3"/>
  <c r="D660" i="3"/>
  <c r="C660" i="3"/>
  <c r="B660" i="3"/>
  <c r="H659" i="3"/>
  <c r="G659" i="3"/>
  <c r="F659" i="3"/>
  <c r="E659" i="3"/>
  <c r="D659" i="3"/>
  <c r="C659" i="3"/>
  <c r="B659" i="3"/>
  <c r="H658" i="3"/>
  <c r="G658" i="3"/>
  <c r="F658" i="3"/>
  <c r="E658" i="3"/>
  <c r="D658" i="3"/>
  <c r="C658" i="3"/>
  <c r="B658" i="3"/>
  <c r="H657" i="3"/>
  <c r="G657" i="3"/>
  <c r="F657" i="3"/>
  <c r="E657" i="3"/>
  <c r="D657" i="3"/>
  <c r="C657" i="3"/>
  <c r="B657" i="3"/>
  <c r="H656" i="3"/>
  <c r="G656" i="3"/>
  <c r="F656" i="3"/>
  <c r="E656" i="3"/>
  <c r="D656" i="3"/>
  <c r="C656" i="3"/>
  <c r="B656" i="3"/>
  <c r="H655" i="3"/>
  <c r="G655" i="3"/>
  <c r="F655" i="3"/>
  <c r="E655" i="3"/>
  <c r="D655" i="3"/>
  <c r="C655" i="3"/>
  <c r="B655" i="3"/>
  <c r="H654" i="3"/>
  <c r="G654" i="3"/>
  <c r="F654" i="3"/>
  <c r="E654" i="3"/>
  <c r="D654" i="3"/>
  <c r="C654" i="3"/>
  <c r="B654" i="3"/>
  <c r="H653" i="3"/>
  <c r="G653" i="3"/>
  <c r="F653" i="3"/>
  <c r="E653" i="3"/>
  <c r="D653" i="3"/>
  <c r="C653" i="3"/>
  <c r="B653" i="3"/>
  <c r="H652" i="3"/>
  <c r="G652" i="3"/>
  <c r="F652" i="3"/>
  <c r="E652" i="3"/>
  <c r="D652" i="3"/>
  <c r="C652" i="3"/>
  <c r="B652" i="3"/>
  <c r="H651" i="3"/>
  <c r="G651" i="3"/>
  <c r="F651" i="3"/>
  <c r="E651" i="3"/>
  <c r="D651" i="3"/>
  <c r="C651" i="3"/>
  <c r="B651" i="3"/>
  <c r="H650" i="3"/>
  <c r="G650" i="3"/>
  <c r="F650" i="3"/>
  <c r="E650" i="3"/>
  <c r="D650" i="3"/>
  <c r="C650" i="3"/>
  <c r="B650" i="3"/>
  <c r="H649" i="3"/>
  <c r="G649" i="3"/>
  <c r="F649" i="3"/>
  <c r="E649" i="3"/>
  <c r="D649" i="3"/>
  <c r="C649" i="3"/>
  <c r="B649" i="3"/>
  <c r="H648" i="3"/>
  <c r="G648" i="3"/>
  <c r="F648" i="3"/>
  <c r="E648" i="3"/>
  <c r="D648" i="3"/>
  <c r="C648" i="3"/>
  <c r="B648" i="3"/>
  <c r="H647" i="3"/>
  <c r="G647" i="3"/>
  <c r="F647" i="3"/>
  <c r="E647" i="3"/>
  <c r="D647" i="3"/>
  <c r="C647" i="3"/>
  <c r="B647" i="3"/>
  <c r="H646" i="3"/>
  <c r="G646" i="3"/>
  <c r="F646" i="3"/>
  <c r="E646" i="3"/>
  <c r="D646" i="3"/>
  <c r="C646" i="3"/>
  <c r="B646" i="3"/>
  <c r="H645" i="3"/>
  <c r="G645" i="3"/>
  <c r="F645" i="3"/>
  <c r="E645" i="3"/>
  <c r="D645" i="3"/>
  <c r="C645" i="3"/>
  <c r="B645" i="3"/>
  <c r="H644" i="3"/>
  <c r="G644" i="3"/>
  <c r="F644" i="3"/>
  <c r="E644" i="3"/>
  <c r="D644" i="3"/>
  <c r="C644" i="3"/>
  <c r="B644" i="3"/>
  <c r="H643" i="3"/>
  <c r="G643" i="3"/>
  <c r="F643" i="3"/>
  <c r="E643" i="3"/>
  <c r="D643" i="3"/>
  <c r="C643" i="3"/>
  <c r="B643" i="3"/>
  <c r="H642" i="3"/>
  <c r="G642" i="3"/>
  <c r="F642" i="3"/>
  <c r="E642" i="3"/>
  <c r="D642" i="3"/>
  <c r="C642" i="3"/>
  <c r="B642" i="3"/>
  <c r="H641" i="3"/>
  <c r="G641" i="3"/>
  <c r="F641" i="3"/>
  <c r="E641" i="3"/>
  <c r="D641" i="3"/>
  <c r="C641" i="3"/>
  <c r="B641" i="3"/>
  <c r="H640" i="3"/>
  <c r="G640" i="3"/>
  <c r="F640" i="3"/>
  <c r="E640" i="3"/>
  <c r="D640" i="3"/>
  <c r="C640" i="3"/>
  <c r="B640" i="3"/>
  <c r="H639" i="3"/>
  <c r="G639" i="3"/>
  <c r="F639" i="3"/>
  <c r="E639" i="3"/>
  <c r="D639" i="3"/>
  <c r="C639" i="3"/>
  <c r="B639" i="3"/>
  <c r="H638" i="3"/>
  <c r="G638" i="3"/>
  <c r="F638" i="3"/>
  <c r="E638" i="3"/>
  <c r="D638" i="3"/>
  <c r="C638" i="3"/>
  <c r="B638" i="3"/>
  <c r="H637" i="3"/>
  <c r="G637" i="3"/>
  <c r="F637" i="3"/>
  <c r="E637" i="3"/>
  <c r="D637" i="3"/>
  <c r="C637" i="3"/>
  <c r="B637" i="3"/>
  <c r="H636" i="3"/>
  <c r="G636" i="3"/>
  <c r="F636" i="3"/>
  <c r="E636" i="3"/>
  <c r="D636" i="3"/>
  <c r="C636" i="3"/>
  <c r="B636" i="3"/>
  <c r="H635" i="3"/>
  <c r="G635" i="3"/>
  <c r="F635" i="3"/>
  <c r="E635" i="3"/>
  <c r="D635" i="3"/>
  <c r="C635" i="3"/>
  <c r="B635" i="3"/>
  <c r="H634" i="3"/>
  <c r="G634" i="3"/>
  <c r="F634" i="3"/>
  <c r="E634" i="3"/>
  <c r="D634" i="3"/>
  <c r="C634" i="3"/>
  <c r="B634" i="3"/>
  <c r="H633" i="3"/>
  <c r="G633" i="3"/>
  <c r="F633" i="3"/>
  <c r="E633" i="3"/>
  <c r="D633" i="3"/>
  <c r="C633" i="3"/>
  <c r="B633" i="3"/>
  <c r="H632" i="3"/>
  <c r="G632" i="3"/>
  <c r="F632" i="3"/>
  <c r="E632" i="3"/>
  <c r="D632" i="3"/>
  <c r="C632" i="3"/>
  <c r="B632" i="3"/>
  <c r="H631" i="3"/>
  <c r="G631" i="3"/>
  <c r="F631" i="3"/>
  <c r="E631" i="3"/>
  <c r="D631" i="3"/>
  <c r="C631" i="3"/>
  <c r="B631" i="3"/>
  <c r="H630" i="3"/>
  <c r="G630" i="3"/>
  <c r="F630" i="3"/>
  <c r="E630" i="3"/>
  <c r="D630" i="3"/>
  <c r="C630" i="3"/>
  <c r="B630" i="3"/>
  <c r="H629" i="3"/>
  <c r="G629" i="3"/>
  <c r="F629" i="3"/>
  <c r="E629" i="3"/>
  <c r="D629" i="3"/>
  <c r="C629" i="3"/>
  <c r="B629" i="3"/>
  <c r="H628" i="3"/>
  <c r="G628" i="3"/>
  <c r="F628" i="3"/>
  <c r="E628" i="3"/>
  <c r="D628" i="3"/>
  <c r="C628" i="3"/>
  <c r="B628" i="3"/>
  <c r="H627" i="3"/>
  <c r="G627" i="3"/>
  <c r="F627" i="3"/>
  <c r="E627" i="3"/>
  <c r="D627" i="3"/>
  <c r="C627" i="3"/>
  <c r="B627" i="3"/>
  <c r="H626" i="3"/>
  <c r="G626" i="3"/>
  <c r="F626" i="3"/>
  <c r="E626" i="3"/>
  <c r="D626" i="3"/>
  <c r="C626" i="3"/>
  <c r="B626" i="3"/>
  <c r="H625" i="3"/>
  <c r="G625" i="3"/>
  <c r="F625" i="3"/>
  <c r="E625" i="3"/>
  <c r="D625" i="3"/>
  <c r="C625" i="3"/>
  <c r="B625" i="3"/>
  <c r="H624" i="3"/>
  <c r="G624" i="3"/>
  <c r="F624" i="3"/>
  <c r="E624" i="3"/>
  <c r="D624" i="3"/>
  <c r="C624" i="3"/>
  <c r="B624" i="3"/>
  <c r="H623" i="3"/>
  <c r="G623" i="3"/>
  <c r="F623" i="3"/>
  <c r="E623" i="3"/>
  <c r="D623" i="3"/>
  <c r="C623" i="3"/>
  <c r="B623" i="3"/>
  <c r="H622" i="3"/>
  <c r="G622" i="3"/>
  <c r="F622" i="3"/>
  <c r="E622" i="3"/>
  <c r="D622" i="3"/>
  <c r="C622" i="3"/>
  <c r="B622" i="3"/>
  <c r="H621" i="3"/>
  <c r="G621" i="3"/>
  <c r="F621" i="3"/>
  <c r="E621" i="3"/>
  <c r="D621" i="3"/>
  <c r="C621" i="3"/>
  <c r="B621" i="3"/>
  <c r="H620" i="3"/>
  <c r="G620" i="3"/>
  <c r="F620" i="3"/>
  <c r="E620" i="3"/>
  <c r="D620" i="3"/>
  <c r="C620" i="3"/>
  <c r="B620" i="3"/>
  <c r="H619" i="3"/>
  <c r="G619" i="3"/>
  <c r="F619" i="3"/>
  <c r="E619" i="3"/>
  <c r="D619" i="3"/>
  <c r="C619" i="3"/>
  <c r="B619" i="3"/>
  <c r="H618" i="3"/>
  <c r="G618" i="3"/>
  <c r="F618" i="3"/>
  <c r="E618" i="3"/>
  <c r="D618" i="3"/>
  <c r="C618" i="3"/>
  <c r="B618" i="3"/>
  <c r="H617" i="3"/>
  <c r="G617" i="3"/>
  <c r="F617" i="3"/>
  <c r="E617" i="3"/>
  <c r="D617" i="3"/>
  <c r="C617" i="3"/>
  <c r="B617" i="3"/>
  <c r="H616" i="3"/>
  <c r="G616" i="3"/>
  <c r="F616" i="3"/>
  <c r="E616" i="3"/>
  <c r="D616" i="3"/>
  <c r="C616" i="3"/>
  <c r="B616" i="3"/>
  <c r="H615" i="3"/>
  <c r="G615" i="3"/>
  <c r="F615" i="3"/>
  <c r="E615" i="3"/>
  <c r="D615" i="3"/>
  <c r="C615" i="3"/>
  <c r="B615" i="3"/>
  <c r="H614" i="3"/>
  <c r="G614" i="3"/>
  <c r="F614" i="3"/>
  <c r="E614" i="3"/>
  <c r="D614" i="3"/>
  <c r="C614" i="3"/>
  <c r="B614" i="3"/>
  <c r="H613" i="3"/>
  <c r="G613" i="3"/>
  <c r="F613" i="3"/>
  <c r="E613" i="3"/>
  <c r="D613" i="3"/>
  <c r="C613" i="3"/>
  <c r="B613" i="3"/>
  <c r="H612" i="3"/>
  <c r="G612" i="3"/>
  <c r="F612" i="3"/>
  <c r="E612" i="3"/>
  <c r="D612" i="3"/>
  <c r="C612" i="3"/>
  <c r="B612" i="3"/>
  <c r="H611" i="3"/>
  <c r="G611" i="3"/>
  <c r="F611" i="3"/>
  <c r="E611" i="3"/>
  <c r="D611" i="3"/>
  <c r="C611" i="3"/>
  <c r="B611" i="3"/>
  <c r="H610" i="3"/>
  <c r="G610" i="3"/>
  <c r="F610" i="3"/>
  <c r="E610" i="3"/>
  <c r="D610" i="3"/>
  <c r="C610" i="3"/>
  <c r="B610" i="3"/>
  <c r="H609" i="3"/>
  <c r="G609" i="3"/>
  <c r="F609" i="3"/>
  <c r="E609" i="3"/>
  <c r="D609" i="3"/>
  <c r="C609" i="3"/>
  <c r="B609" i="3"/>
  <c r="H608" i="3"/>
  <c r="G608" i="3"/>
  <c r="F608" i="3"/>
  <c r="E608" i="3"/>
  <c r="D608" i="3"/>
  <c r="C608" i="3"/>
  <c r="B608" i="3"/>
  <c r="H607" i="3"/>
  <c r="G607" i="3"/>
  <c r="F607" i="3"/>
  <c r="E607" i="3"/>
  <c r="D607" i="3"/>
  <c r="C607" i="3"/>
  <c r="B607" i="3"/>
  <c r="H606" i="3"/>
  <c r="G606" i="3"/>
  <c r="F606" i="3"/>
  <c r="E606" i="3"/>
  <c r="D606" i="3"/>
  <c r="C606" i="3"/>
  <c r="B606" i="3"/>
  <c r="H605" i="3"/>
  <c r="G605" i="3"/>
  <c r="F605" i="3"/>
  <c r="E605" i="3"/>
  <c r="D605" i="3"/>
  <c r="C605" i="3"/>
  <c r="B605" i="3"/>
  <c r="H604" i="3"/>
  <c r="G604" i="3"/>
  <c r="F604" i="3"/>
  <c r="E604" i="3"/>
  <c r="D604" i="3"/>
  <c r="C604" i="3"/>
  <c r="B604" i="3"/>
  <c r="H603" i="3"/>
  <c r="G603" i="3"/>
  <c r="F603" i="3"/>
  <c r="E603" i="3"/>
  <c r="D603" i="3"/>
  <c r="C603" i="3"/>
  <c r="B603" i="3"/>
  <c r="H602" i="3"/>
  <c r="G602" i="3"/>
  <c r="F602" i="3"/>
  <c r="E602" i="3"/>
  <c r="D602" i="3"/>
  <c r="C602" i="3"/>
  <c r="B602" i="3"/>
  <c r="H601" i="3"/>
  <c r="G601" i="3"/>
  <c r="F601" i="3"/>
  <c r="E601" i="3"/>
  <c r="D601" i="3"/>
  <c r="C601" i="3"/>
  <c r="B601" i="3"/>
  <c r="H600" i="3"/>
  <c r="G600" i="3"/>
  <c r="F600" i="3"/>
  <c r="E600" i="3"/>
  <c r="D600" i="3"/>
  <c r="C600" i="3"/>
  <c r="B600" i="3"/>
  <c r="H599" i="3"/>
  <c r="G599" i="3"/>
  <c r="F599" i="3"/>
  <c r="E599" i="3"/>
  <c r="D599" i="3"/>
  <c r="C599" i="3"/>
  <c r="B599" i="3"/>
  <c r="H598" i="3"/>
  <c r="G598" i="3"/>
  <c r="F598" i="3"/>
  <c r="E598" i="3"/>
  <c r="D598" i="3"/>
  <c r="C598" i="3"/>
  <c r="B598" i="3"/>
  <c r="H597" i="3"/>
  <c r="G597" i="3"/>
  <c r="F597" i="3"/>
  <c r="E597" i="3"/>
  <c r="D597" i="3"/>
  <c r="C597" i="3"/>
  <c r="B597" i="3"/>
  <c r="H596" i="3"/>
  <c r="G596" i="3"/>
  <c r="F596" i="3"/>
  <c r="E596" i="3"/>
  <c r="D596" i="3"/>
  <c r="C596" i="3"/>
  <c r="B596" i="3"/>
  <c r="H595" i="3"/>
  <c r="G595" i="3"/>
  <c r="F595" i="3"/>
  <c r="E595" i="3"/>
  <c r="D595" i="3"/>
  <c r="C595" i="3"/>
  <c r="B595" i="3"/>
  <c r="H594" i="3"/>
  <c r="G594" i="3"/>
  <c r="F594" i="3"/>
  <c r="E594" i="3"/>
  <c r="D594" i="3"/>
  <c r="C594" i="3"/>
  <c r="B594" i="3"/>
  <c r="H593" i="3"/>
  <c r="G593" i="3"/>
  <c r="F593" i="3"/>
  <c r="E593" i="3"/>
  <c r="D593" i="3"/>
  <c r="C593" i="3"/>
  <c r="B593" i="3"/>
  <c r="H592" i="3"/>
  <c r="G592" i="3"/>
  <c r="F592" i="3"/>
  <c r="E592" i="3"/>
  <c r="D592" i="3"/>
  <c r="C592" i="3"/>
  <c r="B592" i="3"/>
  <c r="H591" i="3"/>
  <c r="G591" i="3"/>
  <c r="F591" i="3"/>
  <c r="E591" i="3"/>
  <c r="D591" i="3"/>
  <c r="C591" i="3"/>
  <c r="B591" i="3"/>
  <c r="H590" i="3"/>
  <c r="G590" i="3"/>
  <c r="F590" i="3"/>
  <c r="E590" i="3"/>
  <c r="D590" i="3"/>
  <c r="C590" i="3"/>
  <c r="B590" i="3"/>
  <c r="H589" i="3"/>
  <c r="G589" i="3"/>
  <c r="F589" i="3"/>
  <c r="E589" i="3"/>
  <c r="D589" i="3"/>
  <c r="C589" i="3"/>
  <c r="B589" i="3"/>
  <c r="H588" i="3"/>
  <c r="G588" i="3"/>
  <c r="F588" i="3"/>
  <c r="E588" i="3"/>
  <c r="D588" i="3"/>
  <c r="C588" i="3"/>
  <c r="B588" i="3"/>
  <c r="H587" i="3"/>
  <c r="G587" i="3"/>
  <c r="F587" i="3"/>
  <c r="E587" i="3"/>
  <c r="D587" i="3"/>
  <c r="C587" i="3"/>
  <c r="B587" i="3"/>
  <c r="H586" i="3"/>
  <c r="G586" i="3"/>
  <c r="F586" i="3"/>
  <c r="E586" i="3"/>
  <c r="D586" i="3"/>
  <c r="C586" i="3"/>
  <c r="B586" i="3"/>
  <c r="H585" i="3"/>
  <c r="G585" i="3"/>
  <c r="F585" i="3"/>
  <c r="E585" i="3"/>
  <c r="D585" i="3"/>
  <c r="C585" i="3"/>
  <c r="B585" i="3"/>
  <c r="H584" i="3"/>
  <c r="G584" i="3"/>
  <c r="F584" i="3"/>
  <c r="E584" i="3"/>
  <c r="D584" i="3"/>
  <c r="C584" i="3"/>
  <c r="B584" i="3"/>
  <c r="H583" i="3"/>
  <c r="G583" i="3"/>
  <c r="F583" i="3"/>
  <c r="E583" i="3"/>
  <c r="D583" i="3"/>
  <c r="C583" i="3"/>
  <c r="B583" i="3"/>
  <c r="H582" i="3"/>
  <c r="G582" i="3"/>
  <c r="F582" i="3"/>
  <c r="E582" i="3"/>
  <c r="D582" i="3"/>
  <c r="C582" i="3"/>
  <c r="B582" i="3"/>
  <c r="H581" i="3"/>
  <c r="G581" i="3"/>
  <c r="F581" i="3"/>
  <c r="E581" i="3"/>
  <c r="D581" i="3"/>
  <c r="C581" i="3"/>
  <c r="B581" i="3"/>
  <c r="H580" i="3"/>
  <c r="G580" i="3"/>
  <c r="F580" i="3"/>
  <c r="E580" i="3"/>
  <c r="D580" i="3"/>
  <c r="C580" i="3"/>
  <c r="B580" i="3"/>
  <c r="H579" i="3"/>
  <c r="G579" i="3"/>
  <c r="F579" i="3"/>
  <c r="E579" i="3"/>
  <c r="D579" i="3"/>
  <c r="C579" i="3"/>
  <c r="B579" i="3"/>
  <c r="H578" i="3"/>
  <c r="G578" i="3"/>
  <c r="F578" i="3"/>
  <c r="E578" i="3"/>
  <c r="D578" i="3"/>
  <c r="C578" i="3"/>
  <c r="B578" i="3"/>
  <c r="H577" i="3"/>
  <c r="G577" i="3"/>
  <c r="F577" i="3"/>
  <c r="E577" i="3"/>
  <c r="D577" i="3"/>
  <c r="C577" i="3"/>
  <c r="B577" i="3"/>
  <c r="H576" i="3"/>
  <c r="G576" i="3"/>
  <c r="F576" i="3"/>
  <c r="E576" i="3"/>
  <c r="D576" i="3"/>
  <c r="C576" i="3"/>
  <c r="B576" i="3"/>
  <c r="H575" i="3"/>
  <c r="G575" i="3"/>
  <c r="F575" i="3"/>
  <c r="E575" i="3"/>
  <c r="D575" i="3"/>
  <c r="C575" i="3"/>
  <c r="B575" i="3"/>
  <c r="H574" i="3"/>
  <c r="G574" i="3"/>
  <c r="F574" i="3"/>
  <c r="E574" i="3"/>
  <c r="D574" i="3"/>
  <c r="C574" i="3"/>
  <c r="B574" i="3"/>
  <c r="H573" i="3"/>
  <c r="G573" i="3"/>
  <c r="F573" i="3"/>
  <c r="E573" i="3"/>
  <c r="D573" i="3"/>
  <c r="C573" i="3"/>
  <c r="B573" i="3"/>
  <c r="H572" i="3"/>
  <c r="G572" i="3"/>
  <c r="F572" i="3"/>
  <c r="E572" i="3"/>
  <c r="D572" i="3"/>
  <c r="C572" i="3"/>
  <c r="B572" i="3"/>
  <c r="H571" i="3"/>
  <c r="G571" i="3"/>
  <c r="F571" i="3"/>
  <c r="E571" i="3"/>
  <c r="D571" i="3"/>
  <c r="C571" i="3"/>
  <c r="B571" i="3"/>
  <c r="H570" i="3"/>
  <c r="G570" i="3"/>
  <c r="F570" i="3"/>
  <c r="E570" i="3"/>
  <c r="D570" i="3"/>
  <c r="C570" i="3"/>
  <c r="B570" i="3"/>
  <c r="H569" i="3"/>
  <c r="G569" i="3"/>
  <c r="F569" i="3"/>
  <c r="E569" i="3"/>
  <c r="D569" i="3"/>
  <c r="C569" i="3"/>
  <c r="B569" i="3"/>
  <c r="H568" i="3"/>
  <c r="G568" i="3"/>
  <c r="F568" i="3"/>
  <c r="E568" i="3"/>
  <c r="D568" i="3"/>
  <c r="C568" i="3"/>
  <c r="B568" i="3"/>
  <c r="H567" i="3"/>
  <c r="G567" i="3"/>
  <c r="F567" i="3"/>
  <c r="E567" i="3"/>
  <c r="D567" i="3"/>
  <c r="C567" i="3"/>
  <c r="B567" i="3"/>
  <c r="H566" i="3"/>
  <c r="G566" i="3"/>
  <c r="F566" i="3"/>
  <c r="E566" i="3"/>
  <c r="D566" i="3"/>
  <c r="C566" i="3"/>
  <c r="B566" i="3"/>
  <c r="H565" i="3"/>
  <c r="G565" i="3"/>
  <c r="F565" i="3"/>
  <c r="E565" i="3"/>
  <c r="D565" i="3"/>
  <c r="C565" i="3"/>
  <c r="B565" i="3"/>
  <c r="H564" i="3"/>
  <c r="G564" i="3"/>
  <c r="F564" i="3"/>
  <c r="E564" i="3"/>
  <c r="D564" i="3"/>
  <c r="C564" i="3"/>
  <c r="B564" i="3"/>
  <c r="H563" i="3"/>
  <c r="G563" i="3"/>
  <c r="F563" i="3"/>
  <c r="E563" i="3"/>
  <c r="D563" i="3"/>
  <c r="C563" i="3"/>
  <c r="B563" i="3"/>
  <c r="H562" i="3"/>
  <c r="G562" i="3"/>
  <c r="F562" i="3"/>
  <c r="E562" i="3"/>
  <c r="D562" i="3"/>
  <c r="C562" i="3"/>
  <c r="B562" i="3"/>
  <c r="H561" i="3"/>
  <c r="G561" i="3"/>
  <c r="F561" i="3"/>
  <c r="E561" i="3"/>
  <c r="D561" i="3"/>
  <c r="C561" i="3"/>
  <c r="B561" i="3"/>
  <c r="H560" i="3"/>
  <c r="G560" i="3"/>
  <c r="F560" i="3"/>
  <c r="E560" i="3"/>
  <c r="D560" i="3"/>
  <c r="C560" i="3"/>
  <c r="B560" i="3"/>
  <c r="H559" i="3"/>
  <c r="G559" i="3"/>
  <c r="F559" i="3"/>
  <c r="E559" i="3"/>
  <c r="D559" i="3"/>
  <c r="C559" i="3"/>
  <c r="B559" i="3"/>
  <c r="H558" i="3"/>
  <c r="G558" i="3"/>
  <c r="F558" i="3"/>
  <c r="E558" i="3"/>
  <c r="D558" i="3"/>
  <c r="C558" i="3"/>
  <c r="B558" i="3"/>
  <c r="H557" i="3"/>
  <c r="G557" i="3"/>
  <c r="F557" i="3"/>
  <c r="E557" i="3"/>
  <c r="D557" i="3"/>
  <c r="C557" i="3"/>
  <c r="B557" i="3"/>
  <c r="H556" i="3"/>
  <c r="G556" i="3"/>
  <c r="F556" i="3"/>
  <c r="E556" i="3"/>
  <c r="D556" i="3"/>
  <c r="C556" i="3"/>
  <c r="B556" i="3"/>
  <c r="H555" i="3"/>
  <c r="G555" i="3"/>
  <c r="F555" i="3"/>
  <c r="E555" i="3"/>
  <c r="D555" i="3"/>
  <c r="C555" i="3"/>
  <c r="B555" i="3"/>
  <c r="H554" i="3"/>
  <c r="G554" i="3"/>
  <c r="F554" i="3"/>
  <c r="E554" i="3"/>
  <c r="D554" i="3"/>
  <c r="C554" i="3"/>
  <c r="B554" i="3"/>
  <c r="H553" i="3"/>
  <c r="G553" i="3"/>
  <c r="F553" i="3"/>
  <c r="E553" i="3"/>
  <c r="D553" i="3"/>
  <c r="C553" i="3"/>
  <c r="B553" i="3"/>
  <c r="H552" i="3"/>
  <c r="G552" i="3"/>
  <c r="F552" i="3"/>
  <c r="E552" i="3"/>
  <c r="D552" i="3"/>
  <c r="C552" i="3"/>
  <c r="B552" i="3"/>
  <c r="H551" i="3"/>
  <c r="G551" i="3"/>
  <c r="F551" i="3"/>
  <c r="E551" i="3"/>
  <c r="D551" i="3"/>
  <c r="C551" i="3"/>
  <c r="B551" i="3"/>
  <c r="H550" i="3"/>
  <c r="G550" i="3"/>
  <c r="F550" i="3"/>
  <c r="E550" i="3"/>
  <c r="D550" i="3"/>
  <c r="C550" i="3"/>
  <c r="B550" i="3"/>
  <c r="H549" i="3"/>
  <c r="G549" i="3"/>
  <c r="F549" i="3"/>
  <c r="E549" i="3"/>
  <c r="D549" i="3"/>
  <c r="C549" i="3"/>
  <c r="B549" i="3"/>
  <c r="H548" i="3"/>
  <c r="G548" i="3"/>
  <c r="F548" i="3"/>
  <c r="E548" i="3"/>
  <c r="D548" i="3"/>
  <c r="C548" i="3"/>
  <c r="B548" i="3"/>
  <c r="H547" i="3"/>
  <c r="G547" i="3"/>
  <c r="F547" i="3"/>
  <c r="E547" i="3"/>
  <c r="D547" i="3"/>
  <c r="C547" i="3"/>
  <c r="B547" i="3"/>
  <c r="H546" i="3"/>
  <c r="G546" i="3"/>
  <c r="F546" i="3"/>
  <c r="E546" i="3"/>
  <c r="D546" i="3"/>
  <c r="C546" i="3"/>
  <c r="B546" i="3"/>
  <c r="H545" i="3"/>
  <c r="G545" i="3"/>
  <c r="F545" i="3"/>
  <c r="E545" i="3"/>
  <c r="D545" i="3"/>
  <c r="C545" i="3"/>
  <c r="B545" i="3"/>
  <c r="H544" i="3"/>
  <c r="G544" i="3"/>
  <c r="F544" i="3"/>
  <c r="E544" i="3"/>
  <c r="D544" i="3"/>
  <c r="C544" i="3"/>
  <c r="B544" i="3"/>
  <c r="H543" i="3"/>
  <c r="G543" i="3"/>
  <c r="F543" i="3"/>
  <c r="E543" i="3"/>
  <c r="D543" i="3"/>
  <c r="C543" i="3"/>
  <c r="B543" i="3"/>
  <c r="H542" i="3"/>
  <c r="G542" i="3"/>
  <c r="F542" i="3"/>
  <c r="E542" i="3"/>
  <c r="D542" i="3"/>
  <c r="C542" i="3"/>
  <c r="B542" i="3"/>
  <c r="H541" i="3"/>
  <c r="G541" i="3"/>
  <c r="F541" i="3"/>
  <c r="E541" i="3"/>
  <c r="D541" i="3"/>
  <c r="C541" i="3"/>
  <c r="B541" i="3"/>
  <c r="H540" i="3"/>
  <c r="G540" i="3"/>
  <c r="F540" i="3"/>
  <c r="E540" i="3"/>
  <c r="D540" i="3"/>
  <c r="C540" i="3"/>
  <c r="B540" i="3"/>
  <c r="H539" i="3"/>
  <c r="G539" i="3"/>
  <c r="F539" i="3"/>
  <c r="E539" i="3"/>
  <c r="D539" i="3"/>
  <c r="C539" i="3"/>
  <c r="B539" i="3"/>
  <c r="H538" i="3"/>
  <c r="G538" i="3"/>
  <c r="F538" i="3"/>
  <c r="E538" i="3"/>
  <c r="D538" i="3"/>
  <c r="C538" i="3"/>
  <c r="B538" i="3"/>
  <c r="H537" i="3"/>
  <c r="G537" i="3"/>
  <c r="F537" i="3"/>
  <c r="E537" i="3"/>
  <c r="D537" i="3"/>
  <c r="C537" i="3"/>
  <c r="B537" i="3"/>
  <c r="H536" i="3"/>
  <c r="G536" i="3"/>
  <c r="F536" i="3"/>
  <c r="E536" i="3"/>
  <c r="D536" i="3"/>
  <c r="C536" i="3"/>
  <c r="B536" i="3"/>
  <c r="H535" i="3"/>
  <c r="G535" i="3"/>
  <c r="F535" i="3"/>
  <c r="E535" i="3"/>
  <c r="D535" i="3"/>
  <c r="C535" i="3"/>
  <c r="B535" i="3"/>
  <c r="H534" i="3"/>
  <c r="G534" i="3"/>
  <c r="F534" i="3"/>
  <c r="E534" i="3"/>
  <c r="D534" i="3"/>
  <c r="C534" i="3"/>
  <c r="B534" i="3"/>
  <c r="H533" i="3"/>
  <c r="G533" i="3"/>
  <c r="F533" i="3"/>
  <c r="E533" i="3"/>
  <c r="D533" i="3"/>
  <c r="C533" i="3"/>
  <c r="B533" i="3"/>
  <c r="H532" i="3"/>
  <c r="G532" i="3"/>
  <c r="F532" i="3"/>
  <c r="E532" i="3"/>
  <c r="D532" i="3"/>
  <c r="C532" i="3"/>
  <c r="B532" i="3"/>
  <c r="H531" i="3"/>
  <c r="G531" i="3"/>
  <c r="F531" i="3"/>
  <c r="E531" i="3"/>
  <c r="D531" i="3"/>
  <c r="C531" i="3"/>
  <c r="B531" i="3"/>
  <c r="H530" i="3"/>
  <c r="G530" i="3"/>
  <c r="F530" i="3"/>
  <c r="E530" i="3"/>
  <c r="D530" i="3"/>
  <c r="C530" i="3"/>
  <c r="B530" i="3"/>
  <c r="H529" i="3"/>
  <c r="G529" i="3"/>
  <c r="F529" i="3"/>
  <c r="E529" i="3"/>
  <c r="D529" i="3"/>
  <c r="C529" i="3"/>
  <c r="B529" i="3"/>
  <c r="H528" i="3"/>
  <c r="G528" i="3"/>
  <c r="F528" i="3"/>
  <c r="E528" i="3"/>
  <c r="D528" i="3"/>
  <c r="C528" i="3"/>
  <c r="B528" i="3"/>
  <c r="H527" i="3"/>
  <c r="G527" i="3"/>
  <c r="F527" i="3"/>
  <c r="E527" i="3"/>
  <c r="D527" i="3"/>
  <c r="C527" i="3"/>
  <c r="B527" i="3"/>
  <c r="H526" i="3"/>
  <c r="G526" i="3"/>
  <c r="F526" i="3"/>
  <c r="E526" i="3"/>
  <c r="D526" i="3"/>
  <c r="C526" i="3"/>
  <c r="B526" i="3"/>
  <c r="H525" i="3"/>
  <c r="G525" i="3"/>
  <c r="F525" i="3"/>
  <c r="E525" i="3"/>
  <c r="D525" i="3"/>
  <c r="C525" i="3"/>
  <c r="B525" i="3"/>
  <c r="H524" i="3"/>
  <c r="G524" i="3"/>
  <c r="F524" i="3"/>
  <c r="E524" i="3"/>
  <c r="D524" i="3"/>
  <c r="C524" i="3"/>
  <c r="B524" i="3"/>
  <c r="H523" i="3"/>
  <c r="G523" i="3"/>
  <c r="F523" i="3"/>
  <c r="E523" i="3"/>
  <c r="D523" i="3"/>
  <c r="C523" i="3"/>
  <c r="B523" i="3"/>
  <c r="H522" i="3"/>
  <c r="G522" i="3"/>
  <c r="F522" i="3"/>
  <c r="E522" i="3"/>
  <c r="D522" i="3"/>
  <c r="C522" i="3"/>
  <c r="B522" i="3"/>
  <c r="H521" i="3"/>
  <c r="G521" i="3"/>
  <c r="F521" i="3"/>
  <c r="E521" i="3"/>
  <c r="D521" i="3"/>
  <c r="C521" i="3"/>
  <c r="B521" i="3"/>
  <c r="H520" i="3"/>
  <c r="G520" i="3"/>
  <c r="F520" i="3"/>
  <c r="E520" i="3"/>
  <c r="D520" i="3"/>
  <c r="C520" i="3"/>
  <c r="B520" i="3"/>
  <c r="H519" i="3"/>
  <c r="G519" i="3"/>
  <c r="F519" i="3"/>
  <c r="E519" i="3"/>
  <c r="D519" i="3"/>
  <c r="C519" i="3"/>
  <c r="B519" i="3"/>
  <c r="H518" i="3"/>
  <c r="G518" i="3"/>
  <c r="F518" i="3"/>
  <c r="E518" i="3"/>
  <c r="D518" i="3"/>
  <c r="C518" i="3"/>
  <c r="B518" i="3"/>
  <c r="H517" i="3"/>
  <c r="G517" i="3"/>
  <c r="F517" i="3"/>
  <c r="E517" i="3"/>
  <c r="D517" i="3"/>
  <c r="C517" i="3"/>
  <c r="B517" i="3"/>
  <c r="H516" i="3"/>
  <c r="G516" i="3"/>
  <c r="F516" i="3"/>
  <c r="E516" i="3"/>
  <c r="D516" i="3"/>
  <c r="C516" i="3"/>
  <c r="B516" i="3"/>
  <c r="H515" i="3"/>
  <c r="G515" i="3"/>
  <c r="F515" i="3"/>
  <c r="E515" i="3"/>
  <c r="D515" i="3"/>
  <c r="C515" i="3"/>
  <c r="B515" i="3"/>
  <c r="H514" i="3"/>
  <c r="G514" i="3"/>
  <c r="F514" i="3"/>
  <c r="E514" i="3"/>
  <c r="D514" i="3"/>
  <c r="C514" i="3"/>
  <c r="B514" i="3"/>
  <c r="H513" i="3"/>
  <c r="G513" i="3"/>
  <c r="F513" i="3"/>
  <c r="E513" i="3"/>
  <c r="D513" i="3"/>
  <c r="C513" i="3"/>
  <c r="B513" i="3"/>
  <c r="H512" i="3"/>
  <c r="G512" i="3"/>
  <c r="F512" i="3"/>
  <c r="E512" i="3"/>
  <c r="D512" i="3"/>
  <c r="C512" i="3"/>
  <c r="B512" i="3"/>
  <c r="H511" i="3"/>
  <c r="G511" i="3"/>
  <c r="F511" i="3"/>
  <c r="E511" i="3"/>
  <c r="D511" i="3"/>
  <c r="C511" i="3"/>
  <c r="B511" i="3"/>
  <c r="H510" i="3"/>
  <c r="G510" i="3"/>
  <c r="F510" i="3"/>
  <c r="E510" i="3"/>
  <c r="D510" i="3"/>
  <c r="C510" i="3"/>
  <c r="B510" i="3"/>
  <c r="H509" i="3"/>
  <c r="G509" i="3"/>
  <c r="F509" i="3"/>
  <c r="E509" i="3"/>
  <c r="D509" i="3"/>
  <c r="C509" i="3"/>
  <c r="B509" i="3"/>
  <c r="H508" i="3"/>
  <c r="G508" i="3"/>
  <c r="F508" i="3"/>
  <c r="E508" i="3"/>
  <c r="D508" i="3"/>
  <c r="C508" i="3"/>
  <c r="B508" i="3"/>
  <c r="H507" i="3"/>
  <c r="G507" i="3"/>
  <c r="F507" i="3"/>
  <c r="E507" i="3"/>
  <c r="D507" i="3"/>
  <c r="C507" i="3"/>
  <c r="B507" i="3"/>
  <c r="H506" i="3"/>
  <c r="G506" i="3"/>
  <c r="F506" i="3"/>
  <c r="E506" i="3"/>
  <c r="D506" i="3"/>
  <c r="C506" i="3"/>
  <c r="B506" i="3"/>
  <c r="H505" i="3"/>
  <c r="G505" i="3"/>
  <c r="F505" i="3"/>
  <c r="E505" i="3"/>
  <c r="D505" i="3"/>
  <c r="C505" i="3"/>
  <c r="B505" i="3"/>
  <c r="H504" i="3"/>
  <c r="G504" i="3"/>
  <c r="F504" i="3"/>
  <c r="E504" i="3"/>
  <c r="D504" i="3"/>
  <c r="C504" i="3"/>
  <c r="B504" i="3"/>
  <c r="H503" i="3"/>
  <c r="G503" i="3"/>
  <c r="F503" i="3"/>
  <c r="E503" i="3"/>
  <c r="D503" i="3"/>
  <c r="C503" i="3"/>
  <c r="B503" i="3"/>
  <c r="H502" i="3"/>
  <c r="G502" i="3"/>
  <c r="F502" i="3"/>
  <c r="E502" i="3"/>
  <c r="D502" i="3"/>
  <c r="C502" i="3"/>
  <c r="B502" i="3"/>
  <c r="H501" i="3"/>
  <c r="G501" i="3"/>
  <c r="F501" i="3"/>
  <c r="E501" i="3"/>
  <c r="D501" i="3"/>
  <c r="C501" i="3"/>
  <c r="B501" i="3"/>
  <c r="H500" i="3"/>
  <c r="G500" i="3"/>
  <c r="F500" i="3"/>
  <c r="E500" i="3"/>
  <c r="D500" i="3"/>
  <c r="C500" i="3"/>
  <c r="B500" i="3"/>
  <c r="H499" i="3"/>
  <c r="G499" i="3"/>
  <c r="F499" i="3"/>
  <c r="E499" i="3"/>
  <c r="D499" i="3"/>
  <c r="C499" i="3"/>
  <c r="B499" i="3"/>
  <c r="H498" i="3"/>
  <c r="G498" i="3"/>
  <c r="F498" i="3"/>
  <c r="E498" i="3"/>
  <c r="D498" i="3"/>
  <c r="C498" i="3"/>
  <c r="B498" i="3"/>
  <c r="H497" i="3"/>
  <c r="G497" i="3"/>
  <c r="F497" i="3"/>
  <c r="E497" i="3"/>
  <c r="D497" i="3"/>
  <c r="C497" i="3"/>
  <c r="B497" i="3"/>
  <c r="H496" i="3"/>
  <c r="G496" i="3"/>
  <c r="F496" i="3"/>
  <c r="E496" i="3"/>
  <c r="D496" i="3"/>
  <c r="C496" i="3"/>
  <c r="B496" i="3"/>
  <c r="H495" i="3"/>
  <c r="G495" i="3"/>
  <c r="F495" i="3"/>
  <c r="E495" i="3"/>
  <c r="D495" i="3"/>
  <c r="C495" i="3"/>
  <c r="B495" i="3"/>
  <c r="H494" i="3"/>
  <c r="G494" i="3"/>
  <c r="F494" i="3"/>
  <c r="E494" i="3"/>
  <c r="D494" i="3"/>
  <c r="C494" i="3"/>
  <c r="B494" i="3"/>
  <c r="H493" i="3"/>
  <c r="G493" i="3"/>
  <c r="F493" i="3"/>
  <c r="E493" i="3"/>
  <c r="D493" i="3"/>
  <c r="C493" i="3"/>
  <c r="B493" i="3"/>
  <c r="H492" i="3"/>
  <c r="G492" i="3"/>
  <c r="F492" i="3"/>
  <c r="E492" i="3"/>
  <c r="D492" i="3"/>
  <c r="C492" i="3"/>
  <c r="B492" i="3"/>
  <c r="H491" i="3"/>
  <c r="G491" i="3"/>
  <c r="F491" i="3"/>
  <c r="E491" i="3"/>
  <c r="D491" i="3"/>
  <c r="C491" i="3"/>
  <c r="B491" i="3"/>
  <c r="H490" i="3"/>
  <c r="G490" i="3"/>
  <c r="F490" i="3"/>
  <c r="E490" i="3"/>
  <c r="D490" i="3"/>
  <c r="C490" i="3"/>
  <c r="B490" i="3"/>
  <c r="H489" i="3"/>
  <c r="G489" i="3"/>
  <c r="F489" i="3"/>
  <c r="E489" i="3"/>
  <c r="D489" i="3"/>
  <c r="C489" i="3"/>
  <c r="B489" i="3"/>
  <c r="H488" i="3"/>
  <c r="G488" i="3"/>
  <c r="F488" i="3"/>
  <c r="E488" i="3"/>
  <c r="D488" i="3"/>
  <c r="C488" i="3"/>
  <c r="B488" i="3"/>
  <c r="H487" i="3"/>
  <c r="G487" i="3"/>
  <c r="F487" i="3"/>
  <c r="E487" i="3"/>
  <c r="D487" i="3"/>
  <c r="C487" i="3"/>
  <c r="B487" i="3"/>
  <c r="H486" i="3"/>
  <c r="G486" i="3"/>
  <c r="F486" i="3"/>
  <c r="E486" i="3"/>
  <c r="D486" i="3"/>
  <c r="C486" i="3"/>
  <c r="B486" i="3"/>
  <c r="H485" i="3"/>
  <c r="G485" i="3"/>
  <c r="F485" i="3"/>
  <c r="E485" i="3"/>
  <c r="D485" i="3"/>
  <c r="C485" i="3"/>
  <c r="B485" i="3"/>
  <c r="H484" i="3"/>
  <c r="G484" i="3"/>
  <c r="F484" i="3"/>
  <c r="E484" i="3"/>
  <c r="D484" i="3"/>
  <c r="C484" i="3"/>
  <c r="B484" i="3"/>
  <c r="H483" i="3"/>
  <c r="G483" i="3"/>
  <c r="F483" i="3"/>
  <c r="E483" i="3"/>
  <c r="D483" i="3"/>
  <c r="C483" i="3"/>
  <c r="B483" i="3"/>
  <c r="H482" i="3"/>
  <c r="G482" i="3"/>
  <c r="F482" i="3"/>
  <c r="E482" i="3"/>
  <c r="D482" i="3"/>
  <c r="C482" i="3"/>
  <c r="B482" i="3"/>
  <c r="H481" i="3"/>
  <c r="G481" i="3"/>
  <c r="F481" i="3"/>
  <c r="E481" i="3"/>
  <c r="D481" i="3"/>
  <c r="C481" i="3"/>
  <c r="B481" i="3"/>
  <c r="H480" i="3"/>
  <c r="G480" i="3"/>
  <c r="F480" i="3"/>
  <c r="E480" i="3"/>
  <c r="D480" i="3"/>
  <c r="C480" i="3"/>
  <c r="B480" i="3"/>
  <c r="H479" i="3"/>
  <c r="G479" i="3"/>
  <c r="F479" i="3"/>
  <c r="E479" i="3"/>
  <c r="D479" i="3"/>
  <c r="C479" i="3"/>
  <c r="B479" i="3"/>
  <c r="H478" i="3"/>
  <c r="G478" i="3"/>
  <c r="F478" i="3"/>
  <c r="E478" i="3"/>
  <c r="D478" i="3"/>
  <c r="C478" i="3"/>
  <c r="B478" i="3"/>
  <c r="H477" i="3"/>
  <c r="G477" i="3"/>
  <c r="F477" i="3"/>
  <c r="E477" i="3"/>
  <c r="D477" i="3"/>
  <c r="C477" i="3"/>
  <c r="B477" i="3"/>
  <c r="H476" i="3"/>
  <c r="G476" i="3"/>
  <c r="F476" i="3"/>
  <c r="E476" i="3"/>
  <c r="D476" i="3"/>
  <c r="C476" i="3"/>
  <c r="B476" i="3"/>
  <c r="H475" i="3"/>
  <c r="G475" i="3"/>
  <c r="F475" i="3"/>
  <c r="E475" i="3"/>
  <c r="D475" i="3"/>
  <c r="C475" i="3"/>
  <c r="B475" i="3"/>
  <c r="H474" i="3"/>
  <c r="G474" i="3"/>
  <c r="F474" i="3"/>
  <c r="E474" i="3"/>
  <c r="D474" i="3"/>
  <c r="C474" i="3"/>
  <c r="B474" i="3"/>
  <c r="H473" i="3"/>
  <c r="G473" i="3"/>
  <c r="F473" i="3"/>
  <c r="E473" i="3"/>
  <c r="D473" i="3"/>
  <c r="C473" i="3"/>
  <c r="B473" i="3"/>
  <c r="H472" i="3"/>
  <c r="G472" i="3"/>
  <c r="F472" i="3"/>
  <c r="E472" i="3"/>
  <c r="D472" i="3"/>
  <c r="C472" i="3"/>
  <c r="B472" i="3"/>
  <c r="H471" i="3"/>
  <c r="G471" i="3"/>
  <c r="F471" i="3"/>
  <c r="E471" i="3"/>
  <c r="D471" i="3"/>
  <c r="C471" i="3"/>
  <c r="B471" i="3"/>
  <c r="H470" i="3"/>
  <c r="G470" i="3"/>
  <c r="F470" i="3"/>
  <c r="E470" i="3"/>
  <c r="D470" i="3"/>
  <c r="C470" i="3"/>
  <c r="B470" i="3"/>
  <c r="H469" i="3"/>
  <c r="G469" i="3"/>
  <c r="F469" i="3"/>
  <c r="E469" i="3"/>
  <c r="D469" i="3"/>
  <c r="C469" i="3"/>
  <c r="B469" i="3"/>
  <c r="H468" i="3"/>
  <c r="G468" i="3"/>
  <c r="F468" i="3"/>
  <c r="E468" i="3"/>
  <c r="D468" i="3"/>
  <c r="C468" i="3"/>
  <c r="B468" i="3"/>
  <c r="H467" i="3"/>
  <c r="G467" i="3"/>
  <c r="F467" i="3"/>
  <c r="E467" i="3"/>
  <c r="D467" i="3"/>
  <c r="C467" i="3"/>
  <c r="B467" i="3"/>
  <c r="H466" i="3"/>
  <c r="G466" i="3"/>
  <c r="F466" i="3"/>
  <c r="E466" i="3"/>
  <c r="D466" i="3"/>
  <c r="C466" i="3"/>
  <c r="B466" i="3"/>
  <c r="H465" i="3"/>
  <c r="G465" i="3"/>
  <c r="F465" i="3"/>
  <c r="E465" i="3"/>
  <c r="D465" i="3"/>
  <c r="C465" i="3"/>
  <c r="B465" i="3"/>
  <c r="H464" i="3"/>
  <c r="G464" i="3"/>
  <c r="F464" i="3"/>
  <c r="E464" i="3"/>
  <c r="D464" i="3"/>
  <c r="C464" i="3"/>
  <c r="B464" i="3"/>
  <c r="H463" i="3"/>
  <c r="G463" i="3"/>
  <c r="F463" i="3"/>
  <c r="E463" i="3"/>
  <c r="D463" i="3"/>
  <c r="C463" i="3"/>
  <c r="B463" i="3"/>
  <c r="H462" i="3"/>
  <c r="G462" i="3"/>
  <c r="F462" i="3"/>
  <c r="E462" i="3"/>
  <c r="D462" i="3"/>
  <c r="C462" i="3"/>
  <c r="B462" i="3"/>
  <c r="H461" i="3"/>
  <c r="G461" i="3"/>
  <c r="F461" i="3"/>
  <c r="E461" i="3"/>
  <c r="D461" i="3"/>
  <c r="C461" i="3"/>
  <c r="B461" i="3"/>
  <c r="H460" i="3"/>
  <c r="G460" i="3"/>
  <c r="F460" i="3"/>
  <c r="E460" i="3"/>
  <c r="D460" i="3"/>
  <c r="C460" i="3"/>
  <c r="B460" i="3"/>
  <c r="H459" i="3"/>
  <c r="G459" i="3"/>
  <c r="F459" i="3"/>
  <c r="E459" i="3"/>
  <c r="D459" i="3"/>
  <c r="C459" i="3"/>
  <c r="B459" i="3"/>
  <c r="H458" i="3"/>
  <c r="G458" i="3"/>
  <c r="F458" i="3"/>
  <c r="E458" i="3"/>
  <c r="D458" i="3"/>
  <c r="C458" i="3"/>
  <c r="B458" i="3"/>
  <c r="H457" i="3"/>
  <c r="G457" i="3"/>
  <c r="F457" i="3"/>
  <c r="E457" i="3"/>
  <c r="D457" i="3"/>
  <c r="C457" i="3"/>
  <c r="B457" i="3"/>
  <c r="H456" i="3"/>
  <c r="G456" i="3"/>
  <c r="F456" i="3"/>
  <c r="E456" i="3"/>
  <c r="D456" i="3"/>
  <c r="C456" i="3"/>
  <c r="B456" i="3"/>
  <c r="H455" i="3"/>
  <c r="G455" i="3"/>
  <c r="F455" i="3"/>
  <c r="E455" i="3"/>
  <c r="D455" i="3"/>
  <c r="C455" i="3"/>
  <c r="B455" i="3"/>
  <c r="H454" i="3"/>
  <c r="G454" i="3"/>
  <c r="F454" i="3"/>
  <c r="E454" i="3"/>
  <c r="D454" i="3"/>
  <c r="C454" i="3"/>
  <c r="B454" i="3"/>
  <c r="H453" i="3"/>
  <c r="G453" i="3"/>
  <c r="F453" i="3"/>
  <c r="E453" i="3"/>
  <c r="D453" i="3"/>
  <c r="C453" i="3"/>
  <c r="B453" i="3"/>
  <c r="H452" i="3"/>
  <c r="G452" i="3"/>
  <c r="F452" i="3"/>
  <c r="E452" i="3"/>
  <c r="D452" i="3"/>
  <c r="C452" i="3"/>
  <c r="B452" i="3"/>
  <c r="H451" i="3"/>
  <c r="G451" i="3"/>
  <c r="F451" i="3"/>
  <c r="E451" i="3"/>
  <c r="D451" i="3"/>
  <c r="C451" i="3"/>
  <c r="B451" i="3"/>
  <c r="H450" i="3"/>
  <c r="G450" i="3"/>
  <c r="F450" i="3"/>
  <c r="E450" i="3"/>
  <c r="D450" i="3"/>
  <c r="C450" i="3"/>
  <c r="B450" i="3"/>
  <c r="H449" i="3"/>
  <c r="G449" i="3"/>
  <c r="F449" i="3"/>
  <c r="E449" i="3"/>
  <c r="D449" i="3"/>
  <c r="C449" i="3"/>
  <c r="B449" i="3"/>
  <c r="H448" i="3"/>
  <c r="G448" i="3"/>
  <c r="F448" i="3"/>
  <c r="E448" i="3"/>
  <c r="D448" i="3"/>
  <c r="C448" i="3"/>
  <c r="B448" i="3"/>
  <c r="H447" i="3"/>
  <c r="G447" i="3"/>
  <c r="F447" i="3"/>
  <c r="E447" i="3"/>
  <c r="D447" i="3"/>
  <c r="C447" i="3"/>
  <c r="B447" i="3"/>
  <c r="H446" i="3"/>
  <c r="G446" i="3"/>
  <c r="F446" i="3"/>
  <c r="E446" i="3"/>
  <c r="D446" i="3"/>
  <c r="C446" i="3"/>
  <c r="B446" i="3"/>
  <c r="H445" i="3"/>
  <c r="G445" i="3"/>
  <c r="F445" i="3"/>
  <c r="E445" i="3"/>
  <c r="D445" i="3"/>
  <c r="C445" i="3"/>
  <c r="B445" i="3"/>
  <c r="H444" i="3"/>
  <c r="G444" i="3"/>
  <c r="F444" i="3"/>
  <c r="E444" i="3"/>
  <c r="D444" i="3"/>
  <c r="C444" i="3"/>
  <c r="B444" i="3"/>
  <c r="H443" i="3"/>
  <c r="G443" i="3"/>
  <c r="F443" i="3"/>
  <c r="E443" i="3"/>
  <c r="D443" i="3"/>
  <c r="C443" i="3"/>
  <c r="B443" i="3"/>
  <c r="H442" i="3"/>
  <c r="G442" i="3"/>
  <c r="F442" i="3"/>
  <c r="E442" i="3"/>
  <c r="D442" i="3"/>
  <c r="C442" i="3"/>
  <c r="B442" i="3"/>
  <c r="H441" i="3"/>
  <c r="G441" i="3"/>
  <c r="F441" i="3"/>
  <c r="E441" i="3"/>
  <c r="D441" i="3"/>
  <c r="C441" i="3"/>
  <c r="B441" i="3"/>
  <c r="H440" i="3"/>
  <c r="G440" i="3"/>
  <c r="F440" i="3"/>
  <c r="E440" i="3"/>
  <c r="D440" i="3"/>
  <c r="C440" i="3"/>
  <c r="B440" i="3"/>
  <c r="H439" i="3"/>
  <c r="G439" i="3"/>
  <c r="F439" i="3"/>
  <c r="E439" i="3"/>
  <c r="D439" i="3"/>
  <c r="C439" i="3"/>
  <c r="B439" i="3"/>
  <c r="H438" i="3"/>
  <c r="G438" i="3"/>
  <c r="F438" i="3"/>
  <c r="E438" i="3"/>
  <c r="D438" i="3"/>
  <c r="C438" i="3"/>
  <c r="B438" i="3"/>
  <c r="H437" i="3"/>
  <c r="G437" i="3"/>
  <c r="F437" i="3"/>
  <c r="E437" i="3"/>
  <c r="D437" i="3"/>
  <c r="C437" i="3"/>
  <c r="B437" i="3"/>
  <c r="H436" i="3"/>
  <c r="G436" i="3"/>
  <c r="F436" i="3"/>
  <c r="E436" i="3"/>
  <c r="D436" i="3"/>
  <c r="C436" i="3"/>
  <c r="B436" i="3"/>
  <c r="H435" i="3"/>
  <c r="G435" i="3"/>
  <c r="F435" i="3"/>
  <c r="E435" i="3"/>
  <c r="D435" i="3"/>
  <c r="C435" i="3"/>
  <c r="B435" i="3"/>
  <c r="H434" i="3"/>
  <c r="G434" i="3"/>
  <c r="F434" i="3"/>
  <c r="E434" i="3"/>
  <c r="D434" i="3"/>
  <c r="C434" i="3"/>
  <c r="B434" i="3"/>
  <c r="H433" i="3"/>
  <c r="G433" i="3"/>
  <c r="F433" i="3"/>
  <c r="E433" i="3"/>
  <c r="D433" i="3"/>
  <c r="C433" i="3"/>
  <c r="B433" i="3"/>
  <c r="H432" i="3"/>
  <c r="G432" i="3"/>
  <c r="F432" i="3"/>
  <c r="E432" i="3"/>
  <c r="D432" i="3"/>
  <c r="C432" i="3"/>
  <c r="B432" i="3"/>
  <c r="H431" i="3"/>
  <c r="G431" i="3"/>
  <c r="F431" i="3"/>
  <c r="E431" i="3"/>
  <c r="D431" i="3"/>
  <c r="C431" i="3"/>
  <c r="B431" i="3"/>
  <c r="H430" i="3"/>
  <c r="G430" i="3"/>
  <c r="F430" i="3"/>
  <c r="E430" i="3"/>
  <c r="D430" i="3"/>
  <c r="C430" i="3"/>
  <c r="B430" i="3"/>
  <c r="H429" i="3"/>
  <c r="G429" i="3"/>
  <c r="F429" i="3"/>
  <c r="E429" i="3"/>
  <c r="D429" i="3"/>
  <c r="C429" i="3"/>
  <c r="B429" i="3"/>
  <c r="H428" i="3"/>
  <c r="G428" i="3"/>
  <c r="F428" i="3"/>
  <c r="E428" i="3"/>
  <c r="D428" i="3"/>
  <c r="C428" i="3"/>
  <c r="B428" i="3"/>
  <c r="H427" i="3"/>
  <c r="G427" i="3"/>
  <c r="F427" i="3"/>
  <c r="E427" i="3"/>
  <c r="D427" i="3"/>
  <c r="C427" i="3"/>
  <c r="B427" i="3"/>
  <c r="H426" i="3"/>
  <c r="G426" i="3"/>
  <c r="F426" i="3"/>
  <c r="E426" i="3"/>
  <c r="D426" i="3"/>
  <c r="C426" i="3"/>
  <c r="B426" i="3"/>
  <c r="H425" i="3"/>
  <c r="G425" i="3"/>
  <c r="F425" i="3"/>
  <c r="E425" i="3"/>
  <c r="D425" i="3"/>
  <c r="C425" i="3"/>
  <c r="B425" i="3"/>
  <c r="H424" i="3"/>
  <c r="G424" i="3"/>
  <c r="F424" i="3"/>
  <c r="E424" i="3"/>
  <c r="D424" i="3"/>
  <c r="C424" i="3"/>
  <c r="B424" i="3"/>
  <c r="H423" i="3"/>
  <c r="G423" i="3"/>
  <c r="F423" i="3"/>
  <c r="E423" i="3"/>
  <c r="D423" i="3"/>
  <c r="C423" i="3"/>
  <c r="B423" i="3"/>
  <c r="H422" i="3"/>
  <c r="G422" i="3"/>
  <c r="F422" i="3"/>
  <c r="E422" i="3"/>
  <c r="D422" i="3"/>
  <c r="C422" i="3"/>
  <c r="B422" i="3"/>
  <c r="H421" i="3"/>
  <c r="G421" i="3"/>
  <c r="F421" i="3"/>
  <c r="E421" i="3"/>
  <c r="D421" i="3"/>
  <c r="C421" i="3"/>
  <c r="B421" i="3"/>
  <c r="H420" i="3"/>
  <c r="G420" i="3"/>
  <c r="F420" i="3"/>
  <c r="E420" i="3"/>
  <c r="D420" i="3"/>
  <c r="C420" i="3"/>
  <c r="B420" i="3"/>
  <c r="H419" i="3"/>
  <c r="G419" i="3"/>
  <c r="F419" i="3"/>
  <c r="E419" i="3"/>
  <c r="D419" i="3"/>
  <c r="C419" i="3"/>
  <c r="B419" i="3"/>
  <c r="H418" i="3"/>
  <c r="G418" i="3"/>
  <c r="F418" i="3"/>
  <c r="E418" i="3"/>
  <c r="D418" i="3"/>
  <c r="C418" i="3"/>
  <c r="B418" i="3"/>
  <c r="H417" i="3"/>
  <c r="G417" i="3"/>
  <c r="F417" i="3"/>
  <c r="E417" i="3"/>
  <c r="D417" i="3"/>
  <c r="C417" i="3"/>
  <c r="B417" i="3"/>
  <c r="H416" i="3"/>
  <c r="G416" i="3"/>
  <c r="F416" i="3"/>
  <c r="E416" i="3"/>
  <c r="D416" i="3"/>
  <c r="C416" i="3"/>
  <c r="B416" i="3"/>
  <c r="H415" i="3"/>
  <c r="G415" i="3"/>
  <c r="F415" i="3"/>
  <c r="E415" i="3"/>
  <c r="D415" i="3"/>
  <c r="C415" i="3"/>
  <c r="B415" i="3"/>
  <c r="H414" i="3"/>
  <c r="G414" i="3"/>
  <c r="F414" i="3"/>
  <c r="E414" i="3"/>
  <c r="D414" i="3"/>
  <c r="C414" i="3"/>
  <c r="B414" i="3"/>
  <c r="H413" i="3"/>
  <c r="G413" i="3"/>
  <c r="F413" i="3"/>
  <c r="E413" i="3"/>
  <c r="D413" i="3"/>
  <c r="C413" i="3"/>
  <c r="B413" i="3"/>
  <c r="H412" i="3"/>
  <c r="G412" i="3"/>
  <c r="F412" i="3"/>
  <c r="E412" i="3"/>
  <c r="D412" i="3"/>
  <c r="C412" i="3"/>
  <c r="B412" i="3"/>
  <c r="H411" i="3"/>
  <c r="G411" i="3"/>
  <c r="F411" i="3"/>
  <c r="E411" i="3"/>
  <c r="D411" i="3"/>
  <c r="C411" i="3"/>
  <c r="B411" i="3"/>
  <c r="H410" i="3"/>
  <c r="G410" i="3"/>
  <c r="F410" i="3"/>
  <c r="E410" i="3"/>
  <c r="D410" i="3"/>
  <c r="C410" i="3"/>
  <c r="B410" i="3"/>
  <c r="H409" i="3"/>
  <c r="G409" i="3"/>
  <c r="F409" i="3"/>
  <c r="E409" i="3"/>
  <c r="D409" i="3"/>
  <c r="C409" i="3"/>
  <c r="B409" i="3"/>
  <c r="H408" i="3"/>
  <c r="G408" i="3"/>
  <c r="F408" i="3"/>
  <c r="E408" i="3"/>
  <c r="D408" i="3"/>
  <c r="C408" i="3"/>
  <c r="B408" i="3"/>
  <c r="H407" i="3"/>
  <c r="G407" i="3"/>
  <c r="F407" i="3"/>
  <c r="E407" i="3"/>
  <c r="D407" i="3"/>
  <c r="C407" i="3"/>
  <c r="B407" i="3"/>
  <c r="H406" i="3"/>
  <c r="G406" i="3"/>
  <c r="F406" i="3"/>
  <c r="E406" i="3"/>
  <c r="D406" i="3"/>
  <c r="C406" i="3"/>
  <c r="B406" i="3"/>
  <c r="H405" i="3"/>
  <c r="G405" i="3"/>
  <c r="F405" i="3"/>
  <c r="E405" i="3"/>
  <c r="D405" i="3"/>
  <c r="C405" i="3"/>
  <c r="B405" i="3"/>
  <c r="H404" i="3"/>
  <c r="G404" i="3"/>
  <c r="F404" i="3"/>
  <c r="E404" i="3"/>
  <c r="D404" i="3"/>
  <c r="C404" i="3"/>
  <c r="B404" i="3"/>
  <c r="H403" i="3"/>
  <c r="G403" i="3"/>
  <c r="F403" i="3"/>
  <c r="E403" i="3"/>
  <c r="D403" i="3"/>
  <c r="C403" i="3"/>
  <c r="B403" i="3"/>
  <c r="H402" i="3"/>
  <c r="G402" i="3"/>
  <c r="F402" i="3"/>
  <c r="E402" i="3"/>
  <c r="D402" i="3"/>
  <c r="C402" i="3"/>
  <c r="B402" i="3"/>
  <c r="H401" i="3"/>
  <c r="G401" i="3"/>
  <c r="F401" i="3"/>
  <c r="E401" i="3"/>
  <c r="D401" i="3"/>
  <c r="C401" i="3"/>
  <c r="B401" i="3"/>
  <c r="H400" i="3"/>
  <c r="G400" i="3"/>
  <c r="F400" i="3"/>
  <c r="E400" i="3"/>
  <c r="D400" i="3"/>
  <c r="C400" i="3"/>
  <c r="B400" i="3"/>
  <c r="H399" i="3"/>
  <c r="G399" i="3"/>
  <c r="F399" i="3"/>
  <c r="E399" i="3"/>
  <c r="D399" i="3"/>
  <c r="C399" i="3"/>
  <c r="B399" i="3"/>
  <c r="H398" i="3"/>
  <c r="G398" i="3"/>
  <c r="F398" i="3"/>
  <c r="E398" i="3"/>
  <c r="D398" i="3"/>
  <c r="C398" i="3"/>
  <c r="B398" i="3"/>
  <c r="H397" i="3"/>
  <c r="G397" i="3"/>
  <c r="F397" i="3"/>
  <c r="E397" i="3"/>
  <c r="D397" i="3"/>
  <c r="C397" i="3"/>
  <c r="B397" i="3"/>
  <c r="H396" i="3"/>
  <c r="G396" i="3"/>
  <c r="F396" i="3"/>
  <c r="E396" i="3"/>
  <c r="D396" i="3"/>
  <c r="C396" i="3"/>
  <c r="B396" i="3"/>
  <c r="H395" i="3"/>
  <c r="G395" i="3"/>
  <c r="F395" i="3"/>
  <c r="E395" i="3"/>
  <c r="D395" i="3"/>
  <c r="C395" i="3"/>
  <c r="B395" i="3"/>
  <c r="H394" i="3"/>
  <c r="G394" i="3"/>
  <c r="F394" i="3"/>
  <c r="E394" i="3"/>
  <c r="D394" i="3"/>
  <c r="C394" i="3"/>
  <c r="B394" i="3"/>
  <c r="H393" i="3"/>
  <c r="G393" i="3"/>
  <c r="F393" i="3"/>
  <c r="E393" i="3"/>
  <c r="D393" i="3"/>
  <c r="C393" i="3"/>
  <c r="B393" i="3"/>
  <c r="H392" i="3"/>
  <c r="G392" i="3"/>
  <c r="F392" i="3"/>
  <c r="E392" i="3"/>
  <c r="D392" i="3"/>
  <c r="C392" i="3"/>
  <c r="B392" i="3"/>
  <c r="H391" i="3"/>
  <c r="G391" i="3"/>
  <c r="F391" i="3"/>
  <c r="E391" i="3"/>
  <c r="D391" i="3"/>
  <c r="C391" i="3"/>
  <c r="B391" i="3"/>
  <c r="H390" i="3"/>
  <c r="G390" i="3"/>
  <c r="F390" i="3"/>
  <c r="E390" i="3"/>
  <c r="D390" i="3"/>
  <c r="C390" i="3"/>
  <c r="B390" i="3"/>
  <c r="H389" i="3"/>
  <c r="G389" i="3"/>
  <c r="F389" i="3"/>
  <c r="E389" i="3"/>
  <c r="D389" i="3"/>
  <c r="C389" i="3"/>
  <c r="B389" i="3"/>
  <c r="H388" i="3"/>
  <c r="G388" i="3"/>
  <c r="F388" i="3"/>
  <c r="E388" i="3"/>
  <c r="D388" i="3"/>
  <c r="C388" i="3"/>
  <c r="B388" i="3"/>
  <c r="H387" i="3"/>
  <c r="G387" i="3"/>
  <c r="F387" i="3"/>
  <c r="E387" i="3"/>
  <c r="D387" i="3"/>
  <c r="C387" i="3"/>
  <c r="B387" i="3"/>
  <c r="H386" i="3"/>
  <c r="G386" i="3"/>
  <c r="F386" i="3"/>
  <c r="E386" i="3"/>
  <c r="D386" i="3"/>
  <c r="C386" i="3"/>
  <c r="B386" i="3"/>
  <c r="H385" i="3"/>
  <c r="G385" i="3"/>
  <c r="F385" i="3"/>
  <c r="E385" i="3"/>
  <c r="D385" i="3"/>
  <c r="C385" i="3"/>
  <c r="B385" i="3"/>
  <c r="H384" i="3"/>
  <c r="G384" i="3"/>
  <c r="F384" i="3"/>
  <c r="E384" i="3"/>
  <c r="D384" i="3"/>
  <c r="C384" i="3"/>
  <c r="B384" i="3"/>
  <c r="H383" i="3"/>
  <c r="G383" i="3"/>
  <c r="F383" i="3"/>
  <c r="E383" i="3"/>
  <c r="D383" i="3"/>
  <c r="C383" i="3"/>
  <c r="B383" i="3"/>
  <c r="H382" i="3"/>
  <c r="G382" i="3"/>
  <c r="F382" i="3"/>
  <c r="E382" i="3"/>
  <c r="D382" i="3"/>
  <c r="C382" i="3"/>
  <c r="B382" i="3"/>
  <c r="H381" i="3"/>
  <c r="G381" i="3"/>
  <c r="F381" i="3"/>
  <c r="E381" i="3"/>
  <c r="D381" i="3"/>
  <c r="C381" i="3"/>
  <c r="B381" i="3"/>
  <c r="H380" i="3"/>
  <c r="G380" i="3"/>
  <c r="F380" i="3"/>
  <c r="E380" i="3"/>
  <c r="D380" i="3"/>
  <c r="C380" i="3"/>
  <c r="B380" i="3"/>
  <c r="H379" i="3"/>
  <c r="G379" i="3"/>
  <c r="F379" i="3"/>
  <c r="E379" i="3"/>
  <c r="D379" i="3"/>
  <c r="C379" i="3"/>
  <c r="B379" i="3"/>
  <c r="H378" i="3"/>
  <c r="G378" i="3"/>
  <c r="F378" i="3"/>
  <c r="E378" i="3"/>
  <c r="D378" i="3"/>
  <c r="C378" i="3"/>
  <c r="B378" i="3"/>
  <c r="H377" i="3"/>
  <c r="G377" i="3"/>
  <c r="F377" i="3"/>
  <c r="E377" i="3"/>
  <c r="D377" i="3"/>
  <c r="C377" i="3"/>
  <c r="B377" i="3"/>
  <c r="H376" i="3"/>
  <c r="G376" i="3"/>
  <c r="F376" i="3"/>
  <c r="E376" i="3"/>
  <c r="D376" i="3"/>
  <c r="C376" i="3"/>
  <c r="B376" i="3"/>
  <c r="H375" i="3"/>
  <c r="G375" i="3"/>
  <c r="F375" i="3"/>
  <c r="E375" i="3"/>
  <c r="D375" i="3"/>
  <c r="C375" i="3"/>
  <c r="B375" i="3"/>
  <c r="H374" i="3"/>
  <c r="G374" i="3"/>
  <c r="F374" i="3"/>
  <c r="E374" i="3"/>
  <c r="D374" i="3"/>
  <c r="C374" i="3"/>
  <c r="B374" i="3"/>
  <c r="H373" i="3"/>
  <c r="G373" i="3"/>
  <c r="F373" i="3"/>
  <c r="E373" i="3"/>
  <c r="D373" i="3"/>
  <c r="C373" i="3"/>
  <c r="B373" i="3"/>
  <c r="H372" i="3"/>
  <c r="G372" i="3"/>
  <c r="F372" i="3"/>
  <c r="E372" i="3"/>
  <c r="D372" i="3"/>
  <c r="C372" i="3"/>
  <c r="B372" i="3"/>
  <c r="H371" i="3"/>
  <c r="G371" i="3"/>
  <c r="F371" i="3"/>
  <c r="E371" i="3"/>
  <c r="D371" i="3"/>
  <c r="C371" i="3"/>
  <c r="B371" i="3"/>
  <c r="H370" i="3"/>
  <c r="G370" i="3"/>
  <c r="F370" i="3"/>
  <c r="E370" i="3"/>
  <c r="D370" i="3"/>
  <c r="C370" i="3"/>
  <c r="B370" i="3"/>
  <c r="H369" i="3"/>
  <c r="G369" i="3"/>
  <c r="F369" i="3"/>
  <c r="E369" i="3"/>
  <c r="D369" i="3"/>
  <c r="C369" i="3"/>
  <c r="B369" i="3"/>
  <c r="H368" i="3"/>
  <c r="G368" i="3"/>
  <c r="F368" i="3"/>
  <c r="E368" i="3"/>
  <c r="D368" i="3"/>
  <c r="C368" i="3"/>
  <c r="B368" i="3"/>
  <c r="H367" i="3"/>
  <c r="G367" i="3"/>
  <c r="F367" i="3"/>
  <c r="E367" i="3"/>
  <c r="D367" i="3"/>
  <c r="C367" i="3"/>
  <c r="B367" i="3"/>
  <c r="H366" i="3"/>
  <c r="G366" i="3"/>
  <c r="F366" i="3"/>
  <c r="E366" i="3"/>
  <c r="D366" i="3"/>
  <c r="C366" i="3"/>
  <c r="B366" i="3"/>
  <c r="H365" i="3"/>
  <c r="G365" i="3"/>
  <c r="F365" i="3"/>
  <c r="E365" i="3"/>
  <c r="D365" i="3"/>
  <c r="C365" i="3"/>
  <c r="B365" i="3"/>
  <c r="H364" i="3"/>
  <c r="G364" i="3"/>
  <c r="F364" i="3"/>
  <c r="E364" i="3"/>
  <c r="D364" i="3"/>
  <c r="C364" i="3"/>
  <c r="B364" i="3"/>
  <c r="H363" i="3"/>
  <c r="G363" i="3"/>
  <c r="F363" i="3"/>
  <c r="E363" i="3"/>
  <c r="D363" i="3"/>
  <c r="C363" i="3"/>
  <c r="B363" i="3"/>
  <c r="H362" i="3"/>
  <c r="G362" i="3"/>
  <c r="F362" i="3"/>
  <c r="E362" i="3"/>
  <c r="D362" i="3"/>
  <c r="C362" i="3"/>
  <c r="B362" i="3"/>
  <c r="H361" i="3"/>
  <c r="G361" i="3"/>
  <c r="F361" i="3"/>
  <c r="E361" i="3"/>
  <c r="D361" i="3"/>
  <c r="C361" i="3"/>
  <c r="B361" i="3"/>
  <c r="H360" i="3"/>
  <c r="G360" i="3"/>
  <c r="F360" i="3"/>
  <c r="E360" i="3"/>
  <c r="D360" i="3"/>
  <c r="C360" i="3"/>
  <c r="B360" i="3"/>
  <c r="H359" i="3"/>
  <c r="G359" i="3"/>
  <c r="F359" i="3"/>
  <c r="E359" i="3"/>
  <c r="D359" i="3"/>
  <c r="C359" i="3"/>
  <c r="B359" i="3"/>
  <c r="H358" i="3"/>
  <c r="G358" i="3"/>
  <c r="F358" i="3"/>
  <c r="E358" i="3"/>
  <c r="D358" i="3"/>
  <c r="C358" i="3"/>
  <c r="B358" i="3"/>
  <c r="H357" i="3"/>
  <c r="G357" i="3"/>
  <c r="F357" i="3"/>
  <c r="E357" i="3"/>
  <c r="D357" i="3"/>
  <c r="C357" i="3"/>
  <c r="B357" i="3"/>
  <c r="H356" i="3"/>
  <c r="G356" i="3"/>
  <c r="F356" i="3"/>
  <c r="E356" i="3"/>
  <c r="D356" i="3"/>
  <c r="C356" i="3"/>
  <c r="B356" i="3"/>
  <c r="H355" i="3"/>
  <c r="G355" i="3"/>
  <c r="F355" i="3"/>
  <c r="E355" i="3"/>
  <c r="D355" i="3"/>
  <c r="C355" i="3"/>
  <c r="B355" i="3"/>
  <c r="H354" i="3"/>
  <c r="G354" i="3"/>
  <c r="F354" i="3"/>
  <c r="E354" i="3"/>
  <c r="D354" i="3"/>
  <c r="C354" i="3"/>
  <c r="B354" i="3"/>
  <c r="H353" i="3"/>
  <c r="G353" i="3"/>
  <c r="F353" i="3"/>
  <c r="E353" i="3"/>
  <c r="D353" i="3"/>
  <c r="C353" i="3"/>
  <c r="B353" i="3"/>
  <c r="H352" i="3"/>
  <c r="G352" i="3"/>
  <c r="F352" i="3"/>
  <c r="E352" i="3"/>
  <c r="D352" i="3"/>
  <c r="C352" i="3"/>
  <c r="B352" i="3"/>
  <c r="H351" i="3"/>
  <c r="G351" i="3"/>
  <c r="F351" i="3"/>
  <c r="E351" i="3"/>
  <c r="D351" i="3"/>
  <c r="C351" i="3"/>
  <c r="B351" i="3"/>
  <c r="H350" i="3"/>
  <c r="G350" i="3"/>
  <c r="F350" i="3"/>
  <c r="E350" i="3"/>
  <c r="D350" i="3"/>
  <c r="C350" i="3"/>
  <c r="B350" i="3"/>
  <c r="H349" i="3"/>
  <c r="G349" i="3"/>
  <c r="F349" i="3"/>
  <c r="E349" i="3"/>
  <c r="D349" i="3"/>
  <c r="C349" i="3"/>
  <c r="B349" i="3"/>
  <c r="H348" i="3"/>
  <c r="G348" i="3"/>
  <c r="F348" i="3"/>
  <c r="E348" i="3"/>
  <c r="D348" i="3"/>
  <c r="C348" i="3"/>
  <c r="B348" i="3"/>
  <c r="H347" i="3"/>
  <c r="G347" i="3"/>
  <c r="F347" i="3"/>
  <c r="E347" i="3"/>
  <c r="D347" i="3"/>
  <c r="C347" i="3"/>
  <c r="B347" i="3"/>
  <c r="H346" i="3"/>
  <c r="G346" i="3"/>
  <c r="F346" i="3"/>
  <c r="E346" i="3"/>
  <c r="D346" i="3"/>
  <c r="C346" i="3"/>
  <c r="B346" i="3"/>
  <c r="H345" i="3"/>
  <c r="G345" i="3"/>
  <c r="F345" i="3"/>
  <c r="E345" i="3"/>
  <c r="D345" i="3"/>
  <c r="C345" i="3"/>
  <c r="B345" i="3"/>
  <c r="H344" i="3"/>
  <c r="G344" i="3"/>
  <c r="F344" i="3"/>
  <c r="E344" i="3"/>
  <c r="D344" i="3"/>
  <c r="C344" i="3"/>
  <c r="B344" i="3"/>
  <c r="H343" i="3"/>
  <c r="G343" i="3"/>
  <c r="F343" i="3"/>
  <c r="E343" i="3"/>
  <c r="D343" i="3"/>
  <c r="C343" i="3"/>
  <c r="B343" i="3"/>
  <c r="H342" i="3"/>
  <c r="G342" i="3"/>
  <c r="F342" i="3"/>
  <c r="E342" i="3"/>
  <c r="D342" i="3"/>
  <c r="C342" i="3"/>
  <c r="B342" i="3"/>
  <c r="H341" i="3"/>
  <c r="G341" i="3"/>
  <c r="F341" i="3"/>
  <c r="E341" i="3"/>
  <c r="D341" i="3"/>
  <c r="C341" i="3"/>
  <c r="B341" i="3"/>
  <c r="H340" i="3"/>
  <c r="G340" i="3"/>
  <c r="F340" i="3"/>
  <c r="E340" i="3"/>
  <c r="D340" i="3"/>
  <c r="C340" i="3"/>
  <c r="B340" i="3"/>
  <c r="H339" i="3"/>
  <c r="G339" i="3"/>
  <c r="F339" i="3"/>
  <c r="E339" i="3"/>
  <c r="D339" i="3"/>
  <c r="C339" i="3"/>
  <c r="B339" i="3"/>
  <c r="H338" i="3"/>
  <c r="G338" i="3"/>
  <c r="F338" i="3"/>
  <c r="E338" i="3"/>
  <c r="D338" i="3"/>
  <c r="C338" i="3"/>
  <c r="B338" i="3"/>
  <c r="H337" i="3"/>
  <c r="G337" i="3"/>
  <c r="F337" i="3"/>
  <c r="E337" i="3"/>
  <c r="D337" i="3"/>
  <c r="C337" i="3"/>
  <c r="B337" i="3"/>
  <c r="H336" i="3"/>
  <c r="G336" i="3"/>
  <c r="F336" i="3"/>
  <c r="E336" i="3"/>
  <c r="D336" i="3"/>
  <c r="C336" i="3"/>
  <c r="B336" i="3"/>
  <c r="H335" i="3"/>
  <c r="G335" i="3"/>
  <c r="F335" i="3"/>
  <c r="E335" i="3"/>
  <c r="D335" i="3"/>
  <c r="C335" i="3"/>
  <c r="B335" i="3"/>
  <c r="H334" i="3"/>
  <c r="G334" i="3"/>
  <c r="F334" i="3"/>
  <c r="E334" i="3"/>
  <c r="D334" i="3"/>
  <c r="C334" i="3"/>
  <c r="B334" i="3"/>
  <c r="H333" i="3"/>
  <c r="G333" i="3"/>
  <c r="F333" i="3"/>
  <c r="E333" i="3"/>
  <c r="D333" i="3"/>
  <c r="C333" i="3"/>
  <c r="B333" i="3"/>
  <c r="H332" i="3"/>
  <c r="G332" i="3"/>
  <c r="F332" i="3"/>
  <c r="E332" i="3"/>
  <c r="D332" i="3"/>
  <c r="C332" i="3"/>
  <c r="B332" i="3"/>
  <c r="H331" i="3"/>
  <c r="G331" i="3"/>
  <c r="F331" i="3"/>
  <c r="E331" i="3"/>
  <c r="D331" i="3"/>
  <c r="C331" i="3"/>
  <c r="B331" i="3"/>
  <c r="H330" i="3"/>
  <c r="G330" i="3"/>
  <c r="F330" i="3"/>
  <c r="E330" i="3"/>
  <c r="D330" i="3"/>
  <c r="C330" i="3"/>
  <c r="B330" i="3"/>
  <c r="H329" i="3"/>
  <c r="G329" i="3"/>
  <c r="F329" i="3"/>
  <c r="E329" i="3"/>
  <c r="D329" i="3"/>
  <c r="C329" i="3"/>
  <c r="B329" i="3"/>
  <c r="H328" i="3"/>
  <c r="G328" i="3"/>
  <c r="F328" i="3"/>
  <c r="E328" i="3"/>
  <c r="D328" i="3"/>
  <c r="C328" i="3"/>
  <c r="B328" i="3"/>
  <c r="H327" i="3"/>
  <c r="G327" i="3"/>
  <c r="F327" i="3"/>
  <c r="E327" i="3"/>
  <c r="D327" i="3"/>
  <c r="C327" i="3"/>
  <c r="B327" i="3"/>
  <c r="H326" i="3"/>
  <c r="G326" i="3"/>
  <c r="F326" i="3"/>
  <c r="E326" i="3"/>
  <c r="D326" i="3"/>
  <c r="C326" i="3"/>
  <c r="B326" i="3"/>
  <c r="H325" i="3"/>
  <c r="G325" i="3"/>
  <c r="F325" i="3"/>
  <c r="E325" i="3"/>
  <c r="D325" i="3"/>
  <c r="C325" i="3"/>
  <c r="B325" i="3"/>
  <c r="H324" i="3"/>
  <c r="G324" i="3"/>
  <c r="F324" i="3"/>
  <c r="E324" i="3"/>
  <c r="D324" i="3"/>
  <c r="C324" i="3"/>
  <c r="B324" i="3"/>
  <c r="H323" i="3"/>
  <c r="G323" i="3"/>
  <c r="F323" i="3"/>
  <c r="E323" i="3"/>
  <c r="D323" i="3"/>
  <c r="C323" i="3"/>
  <c r="B323" i="3"/>
  <c r="H322" i="3"/>
  <c r="G322" i="3"/>
  <c r="F322" i="3"/>
  <c r="E322" i="3"/>
  <c r="D322" i="3"/>
  <c r="C322" i="3"/>
  <c r="B322" i="3"/>
  <c r="H321" i="3"/>
  <c r="G321" i="3"/>
  <c r="F321" i="3"/>
  <c r="E321" i="3"/>
  <c r="D321" i="3"/>
  <c r="C321" i="3"/>
  <c r="B321" i="3"/>
  <c r="H320" i="3"/>
  <c r="G320" i="3"/>
  <c r="F320" i="3"/>
  <c r="E320" i="3"/>
  <c r="D320" i="3"/>
  <c r="C320" i="3"/>
  <c r="B320" i="3"/>
  <c r="H319" i="3"/>
  <c r="G319" i="3"/>
  <c r="F319" i="3"/>
  <c r="E319" i="3"/>
  <c r="D319" i="3"/>
  <c r="C319" i="3"/>
  <c r="B319" i="3"/>
  <c r="H318" i="3"/>
  <c r="G318" i="3"/>
  <c r="F318" i="3"/>
  <c r="E318" i="3"/>
  <c r="D318" i="3"/>
  <c r="C318" i="3"/>
  <c r="B318" i="3"/>
  <c r="H317" i="3"/>
  <c r="G317" i="3"/>
  <c r="F317" i="3"/>
  <c r="E317" i="3"/>
  <c r="D317" i="3"/>
  <c r="C317" i="3"/>
  <c r="B317" i="3"/>
  <c r="H316" i="3"/>
  <c r="G316" i="3"/>
  <c r="F316" i="3"/>
  <c r="E316" i="3"/>
  <c r="D316" i="3"/>
  <c r="C316" i="3"/>
  <c r="B316" i="3"/>
  <c r="H315" i="3"/>
  <c r="G315" i="3"/>
  <c r="F315" i="3"/>
  <c r="E315" i="3"/>
  <c r="D315" i="3"/>
  <c r="C315" i="3"/>
  <c r="B315" i="3"/>
  <c r="H314" i="3"/>
  <c r="G314" i="3"/>
  <c r="F314" i="3"/>
  <c r="E314" i="3"/>
  <c r="D314" i="3"/>
  <c r="C314" i="3"/>
  <c r="B314" i="3"/>
  <c r="H313" i="3"/>
  <c r="G313" i="3"/>
  <c r="F313" i="3"/>
  <c r="E313" i="3"/>
  <c r="D313" i="3"/>
  <c r="C313" i="3"/>
  <c r="B313" i="3"/>
  <c r="H312" i="3"/>
  <c r="G312" i="3"/>
  <c r="F312" i="3"/>
  <c r="E312" i="3"/>
  <c r="D312" i="3"/>
  <c r="C312" i="3"/>
  <c r="B312" i="3"/>
  <c r="H311" i="3"/>
  <c r="G311" i="3"/>
  <c r="F311" i="3"/>
  <c r="E311" i="3"/>
  <c r="D311" i="3"/>
  <c r="C311" i="3"/>
  <c r="B311" i="3"/>
  <c r="H310" i="3"/>
  <c r="G310" i="3"/>
  <c r="F310" i="3"/>
  <c r="E310" i="3"/>
  <c r="D310" i="3"/>
  <c r="C310" i="3"/>
  <c r="B310" i="3"/>
  <c r="H309" i="3"/>
  <c r="G309" i="3"/>
  <c r="F309" i="3"/>
  <c r="E309" i="3"/>
  <c r="D309" i="3"/>
  <c r="C309" i="3"/>
  <c r="B309" i="3"/>
  <c r="H308" i="3"/>
  <c r="G308" i="3"/>
  <c r="F308" i="3"/>
  <c r="E308" i="3"/>
  <c r="D308" i="3"/>
  <c r="C308" i="3"/>
  <c r="B308" i="3"/>
  <c r="H307" i="3"/>
  <c r="G307" i="3"/>
  <c r="F307" i="3"/>
  <c r="E307" i="3"/>
  <c r="D307" i="3"/>
  <c r="C307" i="3"/>
  <c r="B307" i="3"/>
  <c r="H306" i="3"/>
  <c r="G306" i="3"/>
  <c r="F306" i="3"/>
  <c r="E306" i="3"/>
  <c r="D306" i="3"/>
  <c r="C306" i="3"/>
  <c r="B306" i="3"/>
  <c r="H305" i="3"/>
  <c r="G305" i="3"/>
  <c r="F305" i="3"/>
  <c r="E305" i="3"/>
  <c r="D305" i="3"/>
  <c r="C305" i="3"/>
  <c r="B305" i="3"/>
  <c r="H304" i="3"/>
  <c r="G304" i="3"/>
  <c r="F304" i="3"/>
  <c r="E304" i="3"/>
  <c r="D304" i="3"/>
  <c r="C304" i="3"/>
  <c r="B304" i="3"/>
  <c r="H303" i="3"/>
  <c r="G303" i="3"/>
  <c r="F303" i="3"/>
  <c r="E303" i="3"/>
  <c r="D303" i="3"/>
  <c r="C303" i="3"/>
  <c r="B303" i="3"/>
  <c r="H302" i="3"/>
  <c r="G302" i="3"/>
  <c r="F302" i="3"/>
  <c r="E302" i="3"/>
  <c r="D302" i="3"/>
  <c r="C302" i="3"/>
  <c r="B302" i="3"/>
  <c r="H301" i="3"/>
  <c r="G301" i="3"/>
  <c r="F301" i="3"/>
  <c r="E301" i="3"/>
  <c r="D301" i="3"/>
  <c r="C301" i="3"/>
  <c r="B301" i="3"/>
  <c r="H300" i="3"/>
  <c r="G300" i="3"/>
  <c r="F300" i="3"/>
  <c r="E300" i="3"/>
  <c r="D300" i="3"/>
  <c r="C300" i="3"/>
  <c r="B300" i="3"/>
  <c r="H299" i="3"/>
  <c r="G299" i="3"/>
  <c r="F299" i="3"/>
  <c r="E299" i="3"/>
  <c r="D299" i="3"/>
  <c r="C299" i="3"/>
  <c r="B299" i="3"/>
  <c r="H298" i="3"/>
  <c r="G298" i="3"/>
  <c r="F298" i="3"/>
  <c r="E298" i="3"/>
  <c r="D298" i="3"/>
  <c r="C298" i="3"/>
  <c r="B298" i="3"/>
  <c r="H297" i="3"/>
  <c r="G297" i="3"/>
  <c r="F297" i="3"/>
  <c r="E297" i="3"/>
  <c r="D297" i="3"/>
  <c r="C297" i="3"/>
  <c r="B297" i="3"/>
  <c r="H296" i="3"/>
  <c r="G296" i="3"/>
  <c r="F296" i="3"/>
  <c r="E296" i="3"/>
  <c r="D296" i="3"/>
  <c r="C296" i="3"/>
  <c r="B296" i="3"/>
  <c r="H295" i="3"/>
  <c r="G295" i="3"/>
  <c r="F295" i="3"/>
  <c r="E295" i="3"/>
  <c r="D295" i="3"/>
  <c r="C295" i="3"/>
  <c r="B295" i="3"/>
  <c r="H294" i="3"/>
  <c r="G294" i="3"/>
  <c r="F294" i="3"/>
  <c r="E294" i="3"/>
  <c r="D294" i="3"/>
  <c r="C294" i="3"/>
  <c r="B294" i="3"/>
  <c r="H293" i="3"/>
  <c r="G293" i="3"/>
  <c r="F293" i="3"/>
  <c r="E293" i="3"/>
  <c r="D293" i="3"/>
  <c r="C293" i="3"/>
  <c r="B293" i="3"/>
  <c r="H292" i="3"/>
  <c r="G292" i="3"/>
  <c r="F292" i="3"/>
  <c r="E292" i="3"/>
  <c r="D292" i="3"/>
  <c r="C292" i="3"/>
  <c r="B292" i="3"/>
  <c r="H291" i="3"/>
  <c r="G291" i="3"/>
  <c r="F291" i="3"/>
  <c r="E291" i="3"/>
  <c r="D291" i="3"/>
  <c r="C291" i="3"/>
  <c r="B291" i="3"/>
  <c r="H290" i="3"/>
  <c r="G290" i="3"/>
  <c r="F290" i="3"/>
  <c r="E290" i="3"/>
  <c r="D290" i="3"/>
  <c r="C290" i="3"/>
  <c r="B290" i="3"/>
  <c r="H289" i="3"/>
  <c r="G289" i="3"/>
  <c r="F289" i="3"/>
  <c r="E289" i="3"/>
  <c r="D289" i="3"/>
  <c r="C289" i="3"/>
  <c r="B289" i="3"/>
  <c r="H288" i="3"/>
  <c r="G288" i="3"/>
  <c r="F288" i="3"/>
  <c r="E288" i="3"/>
  <c r="D288" i="3"/>
  <c r="C288" i="3"/>
  <c r="B288" i="3"/>
  <c r="H287" i="3"/>
  <c r="G287" i="3"/>
  <c r="F287" i="3"/>
  <c r="E287" i="3"/>
  <c r="D287" i="3"/>
  <c r="C287" i="3"/>
  <c r="B287" i="3"/>
  <c r="H286" i="3"/>
  <c r="G286" i="3"/>
  <c r="F286" i="3"/>
  <c r="E286" i="3"/>
  <c r="D286" i="3"/>
  <c r="C286" i="3"/>
  <c r="B286" i="3"/>
  <c r="H285" i="3"/>
  <c r="G285" i="3"/>
  <c r="F285" i="3"/>
  <c r="E285" i="3"/>
  <c r="D285" i="3"/>
  <c r="C285" i="3"/>
  <c r="B285" i="3"/>
  <c r="H284" i="3"/>
  <c r="G284" i="3"/>
  <c r="F284" i="3"/>
  <c r="E284" i="3"/>
  <c r="D284" i="3"/>
  <c r="C284" i="3"/>
  <c r="B284" i="3"/>
  <c r="H283" i="3"/>
  <c r="G283" i="3"/>
  <c r="F283" i="3"/>
  <c r="E283" i="3"/>
  <c r="D283" i="3"/>
  <c r="C283" i="3"/>
  <c r="B283" i="3"/>
  <c r="H282" i="3"/>
  <c r="G282" i="3"/>
  <c r="F282" i="3"/>
  <c r="E282" i="3"/>
  <c r="D282" i="3"/>
  <c r="C282" i="3"/>
  <c r="B282" i="3"/>
  <c r="H281" i="3"/>
  <c r="G281" i="3"/>
  <c r="F281" i="3"/>
  <c r="E281" i="3"/>
  <c r="D281" i="3"/>
  <c r="C281" i="3"/>
  <c r="B281" i="3"/>
  <c r="H280" i="3"/>
  <c r="G280" i="3"/>
  <c r="F280" i="3"/>
  <c r="E280" i="3"/>
  <c r="D280" i="3"/>
  <c r="C280" i="3"/>
  <c r="B280" i="3"/>
  <c r="H279" i="3"/>
  <c r="G279" i="3"/>
  <c r="F279" i="3"/>
  <c r="E279" i="3"/>
  <c r="D279" i="3"/>
  <c r="C279" i="3"/>
  <c r="B279" i="3"/>
  <c r="H278" i="3"/>
  <c r="G278" i="3"/>
  <c r="F278" i="3"/>
  <c r="E278" i="3"/>
  <c r="D278" i="3"/>
  <c r="C278" i="3"/>
  <c r="B278" i="3"/>
  <c r="H277" i="3"/>
  <c r="G277" i="3"/>
  <c r="F277" i="3"/>
  <c r="E277" i="3"/>
  <c r="D277" i="3"/>
  <c r="C277" i="3"/>
  <c r="B277" i="3"/>
  <c r="H276" i="3"/>
  <c r="G276" i="3"/>
  <c r="F276" i="3"/>
  <c r="E276" i="3"/>
  <c r="D276" i="3"/>
  <c r="C276" i="3"/>
  <c r="B276" i="3"/>
  <c r="H275" i="3"/>
  <c r="G275" i="3"/>
  <c r="F275" i="3"/>
  <c r="E275" i="3"/>
  <c r="D275" i="3"/>
  <c r="C275" i="3"/>
  <c r="B275" i="3"/>
  <c r="H274" i="3"/>
  <c r="G274" i="3"/>
  <c r="F274" i="3"/>
  <c r="E274" i="3"/>
  <c r="D274" i="3"/>
  <c r="C274" i="3"/>
  <c r="B274" i="3"/>
  <c r="H273" i="3"/>
  <c r="G273" i="3"/>
  <c r="F273" i="3"/>
  <c r="E273" i="3"/>
  <c r="D273" i="3"/>
  <c r="C273" i="3"/>
  <c r="B273" i="3"/>
  <c r="H272" i="3"/>
  <c r="G272" i="3"/>
  <c r="F272" i="3"/>
  <c r="E272" i="3"/>
  <c r="D272" i="3"/>
  <c r="C272" i="3"/>
  <c r="B272" i="3"/>
  <c r="H271" i="3"/>
  <c r="G271" i="3"/>
  <c r="F271" i="3"/>
  <c r="E271" i="3"/>
  <c r="D271" i="3"/>
  <c r="C271" i="3"/>
  <c r="B271" i="3"/>
  <c r="H270" i="3"/>
  <c r="G270" i="3"/>
  <c r="F270" i="3"/>
  <c r="E270" i="3"/>
  <c r="D270" i="3"/>
  <c r="C270" i="3"/>
  <c r="B270" i="3"/>
  <c r="H269" i="3"/>
  <c r="G269" i="3"/>
  <c r="F269" i="3"/>
  <c r="E269" i="3"/>
  <c r="D269" i="3"/>
  <c r="C269" i="3"/>
  <c r="B269" i="3"/>
  <c r="H268" i="3"/>
  <c r="G268" i="3"/>
  <c r="F268" i="3"/>
  <c r="E268" i="3"/>
  <c r="D268" i="3"/>
  <c r="C268" i="3"/>
  <c r="B268" i="3"/>
  <c r="H267" i="3"/>
  <c r="G267" i="3"/>
  <c r="F267" i="3"/>
  <c r="E267" i="3"/>
  <c r="D267" i="3"/>
  <c r="C267" i="3"/>
  <c r="B267" i="3"/>
  <c r="H266" i="3"/>
  <c r="G266" i="3"/>
  <c r="F266" i="3"/>
  <c r="E266" i="3"/>
  <c r="D266" i="3"/>
  <c r="C266" i="3"/>
  <c r="B266" i="3"/>
  <c r="H265" i="3"/>
  <c r="G265" i="3"/>
  <c r="F265" i="3"/>
  <c r="E265" i="3"/>
  <c r="D265" i="3"/>
  <c r="C265" i="3"/>
  <c r="B265" i="3"/>
  <c r="H264" i="3"/>
  <c r="G264" i="3"/>
  <c r="F264" i="3"/>
  <c r="E264" i="3"/>
  <c r="D264" i="3"/>
  <c r="C264" i="3"/>
  <c r="B264" i="3"/>
  <c r="H263" i="3"/>
  <c r="G263" i="3"/>
  <c r="F263" i="3"/>
  <c r="E263" i="3"/>
  <c r="D263" i="3"/>
  <c r="C263" i="3"/>
  <c r="B263" i="3"/>
  <c r="H262" i="3"/>
  <c r="G262" i="3"/>
  <c r="F262" i="3"/>
  <c r="E262" i="3"/>
  <c r="D262" i="3"/>
  <c r="C262" i="3"/>
  <c r="B262" i="3"/>
  <c r="H261" i="3"/>
  <c r="G261" i="3"/>
  <c r="F261" i="3"/>
  <c r="E261" i="3"/>
  <c r="D261" i="3"/>
  <c r="C261" i="3"/>
  <c r="B261" i="3"/>
  <c r="H260" i="3"/>
  <c r="G260" i="3"/>
  <c r="F260" i="3"/>
  <c r="E260" i="3"/>
  <c r="D260" i="3"/>
  <c r="C260" i="3"/>
  <c r="B260" i="3"/>
  <c r="H259" i="3"/>
  <c r="G259" i="3"/>
  <c r="F259" i="3"/>
  <c r="E259" i="3"/>
  <c r="D259" i="3"/>
  <c r="C259" i="3"/>
  <c r="B259" i="3"/>
  <c r="H258" i="3"/>
  <c r="G258" i="3"/>
  <c r="F258" i="3"/>
  <c r="E258" i="3"/>
  <c r="D258" i="3"/>
  <c r="C258" i="3"/>
  <c r="B258" i="3"/>
  <c r="H257" i="3"/>
  <c r="G257" i="3"/>
  <c r="F257" i="3"/>
  <c r="E257" i="3"/>
  <c r="D257" i="3"/>
  <c r="C257" i="3"/>
  <c r="B257" i="3"/>
  <c r="H256" i="3"/>
  <c r="G256" i="3"/>
  <c r="F256" i="3"/>
  <c r="E256" i="3"/>
  <c r="D256" i="3"/>
  <c r="C256" i="3"/>
  <c r="B256" i="3"/>
  <c r="H255" i="3"/>
  <c r="G255" i="3"/>
  <c r="F255" i="3"/>
  <c r="E255" i="3"/>
  <c r="D255" i="3"/>
  <c r="C255" i="3"/>
  <c r="B255" i="3"/>
  <c r="H254" i="3"/>
  <c r="G254" i="3"/>
  <c r="F254" i="3"/>
  <c r="E254" i="3"/>
  <c r="D254" i="3"/>
  <c r="C254" i="3"/>
  <c r="B254" i="3"/>
  <c r="H253" i="3"/>
  <c r="G253" i="3"/>
  <c r="F253" i="3"/>
  <c r="E253" i="3"/>
  <c r="D253" i="3"/>
  <c r="C253" i="3"/>
  <c r="B253" i="3"/>
  <c r="H252" i="3"/>
  <c r="G252" i="3"/>
  <c r="F252" i="3"/>
  <c r="E252" i="3"/>
  <c r="D252" i="3"/>
  <c r="C252" i="3"/>
  <c r="B252" i="3"/>
  <c r="H251" i="3"/>
  <c r="G251" i="3"/>
  <c r="F251" i="3"/>
  <c r="E251" i="3"/>
  <c r="D251" i="3"/>
  <c r="C251" i="3"/>
  <c r="B251" i="3"/>
  <c r="H250" i="3"/>
  <c r="G250" i="3"/>
  <c r="F250" i="3"/>
  <c r="E250" i="3"/>
  <c r="D250" i="3"/>
  <c r="C250" i="3"/>
  <c r="B250" i="3"/>
  <c r="H249" i="3"/>
  <c r="G249" i="3"/>
  <c r="F249" i="3"/>
  <c r="E249" i="3"/>
  <c r="D249" i="3"/>
  <c r="C249" i="3"/>
  <c r="B249" i="3"/>
  <c r="H248" i="3"/>
  <c r="G248" i="3"/>
  <c r="F248" i="3"/>
  <c r="E248" i="3"/>
  <c r="D248" i="3"/>
  <c r="C248" i="3"/>
  <c r="B248" i="3"/>
  <c r="H247" i="3"/>
  <c r="G247" i="3"/>
  <c r="F247" i="3"/>
  <c r="E247" i="3"/>
  <c r="D247" i="3"/>
  <c r="C247" i="3"/>
  <c r="B247" i="3"/>
  <c r="H246" i="3"/>
  <c r="G246" i="3"/>
  <c r="F246" i="3"/>
  <c r="E246" i="3"/>
  <c r="D246" i="3"/>
  <c r="C246" i="3"/>
  <c r="B246" i="3"/>
  <c r="H245" i="3"/>
  <c r="G245" i="3"/>
  <c r="F245" i="3"/>
  <c r="E245" i="3"/>
  <c r="D245" i="3"/>
  <c r="C245" i="3"/>
  <c r="B245" i="3"/>
  <c r="H244" i="3"/>
  <c r="G244" i="3"/>
  <c r="F244" i="3"/>
  <c r="E244" i="3"/>
  <c r="D244" i="3"/>
  <c r="C244" i="3"/>
  <c r="B244" i="3"/>
  <c r="H243" i="3"/>
  <c r="G243" i="3"/>
  <c r="F243" i="3"/>
  <c r="E243" i="3"/>
  <c r="D243" i="3"/>
  <c r="C243" i="3"/>
  <c r="B243" i="3"/>
  <c r="H242" i="3"/>
  <c r="G242" i="3"/>
  <c r="F242" i="3"/>
  <c r="E242" i="3"/>
  <c r="D242" i="3"/>
  <c r="C242" i="3"/>
  <c r="B242" i="3"/>
  <c r="H241" i="3"/>
  <c r="G241" i="3"/>
  <c r="F241" i="3"/>
  <c r="E241" i="3"/>
  <c r="D241" i="3"/>
  <c r="C241" i="3"/>
  <c r="B241" i="3"/>
  <c r="H240" i="3"/>
  <c r="G240" i="3"/>
  <c r="F240" i="3"/>
  <c r="E240" i="3"/>
  <c r="D240" i="3"/>
  <c r="C240" i="3"/>
  <c r="B240" i="3"/>
  <c r="H239" i="3"/>
  <c r="G239" i="3"/>
  <c r="F239" i="3"/>
  <c r="E239" i="3"/>
  <c r="D239" i="3"/>
  <c r="C239" i="3"/>
  <c r="B239" i="3"/>
  <c r="H238" i="3"/>
  <c r="G238" i="3"/>
  <c r="F238" i="3"/>
  <c r="E238" i="3"/>
  <c r="D238" i="3"/>
  <c r="C238" i="3"/>
  <c r="B238" i="3"/>
  <c r="H237" i="3"/>
  <c r="G237" i="3"/>
  <c r="F237" i="3"/>
  <c r="E237" i="3"/>
  <c r="D237" i="3"/>
  <c r="C237" i="3"/>
  <c r="B237" i="3"/>
  <c r="H236" i="3"/>
  <c r="G236" i="3"/>
  <c r="F236" i="3"/>
  <c r="E236" i="3"/>
  <c r="D236" i="3"/>
  <c r="C236" i="3"/>
  <c r="B236" i="3"/>
  <c r="H235" i="3"/>
  <c r="G235" i="3"/>
  <c r="F235" i="3"/>
  <c r="E235" i="3"/>
  <c r="D235" i="3"/>
  <c r="C235" i="3"/>
  <c r="B235" i="3"/>
  <c r="H234" i="3"/>
  <c r="G234" i="3"/>
  <c r="F234" i="3"/>
  <c r="E234" i="3"/>
  <c r="D234" i="3"/>
  <c r="C234" i="3"/>
  <c r="B234" i="3"/>
  <c r="H233" i="3"/>
  <c r="G233" i="3"/>
  <c r="F233" i="3"/>
  <c r="E233" i="3"/>
  <c r="D233" i="3"/>
  <c r="C233" i="3"/>
  <c r="B233" i="3"/>
  <c r="H232" i="3"/>
  <c r="G232" i="3"/>
  <c r="F232" i="3"/>
  <c r="E232" i="3"/>
  <c r="D232" i="3"/>
  <c r="C232" i="3"/>
  <c r="B232" i="3"/>
  <c r="H231" i="3"/>
  <c r="G231" i="3"/>
  <c r="F231" i="3"/>
  <c r="E231" i="3"/>
  <c r="D231" i="3"/>
  <c r="C231" i="3"/>
  <c r="B231" i="3"/>
  <c r="H230" i="3"/>
  <c r="G230" i="3"/>
  <c r="F230" i="3"/>
  <c r="E230" i="3"/>
  <c r="D230" i="3"/>
  <c r="C230" i="3"/>
  <c r="B230" i="3"/>
  <c r="H229" i="3"/>
  <c r="G229" i="3"/>
  <c r="F229" i="3"/>
  <c r="E229" i="3"/>
  <c r="D229" i="3"/>
  <c r="C229" i="3"/>
  <c r="B229" i="3"/>
  <c r="H228" i="3"/>
  <c r="G228" i="3"/>
  <c r="F228" i="3"/>
  <c r="E228" i="3"/>
  <c r="D228" i="3"/>
  <c r="C228" i="3"/>
  <c r="B228" i="3"/>
  <c r="H227" i="3"/>
  <c r="G227" i="3"/>
  <c r="F227" i="3"/>
  <c r="E227" i="3"/>
  <c r="D227" i="3"/>
  <c r="C227" i="3"/>
  <c r="B227" i="3"/>
  <c r="H226" i="3"/>
  <c r="G226" i="3"/>
  <c r="F226" i="3"/>
  <c r="E226" i="3"/>
  <c r="D226" i="3"/>
  <c r="C226" i="3"/>
  <c r="B226" i="3"/>
  <c r="H225" i="3"/>
  <c r="G225" i="3"/>
  <c r="F225" i="3"/>
  <c r="E225" i="3"/>
  <c r="D225" i="3"/>
  <c r="C225" i="3"/>
  <c r="B225" i="3"/>
  <c r="H224" i="3"/>
  <c r="G224" i="3"/>
  <c r="F224" i="3"/>
  <c r="E224" i="3"/>
  <c r="D224" i="3"/>
  <c r="C224" i="3"/>
  <c r="B224" i="3"/>
  <c r="H223" i="3"/>
  <c r="G223" i="3"/>
  <c r="F223" i="3"/>
  <c r="E223" i="3"/>
  <c r="D223" i="3"/>
  <c r="C223" i="3"/>
  <c r="B223" i="3"/>
  <c r="H222" i="3"/>
  <c r="G222" i="3"/>
  <c r="F222" i="3"/>
  <c r="E222" i="3"/>
  <c r="D222" i="3"/>
  <c r="C222" i="3"/>
  <c r="B222" i="3"/>
  <c r="H221" i="3"/>
  <c r="G221" i="3"/>
  <c r="F221" i="3"/>
  <c r="E221" i="3"/>
  <c r="D221" i="3"/>
  <c r="C221" i="3"/>
  <c r="B221" i="3"/>
  <c r="H220" i="3"/>
  <c r="G220" i="3"/>
  <c r="F220" i="3"/>
  <c r="E220" i="3"/>
  <c r="D220" i="3"/>
  <c r="C220" i="3"/>
  <c r="B220" i="3"/>
  <c r="H219" i="3"/>
  <c r="G219" i="3"/>
  <c r="F219" i="3"/>
  <c r="E219" i="3"/>
  <c r="D219" i="3"/>
  <c r="C219" i="3"/>
  <c r="B219" i="3"/>
  <c r="H218" i="3"/>
  <c r="G218" i="3"/>
  <c r="F218" i="3"/>
  <c r="E218" i="3"/>
  <c r="D218" i="3"/>
  <c r="C218" i="3"/>
  <c r="B218" i="3"/>
  <c r="H217" i="3"/>
  <c r="G217" i="3"/>
  <c r="F217" i="3"/>
  <c r="E217" i="3"/>
  <c r="D217" i="3"/>
  <c r="C217" i="3"/>
  <c r="B217" i="3"/>
  <c r="H216" i="3"/>
  <c r="G216" i="3"/>
  <c r="F216" i="3"/>
  <c r="E216" i="3"/>
  <c r="D216" i="3"/>
  <c r="C216" i="3"/>
  <c r="B216" i="3"/>
  <c r="H215" i="3"/>
  <c r="G215" i="3"/>
  <c r="F215" i="3"/>
  <c r="E215" i="3"/>
  <c r="D215" i="3"/>
  <c r="C215" i="3"/>
  <c r="B215" i="3"/>
  <c r="H214" i="3"/>
  <c r="G214" i="3"/>
  <c r="F214" i="3"/>
  <c r="E214" i="3"/>
  <c r="D214" i="3"/>
  <c r="C214" i="3"/>
  <c r="B214" i="3"/>
  <c r="H213" i="3"/>
  <c r="G213" i="3"/>
  <c r="F213" i="3"/>
  <c r="E213" i="3"/>
  <c r="D213" i="3"/>
  <c r="C213" i="3"/>
  <c r="B213" i="3"/>
  <c r="H212" i="3"/>
  <c r="G212" i="3"/>
  <c r="F212" i="3"/>
  <c r="E212" i="3"/>
  <c r="D212" i="3"/>
  <c r="C212" i="3"/>
  <c r="B212" i="3"/>
  <c r="H211" i="3"/>
  <c r="G211" i="3"/>
  <c r="F211" i="3"/>
  <c r="E211" i="3"/>
  <c r="D211" i="3"/>
  <c r="C211" i="3"/>
  <c r="B211" i="3"/>
  <c r="H210" i="3"/>
  <c r="G210" i="3"/>
  <c r="F210" i="3"/>
  <c r="E210" i="3"/>
  <c r="D210" i="3"/>
  <c r="C210" i="3"/>
  <c r="B210" i="3"/>
  <c r="H209" i="3"/>
  <c r="G209" i="3"/>
  <c r="F209" i="3"/>
  <c r="E209" i="3"/>
  <c r="D209" i="3"/>
  <c r="C209" i="3"/>
  <c r="B209" i="3"/>
  <c r="H208" i="3"/>
  <c r="G208" i="3"/>
  <c r="F208" i="3"/>
  <c r="E208" i="3"/>
  <c r="D208" i="3"/>
  <c r="C208" i="3"/>
  <c r="B208" i="3"/>
  <c r="H207" i="3"/>
  <c r="G207" i="3"/>
  <c r="F207" i="3"/>
  <c r="E207" i="3"/>
  <c r="D207" i="3"/>
  <c r="C207" i="3"/>
  <c r="B207" i="3"/>
  <c r="H206" i="3"/>
  <c r="G206" i="3"/>
  <c r="F206" i="3"/>
  <c r="E206" i="3"/>
  <c r="D206" i="3"/>
  <c r="C206" i="3"/>
  <c r="B206" i="3"/>
  <c r="H205" i="3"/>
  <c r="G205" i="3"/>
  <c r="F205" i="3"/>
  <c r="E205" i="3"/>
  <c r="D205" i="3"/>
  <c r="C205" i="3"/>
  <c r="B205" i="3"/>
  <c r="H204" i="3"/>
  <c r="G204" i="3"/>
  <c r="F204" i="3"/>
  <c r="E204" i="3"/>
  <c r="D204" i="3"/>
  <c r="C204" i="3"/>
  <c r="B204" i="3"/>
  <c r="H203" i="3"/>
  <c r="G203" i="3"/>
  <c r="F203" i="3"/>
  <c r="E203" i="3"/>
  <c r="D203" i="3"/>
  <c r="C203" i="3"/>
  <c r="B203" i="3"/>
  <c r="H202" i="3"/>
  <c r="G202" i="3"/>
  <c r="F202" i="3"/>
  <c r="E202" i="3"/>
  <c r="D202" i="3"/>
  <c r="C202" i="3"/>
  <c r="B202" i="3"/>
  <c r="H201" i="3"/>
  <c r="G201" i="3"/>
  <c r="F201" i="3"/>
  <c r="E201" i="3"/>
  <c r="D201" i="3"/>
  <c r="C201" i="3"/>
  <c r="B201" i="3"/>
  <c r="H200" i="3"/>
  <c r="G200" i="3"/>
  <c r="F200" i="3"/>
  <c r="E200" i="3"/>
  <c r="D200" i="3"/>
  <c r="C200" i="3"/>
  <c r="B200" i="3"/>
  <c r="H199" i="3"/>
  <c r="G199" i="3"/>
  <c r="F199" i="3"/>
  <c r="E199" i="3"/>
  <c r="D199" i="3"/>
  <c r="C199" i="3"/>
  <c r="B199" i="3"/>
  <c r="H198" i="3"/>
  <c r="G198" i="3"/>
  <c r="F198" i="3"/>
  <c r="E198" i="3"/>
  <c r="D198" i="3"/>
  <c r="C198" i="3"/>
  <c r="B198" i="3"/>
  <c r="H197" i="3"/>
  <c r="G197" i="3"/>
  <c r="F197" i="3"/>
  <c r="E197" i="3"/>
  <c r="D197" i="3"/>
  <c r="C197" i="3"/>
  <c r="B197" i="3"/>
  <c r="H196" i="3"/>
  <c r="G196" i="3"/>
  <c r="F196" i="3"/>
  <c r="E196" i="3"/>
  <c r="D196" i="3"/>
  <c r="C196" i="3"/>
  <c r="B196" i="3"/>
  <c r="H195" i="3"/>
  <c r="G195" i="3"/>
  <c r="F195" i="3"/>
  <c r="E195" i="3"/>
  <c r="D195" i="3"/>
  <c r="C195" i="3"/>
  <c r="B195" i="3"/>
  <c r="H194" i="3"/>
  <c r="G194" i="3"/>
  <c r="F194" i="3"/>
  <c r="E194" i="3"/>
  <c r="D194" i="3"/>
  <c r="C194" i="3"/>
  <c r="B194" i="3"/>
  <c r="H193" i="3"/>
  <c r="G193" i="3"/>
  <c r="F193" i="3"/>
  <c r="E193" i="3"/>
  <c r="D193" i="3"/>
  <c r="C193" i="3"/>
  <c r="B193" i="3"/>
  <c r="H192" i="3"/>
  <c r="G192" i="3"/>
  <c r="F192" i="3"/>
  <c r="E192" i="3"/>
  <c r="D192" i="3"/>
  <c r="C192" i="3"/>
  <c r="B192" i="3"/>
  <c r="H191" i="3"/>
  <c r="G191" i="3"/>
  <c r="F191" i="3"/>
  <c r="E191" i="3"/>
  <c r="D191" i="3"/>
  <c r="C191" i="3"/>
  <c r="B191" i="3"/>
  <c r="H190" i="3"/>
  <c r="G190" i="3"/>
  <c r="F190" i="3"/>
  <c r="E190" i="3"/>
  <c r="D190" i="3"/>
  <c r="C190" i="3"/>
  <c r="B190" i="3"/>
  <c r="H189" i="3"/>
  <c r="G189" i="3"/>
  <c r="F189" i="3"/>
  <c r="E189" i="3"/>
  <c r="D189" i="3"/>
  <c r="C189" i="3"/>
  <c r="B189" i="3"/>
  <c r="H188" i="3"/>
  <c r="G188" i="3"/>
  <c r="F188" i="3"/>
  <c r="E188" i="3"/>
  <c r="D188" i="3"/>
  <c r="C188" i="3"/>
  <c r="B188" i="3"/>
  <c r="H187" i="3"/>
  <c r="G187" i="3"/>
  <c r="F187" i="3"/>
  <c r="E187" i="3"/>
  <c r="D187" i="3"/>
  <c r="C187" i="3"/>
  <c r="B187" i="3"/>
  <c r="H186" i="3"/>
  <c r="G186" i="3"/>
  <c r="F186" i="3"/>
  <c r="E186" i="3"/>
  <c r="D186" i="3"/>
  <c r="C186" i="3"/>
  <c r="B186" i="3"/>
  <c r="H185" i="3"/>
  <c r="G185" i="3"/>
  <c r="F185" i="3"/>
  <c r="E185" i="3"/>
  <c r="D185" i="3"/>
  <c r="C185" i="3"/>
  <c r="B185" i="3"/>
  <c r="H184" i="3"/>
  <c r="G184" i="3"/>
  <c r="F184" i="3"/>
  <c r="E184" i="3"/>
  <c r="D184" i="3"/>
  <c r="C184" i="3"/>
  <c r="B184" i="3"/>
  <c r="H183" i="3"/>
  <c r="G183" i="3"/>
  <c r="F183" i="3"/>
  <c r="E183" i="3"/>
  <c r="D183" i="3"/>
  <c r="C183" i="3"/>
  <c r="B183" i="3"/>
  <c r="H182" i="3"/>
  <c r="G182" i="3"/>
  <c r="F182" i="3"/>
  <c r="E182" i="3"/>
  <c r="D182" i="3"/>
  <c r="C182" i="3"/>
  <c r="B182" i="3"/>
  <c r="H181" i="3"/>
  <c r="G181" i="3"/>
  <c r="F181" i="3"/>
  <c r="E181" i="3"/>
  <c r="D181" i="3"/>
  <c r="C181" i="3"/>
  <c r="B181" i="3"/>
  <c r="H180" i="3"/>
  <c r="G180" i="3"/>
  <c r="F180" i="3"/>
  <c r="E180" i="3"/>
  <c r="D180" i="3"/>
  <c r="C180" i="3"/>
  <c r="B180" i="3"/>
  <c r="H179" i="3"/>
  <c r="G179" i="3"/>
  <c r="F179" i="3"/>
  <c r="E179" i="3"/>
  <c r="D179" i="3"/>
  <c r="C179" i="3"/>
  <c r="B179" i="3"/>
  <c r="H178" i="3"/>
  <c r="G178" i="3"/>
  <c r="F178" i="3"/>
  <c r="E178" i="3"/>
  <c r="D178" i="3"/>
  <c r="C178" i="3"/>
  <c r="B178" i="3"/>
  <c r="H177" i="3"/>
  <c r="G177" i="3"/>
  <c r="F177" i="3"/>
  <c r="E177" i="3"/>
  <c r="D177" i="3"/>
  <c r="C177" i="3"/>
  <c r="B177" i="3"/>
  <c r="H176" i="3"/>
  <c r="G176" i="3"/>
  <c r="F176" i="3"/>
  <c r="E176" i="3"/>
  <c r="D176" i="3"/>
  <c r="C176" i="3"/>
  <c r="B176" i="3"/>
  <c r="H175" i="3"/>
  <c r="G175" i="3"/>
  <c r="F175" i="3"/>
  <c r="E175" i="3"/>
  <c r="D175" i="3"/>
  <c r="C175" i="3"/>
  <c r="B175" i="3"/>
  <c r="H174" i="3"/>
  <c r="G174" i="3"/>
  <c r="F174" i="3"/>
  <c r="E174" i="3"/>
  <c r="D174" i="3"/>
  <c r="C174" i="3"/>
  <c r="B174" i="3"/>
  <c r="H173" i="3"/>
  <c r="G173" i="3"/>
  <c r="F173" i="3"/>
  <c r="E173" i="3"/>
  <c r="D173" i="3"/>
  <c r="C173" i="3"/>
  <c r="B173" i="3"/>
  <c r="H172" i="3"/>
  <c r="G172" i="3"/>
  <c r="F172" i="3"/>
  <c r="E172" i="3"/>
  <c r="D172" i="3"/>
  <c r="C172" i="3"/>
  <c r="B172" i="3"/>
  <c r="H171" i="3"/>
  <c r="G171" i="3"/>
  <c r="F171" i="3"/>
  <c r="E171" i="3"/>
  <c r="D171" i="3"/>
  <c r="C171" i="3"/>
  <c r="B171" i="3"/>
  <c r="H170" i="3"/>
  <c r="G170" i="3"/>
  <c r="F170" i="3"/>
  <c r="E170" i="3"/>
  <c r="D170" i="3"/>
  <c r="C170" i="3"/>
  <c r="B170" i="3"/>
  <c r="H169" i="3"/>
  <c r="G169" i="3"/>
  <c r="F169" i="3"/>
  <c r="E169" i="3"/>
  <c r="D169" i="3"/>
  <c r="C169" i="3"/>
  <c r="B169" i="3"/>
  <c r="H168" i="3"/>
  <c r="G168" i="3"/>
  <c r="F168" i="3"/>
  <c r="E168" i="3"/>
  <c r="D168" i="3"/>
  <c r="C168" i="3"/>
  <c r="B168" i="3"/>
  <c r="H167" i="3"/>
  <c r="G167" i="3"/>
  <c r="F167" i="3"/>
  <c r="E167" i="3"/>
  <c r="D167" i="3"/>
  <c r="C167" i="3"/>
  <c r="B167" i="3"/>
  <c r="H166" i="3"/>
  <c r="G166" i="3"/>
  <c r="F166" i="3"/>
  <c r="E166" i="3"/>
  <c r="D166" i="3"/>
  <c r="C166" i="3"/>
  <c r="B166" i="3"/>
  <c r="H165" i="3"/>
  <c r="G165" i="3"/>
  <c r="F165" i="3"/>
  <c r="E165" i="3"/>
  <c r="D165" i="3"/>
  <c r="C165" i="3"/>
  <c r="B165" i="3"/>
  <c r="H164" i="3"/>
  <c r="G164" i="3"/>
  <c r="F164" i="3"/>
  <c r="E164" i="3"/>
  <c r="D164" i="3"/>
  <c r="C164" i="3"/>
  <c r="B164" i="3"/>
  <c r="H163" i="3"/>
  <c r="G163" i="3"/>
  <c r="F163" i="3"/>
  <c r="E163" i="3"/>
  <c r="D163" i="3"/>
  <c r="C163" i="3"/>
  <c r="B163" i="3"/>
  <c r="H162" i="3"/>
  <c r="G162" i="3"/>
  <c r="F162" i="3"/>
  <c r="E162" i="3"/>
  <c r="D162" i="3"/>
  <c r="C162" i="3"/>
  <c r="B162" i="3"/>
  <c r="H161" i="3"/>
  <c r="G161" i="3"/>
  <c r="F161" i="3"/>
  <c r="E161" i="3"/>
  <c r="D161" i="3"/>
  <c r="C161" i="3"/>
  <c r="B161" i="3"/>
  <c r="H160" i="3"/>
  <c r="G160" i="3"/>
  <c r="F160" i="3"/>
  <c r="E160" i="3"/>
  <c r="D160" i="3"/>
  <c r="C160" i="3"/>
  <c r="B160" i="3"/>
  <c r="H159" i="3"/>
  <c r="G159" i="3"/>
  <c r="F159" i="3"/>
  <c r="E159" i="3"/>
  <c r="D159" i="3"/>
  <c r="C159" i="3"/>
  <c r="B159" i="3"/>
  <c r="H158" i="3"/>
  <c r="G158" i="3"/>
  <c r="F158" i="3"/>
  <c r="E158" i="3"/>
  <c r="D158" i="3"/>
  <c r="C158" i="3"/>
  <c r="B158" i="3"/>
  <c r="H157" i="3"/>
  <c r="G157" i="3"/>
  <c r="F157" i="3"/>
  <c r="E157" i="3"/>
  <c r="D157" i="3"/>
  <c r="C157" i="3"/>
  <c r="B157" i="3"/>
  <c r="H156" i="3"/>
  <c r="G156" i="3"/>
  <c r="F156" i="3"/>
  <c r="E156" i="3"/>
  <c r="D156" i="3"/>
  <c r="C156" i="3"/>
  <c r="B156" i="3"/>
  <c r="H155" i="3"/>
  <c r="G155" i="3"/>
  <c r="F155" i="3"/>
  <c r="E155" i="3"/>
  <c r="D155" i="3"/>
  <c r="C155" i="3"/>
  <c r="B155" i="3"/>
  <c r="H154" i="3"/>
  <c r="G154" i="3"/>
  <c r="F154" i="3"/>
  <c r="E154" i="3"/>
  <c r="D154" i="3"/>
  <c r="C154" i="3"/>
  <c r="B154" i="3"/>
  <c r="H153" i="3"/>
  <c r="G153" i="3"/>
  <c r="F153" i="3"/>
  <c r="E153" i="3"/>
  <c r="D153" i="3"/>
  <c r="C153" i="3"/>
  <c r="B153" i="3"/>
  <c r="H152" i="3"/>
  <c r="G152" i="3"/>
  <c r="F152" i="3"/>
  <c r="E152" i="3"/>
  <c r="D152" i="3"/>
  <c r="C152" i="3"/>
  <c r="B152" i="3"/>
  <c r="H151" i="3"/>
  <c r="G151" i="3"/>
  <c r="F151" i="3"/>
  <c r="E151" i="3"/>
  <c r="D151" i="3"/>
  <c r="C151" i="3"/>
  <c r="B151" i="3"/>
  <c r="H150" i="3"/>
  <c r="G150" i="3"/>
  <c r="F150" i="3"/>
  <c r="E150" i="3"/>
  <c r="D150" i="3"/>
  <c r="C150" i="3"/>
  <c r="B150" i="3"/>
  <c r="H149" i="3"/>
  <c r="G149" i="3"/>
  <c r="F149" i="3"/>
  <c r="E149" i="3"/>
  <c r="D149" i="3"/>
  <c r="C149" i="3"/>
  <c r="B149" i="3"/>
  <c r="H148" i="3"/>
  <c r="G148" i="3"/>
  <c r="F148" i="3"/>
  <c r="E148" i="3"/>
  <c r="D148" i="3"/>
  <c r="C148" i="3"/>
  <c r="B148" i="3"/>
  <c r="H147" i="3"/>
  <c r="G147" i="3"/>
  <c r="F147" i="3"/>
  <c r="E147" i="3"/>
  <c r="D147" i="3"/>
  <c r="C147" i="3"/>
  <c r="B147" i="3"/>
  <c r="H146" i="3"/>
  <c r="G146" i="3"/>
  <c r="F146" i="3"/>
  <c r="E146" i="3"/>
  <c r="D146" i="3"/>
  <c r="C146" i="3"/>
  <c r="B146" i="3"/>
  <c r="H145" i="3"/>
  <c r="G145" i="3"/>
  <c r="F145" i="3"/>
  <c r="E145" i="3"/>
  <c r="D145" i="3"/>
  <c r="C145" i="3"/>
  <c r="B145" i="3"/>
  <c r="H144" i="3"/>
  <c r="G144" i="3"/>
  <c r="F144" i="3"/>
  <c r="E144" i="3"/>
  <c r="D144" i="3"/>
  <c r="C144" i="3"/>
  <c r="B144" i="3"/>
  <c r="H143" i="3"/>
  <c r="G143" i="3"/>
  <c r="F143" i="3"/>
  <c r="E143" i="3"/>
  <c r="D143" i="3"/>
  <c r="C143" i="3"/>
  <c r="B143" i="3"/>
  <c r="H142" i="3"/>
  <c r="G142" i="3"/>
  <c r="F142" i="3"/>
  <c r="E142" i="3"/>
  <c r="D142" i="3"/>
  <c r="C142" i="3"/>
  <c r="B142" i="3"/>
  <c r="H141" i="3"/>
  <c r="G141" i="3"/>
  <c r="F141" i="3"/>
  <c r="E141" i="3"/>
  <c r="D141" i="3"/>
  <c r="C141" i="3"/>
  <c r="B141" i="3"/>
  <c r="H140" i="3"/>
  <c r="G140" i="3"/>
  <c r="F140" i="3"/>
  <c r="E140" i="3"/>
  <c r="D140" i="3"/>
  <c r="C140" i="3"/>
  <c r="B140" i="3"/>
  <c r="H139" i="3"/>
  <c r="G139" i="3"/>
  <c r="F139" i="3"/>
  <c r="E139" i="3"/>
  <c r="D139" i="3"/>
  <c r="C139" i="3"/>
  <c r="B139" i="3"/>
  <c r="H138" i="3"/>
  <c r="G138" i="3"/>
  <c r="F138" i="3"/>
  <c r="E138" i="3"/>
  <c r="D138" i="3"/>
  <c r="C138" i="3"/>
  <c r="B138" i="3"/>
  <c r="H137" i="3"/>
  <c r="G137" i="3"/>
  <c r="F137" i="3"/>
  <c r="E137" i="3"/>
  <c r="D137" i="3"/>
  <c r="C137" i="3"/>
  <c r="B137" i="3"/>
  <c r="H136" i="3"/>
  <c r="G136" i="3"/>
  <c r="F136" i="3"/>
  <c r="E136" i="3"/>
  <c r="D136" i="3"/>
  <c r="C136" i="3"/>
  <c r="B136" i="3"/>
  <c r="H135" i="3"/>
  <c r="G135" i="3"/>
  <c r="F135" i="3"/>
  <c r="E135" i="3"/>
  <c r="D135" i="3"/>
  <c r="C135" i="3"/>
  <c r="B135" i="3"/>
  <c r="H134" i="3"/>
  <c r="G134" i="3"/>
  <c r="F134" i="3"/>
  <c r="E134" i="3"/>
  <c r="D134" i="3"/>
  <c r="C134" i="3"/>
  <c r="B134" i="3"/>
  <c r="H133" i="3"/>
  <c r="G133" i="3"/>
  <c r="F133" i="3"/>
  <c r="E133" i="3"/>
  <c r="D133" i="3"/>
  <c r="C133" i="3"/>
  <c r="B133" i="3"/>
  <c r="H132" i="3"/>
  <c r="G132" i="3"/>
  <c r="F132" i="3"/>
  <c r="E132" i="3"/>
  <c r="D132" i="3"/>
  <c r="C132" i="3"/>
  <c r="B132" i="3"/>
  <c r="H131" i="3"/>
  <c r="G131" i="3"/>
  <c r="F131" i="3"/>
  <c r="E131" i="3"/>
  <c r="D131" i="3"/>
  <c r="C131" i="3"/>
  <c r="B131" i="3"/>
  <c r="H130" i="3"/>
  <c r="G130" i="3"/>
  <c r="F130" i="3"/>
  <c r="E130" i="3"/>
  <c r="D130" i="3"/>
  <c r="C130" i="3"/>
  <c r="B130" i="3"/>
  <c r="H129" i="3"/>
  <c r="G129" i="3"/>
  <c r="F129" i="3"/>
  <c r="E129" i="3"/>
  <c r="D129" i="3"/>
  <c r="C129" i="3"/>
  <c r="B129" i="3"/>
  <c r="H128" i="3"/>
  <c r="G128" i="3"/>
  <c r="F128" i="3"/>
  <c r="E128" i="3"/>
  <c r="D128" i="3"/>
  <c r="C128" i="3"/>
  <c r="B128" i="3"/>
  <c r="H127" i="3"/>
  <c r="G127" i="3"/>
  <c r="F127" i="3"/>
  <c r="E127" i="3"/>
  <c r="D127" i="3"/>
  <c r="C127" i="3"/>
  <c r="B127" i="3"/>
  <c r="H126" i="3"/>
  <c r="G126" i="3"/>
  <c r="F126" i="3"/>
  <c r="E126" i="3"/>
  <c r="D126" i="3"/>
  <c r="C126" i="3"/>
  <c r="B126" i="3"/>
  <c r="H125" i="3"/>
  <c r="G125" i="3"/>
  <c r="F125" i="3"/>
  <c r="E125" i="3"/>
  <c r="D125" i="3"/>
  <c r="C125" i="3"/>
  <c r="B125" i="3"/>
  <c r="H124" i="3"/>
  <c r="G124" i="3"/>
  <c r="F124" i="3"/>
  <c r="E124" i="3"/>
  <c r="D124" i="3"/>
  <c r="C124" i="3"/>
  <c r="B124" i="3"/>
  <c r="H123" i="3"/>
  <c r="G123" i="3"/>
  <c r="F123" i="3"/>
  <c r="E123" i="3"/>
  <c r="D123" i="3"/>
  <c r="C123" i="3"/>
  <c r="B123" i="3"/>
  <c r="H122" i="3"/>
  <c r="G122" i="3"/>
  <c r="F122" i="3"/>
  <c r="E122" i="3"/>
  <c r="D122" i="3"/>
  <c r="C122" i="3"/>
  <c r="B122" i="3"/>
  <c r="H121" i="3"/>
  <c r="G121" i="3"/>
  <c r="F121" i="3"/>
  <c r="E121" i="3"/>
  <c r="D121" i="3"/>
  <c r="C121" i="3"/>
  <c r="B121" i="3"/>
  <c r="H120" i="3"/>
  <c r="G120" i="3"/>
  <c r="F120" i="3"/>
  <c r="E120" i="3"/>
  <c r="D120" i="3"/>
  <c r="C120" i="3"/>
  <c r="B120" i="3"/>
  <c r="H119" i="3"/>
  <c r="G119" i="3"/>
  <c r="F119" i="3"/>
  <c r="E119" i="3"/>
  <c r="D119" i="3"/>
  <c r="C119" i="3"/>
  <c r="B119" i="3"/>
  <c r="H118" i="3"/>
  <c r="G118" i="3"/>
  <c r="F118" i="3"/>
  <c r="E118" i="3"/>
  <c r="D118" i="3"/>
  <c r="C118" i="3"/>
  <c r="B118" i="3"/>
  <c r="H117" i="3"/>
  <c r="G117" i="3"/>
  <c r="F117" i="3"/>
  <c r="E117" i="3"/>
  <c r="D117" i="3"/>
  <c r="C117" i="3"/>
  <c r="B117" i="3"/>
  <c r="H116" i="3"/>
  <c r="G116" i="3"/>
  <c r="F116" i="3"/>
  <c r="E116" i="3"/>
  <c r="D116" i="3"/>
  <c r="C116" i="3"/>
  <c r="B116" i="3"/>
  <c r="H115" i="3"/>
  <c r="G115" i="3"/>
  <c r="F115" i="3"/>
  <c r="E115" i="3"/>
  <c r="D115" i="3"/>
  <c r="C115" i="3"/>
  <c r="B115" i="3"/>
  <c r="H114" i="3"/>
  <c r="G114" i="3"/>
  <c r="F114" i="3"/>
  <c r="E114" i="3"/>
  <c r="D114" i="3"/>
  <c r="C114" i="3"/>
  <c r="B114" i="3"/>
  <c r="H113" i="3"/>
  <c r="G113" i="3"/>
  <c r="F113" i="3"/>
  <c r="E113" i="3"/>
  <c r="D113" i="3"/>
  <c r="C113" i="3"/>
  <c r="B113" i="3"/>
  <c r="H112" i="3"/>
  <c r="G112" i="3"/>
  <c r="F112" i="3"/>
  <c r="E112" i="3"/>
  <c r="D112" i="3"/>
  <c r="C112" i="3"/>
  <c r="B112" i="3"/>
  <c r="H111" i="3"/>
  <c r="G111" i="3"/>
  <c r="F111" i="3"/>
  <c r="E111" i="3"/>
  <c r="D111" i="3"/>
  <c r="C111" i="3"/>
  <c r="B111" i="3"/>
  <c r="H110" i="3"/>
  <c r="G110" i="3"/>
  <c r="F110" i="3"/>
  <c r="E110" i="3"/>
  <c r="D110" i="3"/>
  <c r="C110" i="3"/>
  <c r="B110" i="3"/>
  <c r="H109" i="3"/>
  <c r="G109" i="3"/>
  <c r="F109" i="3"/>
  <c r="E109" i="3"/>
  <c r="D109" i="3"/>
  <c r="C109" i="3"/>
  <c r="B109" i="3"/>
  <c r="H108" i="3"/>
  <c r="G108" i="3"/>
  <c r="F108" i="3"/>
  <c r="E108" i="3"/>
  <c r="D108" i="3"/>
  <c r="C108" i="3"/>
  <c r="B108" i="3"/>
  <c r="H107" i="3"/>
  <c r="G107" i="3"/>
  <c r="F107" i="3"/>
  <c r="E107" i="3"/>
  <c r="D107" i="3"/>
  <c r="C107" i="3"/>
  <c r="B107" i="3"/>
  <c r="H106" i="3"/>
  <c r="G106" i="3"/>
  <c r="F106" i="3"/>
  <c r="E106" i="3"/>
  <c r="D106" i="3"/>
  <c r="C106" i="3"/>
  <c r="B106" i="3"/>
  <c r="H105" i="3"/>
  <c r="G105" i="3"/>
  <c r="F105" i="3"/>
  <c r="E105" i="3"/>
  <c r="D105" i="3"/>
  <c r="C105" i="3"/>
  <c r="B105" i="3"/>
  <c r="H104" i="3"/>
  <c r="G104" i="3"/>
  <c r="F104" i="3"/>
  <c r="E104" i="3"/>
  <c r="D104" i="3"/>
  <c r="C104" i="3"/>
  <c r="B104" i="3"/>
  <c r="H103" i="3"/>
  <c r="G103" i="3"/>
  <c r="F103" i="3"/>
  <c r="E103" i="3"/>
  <c r="D103" i="3"/>
  <c r="C103" i="3"/>
  <c r="B103" i="3"/>
  <c r="H102" i="3"/>
  <c r="G102" i="3"/>
  <c r="F102" i="3"/>
  <c r="E102" i="3"/>
  <c r="D102" i="3"/>
  <c r="C102" i="3"/>
  <c r="B102" i="3"/>
  <c r="H101" i="3"/>
  <c r="G101" i="3"/>
  <c r="F101" i="3"/>
  <c r="E101" i="3"/>
  <c r="D101" i="3"/>
  <c r="C101" i="3"/>
  <c r="B101" i="3"/>
  <c r="H100" i="3"/>
  <c r="G100" i="3"/>
  <c r="F100" i="3"/>
  <c r="E100" i="3"/>
  <c r="D100" i="3"/>
  <c r="C100" i="3"/>
  <c r="B100" i="3"/>
  <c r="H99" i="3"/>
  <c r="G99" i="3"/>
  <c r="F99" i="3"/>
  <c r="E99" i="3"/>
  <c r="D99" i="3"/>
  <c r="C99" i="3"/>
  <c r="B99" i="3"/>
  <c r="H98" i="3"/>
  <c r="G98" i="3"/>
  <c r="F98" i="3"/>
  <c r="E98" i="3"/>
  <c r="D98" i="3"/>
  <c r="C98" i="3"/>
  <c r="B98" i="3"/>
  <c r="H97" i="3"/>
  <c r="G97" i="3"/>
  <c r="F97" i="3"/>
  <c r="E97" i="3"/>
  <c r="D97" i="3"/>
  <c r="C97" i="3"/>
  <c r="B97" i="3"/>
  <c r="H96" i="3"/>
  <c r="G96" i="3"/>
  <c r="F96" i="3"/>
  <c r="E96" i="3"/>
  <c r="D96" i="3"/>
  <c r="C96" i="3"/>
  <c r="B96" i="3"/>
  <c r="H95" i="3"/>
  <c r="G95" i="3"/>
  <c r="F95" i="3"/>
  <c r="E95" i="3"/>
  <c r="D95" i="3"/>
  <c r="C95" i="3"/>
  <c r="B95" i="3"/>
  <c r="H94" i="3"/>
  <c r="G94" i="3"/>
  <c r="F94" i="3"/>
  <c r="E94" i="3"/>
  <c r="D94" i="3"/>
  <c r="C94" i="3"/>
  <c r="B94" i="3"/>
  <c r="H93" i="3"/>
  <c r="G93" i="3"/>
  <c r="F93" i="3"/>
  <c r="E93" i="3"/>
  <c r="D93" i="3"/>
  <c r="C93" i="3"/>
  <c r="B93" i="3"/>
  <c r="H92" i="3"/>
  <c r="G92" i="3"/>
  <c r="F92" i="3"/>
  <c r="E92" i="3"/>
  <c r="D92" i="3"/>
  <c r="C92" i="3"/>
  <c r="B92" i="3"/>
  <c r="H91" i="3"/>
  <c r="G91" i="3"/>
  <c r="F91" i="3"/>
  <c r="E91" i="3"/>
  <c r="D91" i="3"/>
  <c r="C91" i="3"/>
  <c r="B91" i="3"/>
  <c r="H90" i="3"/>
  <c r="G90" i="3"/>
  <c r="F90" i="3"/>
  <c r="E90" i="3"/>
  <c r="D90" i="3"/>
  <c r="C90" i="3"/>
  <c r="B90" i="3"/>
  <c r="H89" i="3"/>
  <c r="G89" i="3"/>
  <c r="F89" i="3"/>
  <c r="E89" i="3"/>
  <c r="D89" i="3"/>
  <c r="C89" i="3"/>
  <c r="B89" i="3"/>
  <c r="H88" i="3"/>
  <c r="G88" i="3"/>
  <c r="F88" i="3"/>
  <c r="E88" i="3"/>
  <c r="D88" i="3"/>
  <c r="C88" i="3"/>
  <c r="B88" i="3"/>
  <c r="H87" i="3"/>
  <c r="G87" i="3"/>
  <c r="F87" i="3"/>
  <c r="E87" i="3"/>
  <c r="D87" i="3"/>
  <c r="C87" i="3"/>
  <c r="B87" i="3"/>
  <c r="H86" i="3"/>
  <c r="G86" i="3"/>
  <c r="F86" i="3"/>
  <c r="E86" i="3"/>
  <c r="D86" i="3"/>
  <c r="C86" i="3"/>
  <c r="B86" i="3"/>
  <c r="H85" i="3"/>
  <c r="G85" i="3"/>
  <c r="F85" i="3"/>
  <c r="E85" i="3"/>
  <c r="D85" i="3"/>
  <c r="C85" i="3"/>
  <c r="B85" i="3"/>
  <c r="H84" i="3"/>
  <c r="G84" i="3"/>
  <c r="F84" i="3"/>
  <c r="E84" i="3"/>
  <c r="D84" i="3"/>
  <c r="C84" i="3"/>
  <c r="B84" i="3"/>
  <c r="H83" i="3"/>
  <c r="G83" i="3"/>
  <c r="F83" i="3"/>
  <c r="E83" i="3"/>
  <c r="D83" i="3"/>
  <c r="C83" i="3"/>
  <c r="B83" i="3"/>
  <c r="H82" i="3"/>
  <c r="G82" i="3"/>
  <c r="F82" i="3"/>
  <c r="E82" i="3"/>
  <c r="D82" i="3"/>
  <c r="C82" i="3"/>
  <c r="B82" i="3"/>
  <c r="H81" i="3"/>
  <c r="G81" i="3"/>
  <c r="F81" i="3"/>
  <c r="E81" i="3"/>
  <c r="D81" i="3"/>
  <c r="C81" i="3"/>
  <c r="B81" i="3"/>
  <c r="H80" i="3"/>
  <c r="G80" i="3"/>
  <c r="F80" i="3"/>
  <c r="E80" i="3"/>
  <c r="D80" i="3"/>
  <c r="C80" i="3"/>
  <c r="B80" i="3"/>
  <c r="H79" i="3"/>
  <c r="G79" i="3"/>
  <c r="F79" i="3"/>
  <c r="E79" i="3"/>
  <c r="D79" i="3"/>
  <c r="C79" i="3"/>
  <c r="B79" i="3"/>
  <c r="H78" i="3"/>
  <c r="G78" i="3"/>
  <c r="F78" i="3"/>
  <c r="E78" i="3"/>
  <c r="D78" i="3"/>
  <c r="C78" i="3"/>
  <c r="B78" i="3"/>
  <c r="H77" i="3"/>
  <c r="G77" i="3"/>
  <c r="F77" i="3"/>
  <c r="E77" i="3"/>
  <c r="D77" i="3"/>
  <c r="C77" i="3"/>
  <c r="B77" i="3"/>
  <c r="H76" i="3"/>
  <c r="G76" i="3"/>
  <c r="F76" i="3"/>
  <c r="E76" i="3"/>
  <c r="D76" i="3"/>
  <c r="C76" i="3"/>
  <c r="B76" i="3"/>
  <c r="H75" i="3"/>
  <c r="G75" i="3"/>
  <c r="F75" i="3"/>
  <c r="E75" i="3"/>
  <c r="D75" i="3"/>
  <c r="C75" i="3"/>
  <c r="B75" i="3"/>
  <c r="H74" i="3"/>
  <c r="G74" i="3"/>
  <c r="F74" i="3"/>
  <c r="E74" i="3"/>
  <c r="D74" i="3"/>
  <c r="C74" i="3"/>
  <c r="B74" i="3"/>
  <c r="H73" i="3"/>
  <c r="G73" i="3"/>
  <c r="F73" i="3"/>
  <c r="E73" i="3"/>
  <c r="D73" i="3"/>
  <c r="C73" i="3"/>
  <c r="B73" i="3"/>
  <c r="H72" i="3"/>
  <c r="G72" i="3"/>
  <c r="F72" i="3"/>
  <c r="E72" i="3"/>
  <c r="D72" i="3"/>
  <c r="C72" i="3"/>
  <c r="B72" i="3"/>
  <c r="H71" i="3"/>
  <c r="G71" i="3"/>
  <c r="F71" i="3"/>
  <c r="E71" i="3"/>
  <c r="D71" i="3"/>
  <c r="C71" i="3"/>
  <c r="B71" i="3"/>
  <c r="H70" i="3"/>
  <c r="G70" i="3"/>
  <c r="F70" i="3"/>
  <c r="E70" i="3"/>
  <c r="D70" i="3"/>
  <c r="C70" i="3"/>
  <c r="B70" i="3"/>
  <c r="H69" i="3"/>
  <c r="G69" i="3"/>
  <c r="F69" i="3"/>
  <c r="E69" i="3"/>
  <c r="D69" i="3"/>
  <c r="C69" i="3"/>
  <c r="B69" i="3"/>
  <c r="H68" i="3"/>
  <c r="G68" i="3"/>
  <c r="F68" i="3"/>
  <c r="E68" i="3"/>
  <c r="D68" i="3"/>
  <c r="C68" i="3"/>
  <c r="B68" i="3"/>
  <c r="H67" i="3"/>
  <c r="G67" i="3"/>
  <c r="F67" i="3"/>
  <c r="E67" i="3"/>
  <c r="D67" i="3"/>
  <c r="C67" i="3"/>
  <c r="B67" i="3"/>
  <c r="H66" i="3"/>
  <c r="G66" i="3"/>
  <c r="F66" i="3"/>
  <c r="E66" i="3"/>
  <c r="D66" i="3"/>
  <c r="C66" i="3"/>
  <c r="B66" i="3"/>
  <c r="H65" i="3"/>
  <c r="G65" i="3"/>
  <c r="F65" i="3"/>
  <c r="E65" i="3"/>
  <c r="D65" i="3"/>
  <c r="C65" i="3"/>
  <c r="B65" i="3"/>
  <c r="H64" i="3"/>
  <c r="G64" i="3"/>
  <c r="F64" i="3"/>
  <c r="E64" i="3"/>
  <c r="D64" i="3"/>
  <c r="C64" i="3"/>
  <c r="B64" i="3"/>
  <c r="H63" i="3"/>
  <c r="G63" i="3"/>
  <c r="F63" i="3"/>
  <c r="E63" i="3"/>
  <c r="D63" i="3"/>
  <c r="C63" i="3"/>
  <c r="B63" i="3"/>
  <c r="H62" i="3"/>
  <c r="G62" i="3"/>
  <c r="F62" i="3"/>
  <c r="E62" i="3"/>
  <c r="D62" i="3"/>
  <c r="C62" i="3"/>
  <c r="B62" i="3"/>
  <c r="H61" i="3"/>
  <c r="G61" i="3"/>
  <c r="F61" i="3"/>
  <c r="E61" i="3"/>
  <c r="D61" i="3"/>
  <c r="C61" i="3"/>
  <c r="B61" i="3"/>
  <c r="H60" i="3"/>
  <c r="G60" i="3"/>
  <c r="F60" i="3"/>
  <c r="E60" i="3"/>
  <c r="D60" i="3"/>
  <c r="C60" i="3"/>
  <c r="B60" i="3"/>
  <c r="H59" i="3"/>
  <c r="G59" i="3"/>
  <c r="F59" i="3"/>
  <c r="E59" i="3"/>
  <c r="D59" i="3"/>
  <c r="C59" i="3"/>
  <c r="B59" i="3"/>
  <c r="H58" i="3"/>
  <c r="G58" i="3"/>
  <c r="F58" i="3"/>
  <c r="E58" i="3"/>
  <c r="D58" i="3"/>
  <c r="C58" i="3"/>
  <c r="B58" i="3"/>
  <c r="H57" i="3"/>
  <c r="G57" i="3"/>
  <c r="F57" i="3"/>
  <c r="E57" i="3"/>
  <c r="D57" i="3"/>
  <c r="C57" i="3"/>
  <c r="B57" i="3"/>
  <c r="H56" i="3"/>
  <c r="G56" i="3"/>
  <c r="F56" i="3"/>
  <c r="E56" i="3"/>
  <c r="D56" i="3"/>
  <c r="C56" i="3"/>
  <c r="B56" i="3"/>
  <c r="H55" i="3"/>
  <c r="G55" i="3"/>
  <c r="F55" i="3"/>
  <c r="E55" i="3"/>
  <c r="D55" i="3"/>
  <c r="C55" i="3"/>
  <c r="B55" i="3"/>
  <c r="H54" i="3"/>
  <c r="G54" i="3"/>
  <c r="F54" i="3"/>
  <c r="E54" i="3"/>
  <c r="D54" i="3"/>
  <c r="C54" i="3"/>
  <c r="B54" i="3"/>
  <c r="H53" i="3"/>
  <c r="G53" i="3"/>
  <c r="F53" i="3"/>
  <c r="E53" i="3"/>
  <c r="D53" i="3"/>
  <c r="C53" i="3"/>
  <c r="B53" i="3"/>
  <c r="H52" i="3"/>
  <c r="G52" i="3"/>
  <c r="F52" i="3"/>
  <c r="E52" i="3"/>
  <c r="D52" i="3"/>
  <c r="C52" i="3"/>
  <c r="B52" i="3"/>
  <c r="H51" i="3"/>
  <c r="G51" i="3"/>
  <c r="F51" i="3"/>
  <c r="E51" i="3"/>
  <c r="D51" i="3"/>
  <c r="C51" i="3"/>
  <c r="B51" i="3"/>
  <c r="H50" i="3"/>
  <c r="G50" i="3"/>
  <c r="F50" i="3"/>
  <c r="E50" i="3"/>
  <c r="D50" i="3"/>
  <c r="C50" i="3"/>
  <c r="B50" i="3"/>
  <c r="H49" i="3"/>
  <c r="G49" i="3"/>
  <c r="F49" i="3"/>
  <c r="E49" i="3"/>
  <c r="D49" i="3"/>
  <c r="C49" i="3"/>
  <c r="B49" i="3"/>
  <c r="H48" i="3"/>
  <c r="G48" i="3"/>
  <c r="F48" i="3"/>
  <c r="E48" i="3"/>
  <c r="D48" i="3"/>
  <c r="C48" i="3"/>
  <c r="B48" i="3"/>
  <c r="H47" i="3"/>
  <c r="G47" i="3"/>
  <c r="F47" i="3"/>
  <c r="E47" i="3"/>
  <c r="D47" i="3"/>
  <c r="C47" i="3"/>
  <c r="B47" i="3"/>
  <c r="H46" i="3"/>
  <c r="G46" i="3"/>
  <c r="F46" i="3"/>
  <c r="E46" i="3"/>
  <c r="D46" i="3"/>
  <c r="C46" i="3"/>
  <c r="B46" i="3"/>
  <c r="H45" i="3"/>
  <c r="G45" i="3"/>
  <c r="F45" i="3"/>
  <c r="E45" i="3"/>
  <c r="D45" i="3"/>
  <c r="C45" i="3"/>
  <c r="B45" i="3"/>
  <c r="H44" i="3"/>
  <c r="G44" i="3"/>
  <c r="F44" i="3"/>
  <c r="E44" i="3"/>
  <c r="D44" i="3"/>
  <c r="C44" i="3"/>
  <c r="B44" i="3"/>
  <c r="H43" i="3"/>
  <c r="G43" i="3"/>
  <c r="F43" i="3"/>
  <c r="E43" i="3"/>
  <c r="D43" i="3"/>
  <c r="C43" i="3"/>
  <c r="B43" i="3"/>
  <c r="H42" i="3"/>
  <c r="G42" i="3"/>
  <c r="F42" i="3"/>
  <c r="E42" i="3"/>
  <c r="D42" i="3"/>
  <c r="C42" i="3"/>
  <c r="B42" i="3"/>
  <c r="H41" i="3"/>
  <c r="G41" i="3"/>
  <c r="F41" i="3"/>
  <c r="E41" i="3"/>
  <c r="D41" i="3"/>
  <c r="C41" i="3"/>
  <c r="B41" i="3"/>
  <c r="H40" i="3"/>
  <c r="G40" i="3"/>
  <c r="F40" i="3"/>
  <c r="E40" i="3"/>
  <c r="D40" i="3"/>
  <c r="C40" i="3"/>
  <c r="B40" i="3"/>
  <c r="H39" i="3"/>
  <c r="G39" i="3"/>
  <c r="F39" i="3"/>
  <c r="E39" i="3"/>
  <c r="D39" i="3"/>
  <c r="C39" i="3"/>
  <c r="B39" i="3"/>
  <c r="H38" i="3"/>
  <c r="G38" i="3"/>
  <c r="F38" i="3"/>
  <c r="E38" i="3"/>
  <c r="D38" i="3"/>
  <c r="C38" i="3"/>
  <c r="B38" i="3"/>
  <c r="H37" i="3"/>
  <c r="G37" i="3"/>
  <c r="F37" i="3"/>
  <c r="E37" i="3"/>
  <c r="D37" i="3"/>
  <c r="C37" i="3"/>
  <c r="B37" i="3"/>
  <c r="H36" i="3"/>
  <c r="G36" i="3"/>
  <c r="F36" i="3"/>
  <c r="E36" i="3"/>
  <c r="D36" i="3"/>
  <c r="C36" i="3"/>
  <c r="B36" i="3"/>
  <c r="H35" i="3"/>
  <c r="G35" i="3"/>
  <c r="F35" i="3"/>
  <c r="E35" i="3"/>
  <c r="D35" i="3"/>
  <c r="C35" i="3"/>
  <c r="B35" i="3"/>
  <c r="H34" i="3"/>
  <c r="G34" i="3"/>
  <c r="F34" i="3"/>
  <c r="E34" i="3"/>
  <c r="D34" i="3"/>
  <c r="C34" i="3"/>
  <c r="B34" i="3"/>
  <c r="H33" i="3"/>
  <c r="G33" i="3"/>
  <c r="F33" i="3"/>
  <c r="E33" i="3"/>
  <c r="D33" i="3"/>
  <c r="C33" i="3"/>
  <c r="B33" i="3"/>
  <c r="H32" i="3"/>
  <c r="G32" i="3"/>
  <c r="F32" i="3"/>
  <c r="E32" i="3"/>
  <c r="D32" i="3"/>
  <c r="C32" i="3"/>
  <c r="B32" i="3"/>
  <c r="H31" i="3"/>
  <c r="G31" i="3"/>
  <c r="F31" i="3"/>
  <c r="E31" i="3"/>
  <c r="D31" i="3"/>
  <c r="C31" i="3"/>
  <c r="B31" i="3"/>
  <c r="H30" i="3"/>
  <c r="G30" i="3"/>
  <c r="F30" i="3"/>
  <c r="E30" i="3"/>
  <c r="D30" i="3"/>
  <c r="C30" i="3"/>
  <c r="B30" i="3"/>
  <c r="H29" i="3"/>
  <c r="G29" i="3"/>
  <c r="F29" i="3"/>
  <c r="E29" i="3"/>
  <c r="D29" i="3"/>
  <c r="C29" i="3"/>
  <c r="B29" i="3"/>
  <c r="H28" i="3"/>
  <c r="G28" i="3"/>
  <c r="F28" i="3"/>
  <c r="E28" i="3"/>
  <c r="D28" i="3"/>
  <c r="C28" i="3"/>
  <c r="B28" i="3"/>
  <c r="H27" i="3"/>
  <c r="G27" i="3"/>
  <c r="F27" i="3"/>
  <c r="E27" i="3"/>
  <c r="D27" i="3"/>
  <c r="C27" i="3"/>
  <c r="B27" i="3"/>
  <c r="H26" i="3"/>
  <c r="G26" i="3"/>
  <c r="F26" i="3"/>
  <c r="E26" i="3"/>
  <c r="D26" i="3"/>
  <c r="C26" i="3"/>
  <c r="B26" i="3"/>
  <c r="H25" i="3"/>
  <c r="G25" i="3"/>
  <c r="F25" i="3"/>
  <c r="E25" i="3"/>
  <c r="D25" i="3"/>
  <c r="C25" i="3"/>
  <c r="B25" i="3"/>
  <c r="H24" i="3"/>
  <c r="G24" i="3"/>
  <c r="F24" i="3"/>
  <c r="E24" i="3"/>
  <c r="D24" i="3"/>
  <c r="C24" i="3"/>
  <c r="B24" i="3"/>
  <c r="H23" i="3"/>
  <c r="G23" i="3"/>
  <c r="F23" i="3"/>
  <c r="E23" i="3"/>
  <c r="D23" i="3"/>
  <c r="C23" i="3"/>
  <c r="B23" i="3"/>
  <c r="H22" i="3"/>
  <c r="G22" i="3"/>
  <c r="F22" i="3"/>
  <c r="E22" i="3"/>
  <c r="D22" i="3"/>
  <c r="C22" i="3"/>
  <c r="B22" i="3"/>
  <c r="H21" i="3"/>
  <c r="G21" i="3"/>
  <c r="F21" i="3"/>
  <c r="E21" i="3"/>
  <c r="D21" i="3"/>
  <c r="C21" i="3"/>
  <c r="B21" i="3"/>
  <c r="H20" i="3"/>
  <c r="G20" i="3"/>
  <c r="F20" i="3"/>
  <c r="E20" i="3"/>
  <c r="D20" i="3"/>
  <c r="C20" i="3"/>
  <c r="B20" i="3"/>
  <c r="H19" i="3"/>
  <c r="G19" i="3"/>
  <c r="F19" i="3"/>
  <c r="E19" i="3"/>
  <c r="D19" i="3"/>
  <c r="C19" i="3"/>
  <c r="B19" i="3"/>
  <c r="H18" i="3"/>
  <c r="G18" i="3"/>
  <c r="F18" i="3"/>
  <c r="E18" i="3"/>
  <c r="D18" i="3"/>
  <c r="C18" i="3"/>
  <c r="B18" i="3"/>
  <c r="H17" i="3"/>
  <c r="G17" i="3"/>
  <c r="F17" i="3"/>
  <c r="E17" i="3"/>
  <c r="D17" i="3"/>
  <c r="C17" i="3"/>
  <c r="B17" i="3"/>
  <c r="H16" i="3"/>
  <c r="G16" i="3"/>
  <c r="F16" i="3"/>
  <c r="E16" i="3"/>
  <c r="D16" i="3"/>
  <c r="C16" i="3"/>
  <c r="B16" i="3"/>
  <c r="H15" i="3"/>
  <c r="G15" i="3"/>
  <c r="F15" i="3"/>
  <c r="E15" i="3"/>
  <c r="D15" i="3"/>
  <c r="C15" i="3"/>
  <c r="B15" i="3"/>
  <c r="H14" i="3"/>
  <c r="G14" i="3"/>
  <c r="F14" i="3"/>
  <c r="E14" i="3"/>
  <c r="D14" i="3"/>
  <c r="C14" i="3"/>
  <c r="B14" i="3"/>
  <c r="H13" i="3"/>
  <c r="G13" i="3"/>
  <c r="F13" i="3"/>
  <c r="E13" i="3"/>
  <c r="D13" i="3"/>
  <c r="C13" i="3"/>
  <c r="B13" i="3"/>
  <c r="H12" i="3"/>
  <c r="G12" i="3"/>
  <c r="F12" i="3"/>
  <c r="E12" i="3"/>
  <c r="D12" i="3"/>
  <c r="C12" i="3"/>
  <c r="B12" i="3"/>
  <c r="H11" i="3"/>
  <c r="G11" i="3"/>
  <c r="F11" i="3"/>
  <c r="E11" i="3"/>
  <c r="D11" i="3"/>
  <c r="C11" i="3"/>
  <c r="B11" i="3"/>
  <c r="H10" i="3"/>
  <c r="G10" i="3"/>
  <c r="F10" i="3"/>
  <c r="E10" i="3"/>
  <c r="D10" i="3"/>
  <c r="C10" i="3"/>
  <c r="B10" i="3"/>
  <c r="H9" i="3"/>
  <c r="G9" i="3"/>
  <c r="F9" i="3"/>
  <c r="E9" i="3"/>
  <c r="D9" i="3"/>
  <c r="C9" i="3"/>
  <c r="B9" i="3"/>
  <c r="H8" i="3"/>
  <c r="G8" i="3"/>
  <c r="F8" i="3"/>
  <c r="E8" i="3"/>
  <c r="D8" i="3"/>
  <c r="C8" i="3"/>
  <c r="B8" i="3"/>
  <c r="H7" i="3"/>
  <c r="G7" i="3"/>
  <c r="F7" i="3"/>
  <c r="E7" i="3"/>
  <c r="D7" i="3"/>
  <c r="C7" i="3"/>
  <c r="B7" i="3"/>
  <c r="H6" i="3"/>
  <c r="G6" i="3"/>
  <c r="F6" i="3"/>
  <c r="E6" i="3"/>
  <c r="D6" i="3"/>
  <c r="C6" i="3"/>
  <c r="B6" i="3"/>
  <c r="H5" i="3"/>
  <c r="G5" i="3"/>
  <c r="F5" i="3"/>
  <c r="E5" i="3"/>
  <c r="D5" i="3"/>
  <c r="C5" i="3"/>
  <c r="B5" i="3"/>
  <c r="H4" i="3"/>
  <c r="G4" i="3"/>
  <c r="F4" i="3"/>
  <c r="E4" i="3"/>
  <c r="D4" i="3"/>
  <c r="C4" i="3"/>
  <c r="B4" i="3"/>
  <c r="H3" i="3"/>
  <c r="G3" i="3"/>
  <c r="F3" i="3"/>
  <c r="E3" i="3"/>
  <c r="D3" i="3"/>
  <c r="C3" i="3"/>
  <c r="B3" i="3"/>
  <c r="B26" i="2"/>
  <c r="G5" i="1" s="1"/>
  <c r="B25" i="2"/>
  <c r="B24" i="2"/>
  <c r="B23" i="2"/>
  <c r="B22" i="2"/>
  <c r="G445" i="1" s="1"/>
  <c r="B21" i="2"/>
  <c r="G409" i="1" s="1"/>
  <c r="B20" i="2"/>
  <c r="G437" i="1" s="1"/>
  <c r="B19" i="2"/>
  <c r="G455" i="1" s="1"/>
  <c r="B18" i="2"/>
  <c r="G453" i="1" s="1"/>
  <c r="B17" i="2"/>
  <c r="G12" i="1" s="1"/>
  <c r="B16" i="2"/>
  <c r="B15" i="2"/>
  <c r="B14" i="2"/>
  <c r="S456" i="1"/>
  <c r="R456" i="1"/>
  <c r="O456" i="1"/>
  <c r="M456" i="1"/>
  <c r="K456" i="1"/>
  <c r="G456" i="1"/>
  <c r="E456" i="1"/>
  <c r="D456" i="1"/>
  <c r="C456" i="1"/>
  <c r="B456" i="1"/>
  <c r="S455" i="1"/>
  <c r="R455" i="1"/>
  <c r="O455" i="1"/>
  <c r="M455" i="1"/>
  <c r="K455" i="1"/>
  <c r="E455" i="1"/>
  <c r="D455" i="1"/>
  <c r="C455" i="1"/>
  <c r="B455" i="1"/>
  <c r="S454" i="1"/>
  <c r="R454" i="1"/>
  <c r="O454" i="1"/>
  <c r="M454" i="1"/>
  <c r="K454" i="1"/>
  <c r="E454" i="1"/>
  <c r="D454" i="1"/>
  <c r="C454" i="1"/>
  <c r="B454" i="1"/>
  <c r="S453" i="1"/>
  <c r="R453" i="1"/>
  <c r="O453" i="1"/>
  <c r="M453" i="1"/>
  <c r="K453" i="1"/>
  <c r="E453" i="1"/>
  <c r="D453" i="1"/>
  <c r="C453" i="1"/>
  <c r="S452" i="1"/>
  <c r="R452" i="1"/>
  <c r="O452" i="1"/>
  <c r="M452" i="1"/>
  <c r="K452" i="1"/>
  <c r="G452" i="1"/>
  <c r="E452" i="1"/>
  <c r="D452" i="1"/>
  <c r="C452" i="1"/>
  <c r="B452" i="1"/>
  <c r="S451" i="1"/>
  <c r="R451" i="1"/>
  <c r="O451" i="1"/>
  <c r="M451" i="1"/>
  <c r="K451" i="1"/>
  <c r="E451" i="1"/>
  <c r="D451" i="1"/>
  <c r="C451" i="1"/>
  <c r="B451" i="1"/>
  <c r="S450" i="1"/>
  <c r="R450" i="1"/>
  <c r="O450" i="1"/>
  <c r="M450" i="1"/>
  <c r="K450" i="1"/>
  <c r="E450" i="1"/>
  <c r="D450" i="1"/>
  <c r="C450" i="1"/>
  <c r="B450" i="1"/>
  <c r="S449" i="1"/>
  <c r="R449" i="1"/>
  <c r="O449" i="1"/>
  <c r="M449" i="1"/>
  <c r="K449" i="1"/>
  <c r="E449" i="1"/>
  <c r="D449" i="1"/>
  <c r="C449" i="1"/>
  <c r="B449" i="1"/>
  <c r="S448" i="1"/>
  <c r="R448" i="1"/>
  <c r="O448" i="1"/>
  <c r="M448" i="1"/>
  <c r="K448" i="1"/>
  <c r="E448" i="1"/>
  <c r="D448" i="1"/>
  <c r="C448" i="1"/>
  <c r="B448" i="1"/>
  <c r="S447" i="1"/>
  <c r="R447" i="1"/>
  <c r="O447" i="1"/>
  <c r="M447" i="1"/>
  <c r="K447" i="1"/>
  <c r="E447" i="1"/>
  <c r="D447" i="1"/>
  <c r="C447" i="1"/>
  <c r="B447" i="1"/>
  <c r="S446" i="1"/>
  <c r="R446" i="1"/>
  <c r="O446" i="1"/>
  <c r="M446" i="1"/>
  <c r="K446" i="1"/>
  <c r="E446" i="1"/>
  <c r="D446" i="1"/>
  <c r="C446" i="1"/>
  <c r="B446" i="1"/>
  <c r="S445" i="1"/>
  <c r="R445" i="1"/>
  <c r="O445" i="1"/>
  <c r="M445" i="1"/>
  <c r="K445" i="1"/>
  <c r="E445" i="1"/>
  <c r="D445" i="1"/>
  <c r="C445" i="1"/>
  <c r="B445" i="1"/>
  <c r="S444" i="1"/>
  <c r="R444" i="1"/>
  <c r="O444" i="1"/>
  <c r="M444" i="1"/>
  <c r="K444" i="1"/>
  <c r="G444" i="1"/>
  <c r="E444" i="1"/>
  <c r="D444" i="1"/>
  <c r="C444" i="1"/>
  <c r="B444" i="1"/>
  <c r="S443" i="1"/>
  <c r="R443" i="1"/>
  <c r="O443" i="1"/>
  <c r="M443" i="1"/>
  <c r="K443" i="1"/>
  <c r="E443" i="1"/>
  <c r="D443" i="1"/>
  <c r="C443" i="1"/>
  <c r="B443" i="1"/>
  <c r="S442" i="1"/>
  <c r="R442" i="1"/>
  <c r="O442" i="1"/>
  <c r="M442" i="1"/>
  <c r="K442" i="1"/>
  <c r="E442" i="1"/>
  <c r="D442" i="1"/>
  <c r="C442" i="1"/>
  <c r="B442" i="1"/>
  <c r="S441" i="1"/>
  <c r="R441" i="1"/>
  <c r="O441" i="1"/>
  <c r="M441" i="1"/>
  <c r="K441" i="1"/>
  <c r="E441" i="1"/>
  <c r="D441" i="1"/>
  <c r="C441" i="1"/>
  <c r="B441" i="1"/>
  <c r="S440" i="1"/>
  <c r="R440" i="1"/>
  <c r="O440" i="1"/>
  <c r="M440" i="1"/>
  <c r="K440" i="1"/>
  <c r="E440" i="1"/>
  <c r="D440" i="1"/>
  <c r="C440" i="1"/>
  <c r="B440" i="1"/>
  <c r="S439" i="1"/>
  <c r="R439" i="1"/>
  <c r="O439" i="1"/>
  <c r="M439" i="1"/>
  <c r="K439" i="1"/>
  <c r="G439" i="1"/>
  <c r="E439" i="1"/>
  <c r="D439" i="1"/>
  <c r="C439" i="1"/>
  <c r="B439" i="1"/>
  <c r="S438" i="1"/>
  <c r="R438" i="1"/>
  <c r="O438" i="1"/>
  <c r="M438" i="1"/>
  <c r="K438" i="1"/>
  <c r="E438" i="1"/>
  <c r="D438" i="1"/>
  <c r="C438" i="1"/>
  <c r="B438" i="1"/>
  <c r="S437" i="1"/>
  <c r="R437" i="1"/>
  <c r="O437" i="1"/>
  <c r="M437" i="1"/>
  <c r="K437" i="1"/>
  <c r="E437" i="1"/>
  <c r="D437" i="1"/>
  <c r="C437" i="1"/>
  <c r="B437" i="1"/>
  <c r="S436" i="1"/>
  <c r="R436" i="1"/>
  <c r="O436" i="1"/>
  <c r="M436" i="1"/>
  <c r="K436" i="1"/>
  <c r="E436" i="1"/>
  <c r="D436" i="1"/>
  <c r="C436" i="1"/>
  <c r="B436" i="1"/>
  <c r="S435" i="1"/>
  <c r="R435" i="1"/>
  <c r="O435" i="1"/>
  <c r="M435" i="1"/>
  <c r="K435" i="1"/>
  <c r="G435" i="1"/>
  <c r="E435" i="1"/>
  <c r="D435" i="1"/>
  <c r="C435" i="1"/>
  <c r="B435" i="1"/>
  <c r="S434" i="1"/>
  <c r="R434" i="1"/>
  <c r="O434" i="1"/>
  <c r="M434" i="1"/>
  <c r="K434" i="1"/>
  <c r="G434" i="1"/>
  <c r="E434" i="1"/>
  <c r="D434" i="1"/>
  <c r="C434" i="1"/>
  <c r="B434" i="1"/>
  <c r="S433" i="1"/>
  <c r="R433" i="1"/>
  <c r="O433" i="1"/>
  <c r="M433" i="1"/>
  <c r="K433" i="1"/>
  <c r="E433" i="1"/>
  <c r="D433" i="1"/>
  <c r="C433" i="1"/>
  <c r="B433" i="1"/>
  <c r="S432" i="1"/>
  <c r="R432" i="1"/>
  <c r="O432" i="1"/>
  <c r="M432" i="1"/>
  <c r="K432" i="1"/>
  <c r="E432" i="1"/>
  <c r="D432" i="1"/>
  <c r="C432" i="1"/>
  <c r="B432" i="1"/>
  <c r="S431" i="1"/>
  <c r="R431" i="1"/>
  <c r="O431" i="1"/>
  <c r="M431" i="1"/>
  <c r="K431" i="1"/>
  <c r="E431" i="1"/>
  <c r="D431" i="1"/>
  <c r="C431" i="1"/>
  <c r="B431" i="1"/>
  <c r="S430" i="1"/>
  <c r="R430" i="1"/>
  <c r="O430" i="1"/>
  <c r="M430" i="1"/>
  <c r="K430" i="1"/>
  <c r="E430" i="1"/>
  <c r="D430" i="1"/>
  <c r="C430" i="1"/>
  <c r="B430" i="1"/>
  <c r="S429" i="1"/>
  <c r="R429" i="1"/>
  <c r="O429" i="1"/>
  <c r="M429" i="1"/>
  <c r="K429" i="1"/>
  <c r="E429" i="1"/>
  <c r="D429" i="1"/>
  <c r="C429" i="1"/>
  <c r="B429" i="1"/>
  <c r="S428" i="1"/>
  <c r="R428" i="1"/>
  <c r="O428" i="1"/>
  <c r="M428" i="1"/>
  <c r="K428" i="1"/>
  <c r="E428" i="1"/>
  <c r="D428" i="1"/>
  <c r="C428" i="1"/>
  <c r="B428" i="1"/>
  <c r="S427" i="1"/>
  <c r="R427" i="1"/>
  <c r="O427" i="1"/>
  <c r="M427" i="1"/>
  <c r="K427" i="1"/>
  <c r="G427" i="1"/>
  <c r="E427" i="1"/>
  <c r="D427" i="1"/>
  <c r="C427" i="1"/>
  <c r="B427" i="1"/>
  <c r="S426" i="1"/>
  <c r="R426" i="1"/>
  <c r="O426" i="1"/>
  <c r="M426" i="1"/>
  <c r="K426" i="1"/>
  <c r="E426" i="1"/>
  <c r="D426" i="1"/>
  <c r="C426" i="1"/>
  <c r="B426" i="1"/>
  <c r="S425" i="1"/>
  <c r="R425" i="1"/>
  <c r="O425" i="1"/>
  <c r="M425" i="1"/>
  <c r="K425" i="1"/>
  <c r="E425" i="1"/>
  <c r="D425" i="1"/>
  <c r="C425" i="1"/>
  <c r="B425" i="1"/>
  <c r="S424" i="1"/>
  <c r="R424" i="1"/>
  <c r="O424" i="1"/>
  <c r="M424" i="1"/>
  <c r="K424" i="1"/>
  <c r="G424" i="1"/>
  <c r="E424" i="1"/>
  <c r="D424" i="1"/>
  <c r="C424" i="1"/>
  <c r="B424" i="1"/>
  <c r="S423" i="1"/>
  <c r="R423" i="1"/>
  <c r="O423" i="1"/>
  <c r="M423" i="1"/>
  <c r="K423" i="1"/>
  <c r="E423" i="1"/>
  <c r="D423" i="1"/>
  <c r="C423" i="1"/>
  <c r="B423" i="1"/>
  <c r="S422" i="1"/>
  <c r="R422" i="1"/>
  <c r="O422" i="1"/>
  <c r="M422" i="1"/>
  <c r="K422" i="1"/>
  <c r="G422" i="1"/>
  <c r="E422" i="1"/>
  <c r="D422" i="1"/>
  <c r="C422" i="1"/>
  <c r="B422" i="1"/>
  <c r="S421" i="1"/>
  <c r="R421" i="1"/>
  <c r="O421" i="1"/>
  <c r="M421" i="1"/>
  <c r="K421" i="1"/>
  <c r="E421" i="1"/>
  <c r="D421" i="1"/>
  <c r="C421" i="1"/>
  <c r="B421" i="1"/>
  <c r="S420" i="1"/>
  <c r="R420" i="1"/>
  <c r="O420" i="1"/>
  <c r="M420" i="1"/>
  <c r="K420" i="1"/>
  <c r="E420" i="1"/>
  <c r="D420" i="1"/>
  <c r="C420" i="1"/>
  <c r="B420" i="1"/>
  <c r="S419" i="1"/>
  <c r="R419" i="1"/>
  <c r="O419" i="1"/>
  <c r="M419" i="1"/>
  <c r="K419" i="1"/>
  <c r="G419" i="1"/>
  <c r="E419" i="1"/>
  <c r="D419" i="1"/>
  <c r="C419" i="1"/>
  <c r="B419" i="1"/>
  <c r="S418" i="1"/>
  <c r="R418" i="1"/>
  <c r="O418" i="1"/>
  <c r="M418" i="1"/>
  <c r="K418" i="1"/>
  <c r="E418" i="1"/>
  <c r="D418" i="1"/>
  <c r="C418" i="1"/>
  <c r="B418" i="1"/>
  <c r="S417" i="1"/>
  <c r="R417" i="1"/>
  <c r="O417" i="1"/>
  <c r="M417" i="1"/>
  <c r="K417" i="1"/>
  <c r="E417" i="1"/>
  <c r="D417" i="1"/>
  <c r="C417" i="1"/>
  <c r="B417" i="1"/>
  <c r="S416" i="1"/>
  <c r="R416" i="1"/>
  <c r="O416" i="1"/>
  <c r="M416" i="1"/>
  <c r="K416" i="1"/>
  <c r="G416" i="1"/>
  <c r="E416" i="1"/>
  <c r="D416" i="1"/>
  <c r="C416" i="1"/>
  <c r="B416" i="1"/>
  <c r="S415" i="1"/>
  <c r="R415" i="1"/>
  <c r="O415" i="1"/>
  <c r="M415" i="1"/>
  <c r="K415" i="1"/>
  <c r="G415" i="1"/>
  <c r="E415" i="1"/>
  <c r="D415" i="1"/>
  <c r="C415" i="1"/>
  <c r="B415" i="1"/>
  <c r="S414" i="1"/>
  <c r="R414" i="1"/>
  <c r="O414" i="1"/>
  <c r="M414" i="1"/>
  <c r="K414" i="1"/>
  <c r="G414" i="1"/>
  <c r="E414" i="1"/>
  <c r="D414" i="1"/>
  <c r="C414" i="1"/>
  <c r="B414" i="1"/>
  <c r="S413" i="1"/>
  <c r="R413" i="1"/>
  <c r="O413" i="1"/>
  <c r="M413" i="1"/>
  <c r="K413" i="1"/>
  <c r="G413" i="1"/>
  <c r="E413" i="1"/>
  <c r="D413" i="1"/>
  <c r="C413" i="1"/>
  <c r="B413" i="1"/>
  <c r="S412" i="1"/>
  <c r="R412" i="1"/>
  <c r="O412" i="1"/>
  <c r="M412" i="1"/>
  <c r="K412" i="1"/>
  <c r="E412" i="1"/>
  <c r="D412" i="1"/>
  <c r="C412" i="1"/>
  <c r="B412" i="1"/>
  <c r="S411" i="1"/>
  <c r="R411" i="1"/>
  <c r="O411" i="1"/>
  <c r="M411" i="1"/>
  <c r="K411" i="1"/>
  <c r="E411" i="1"/>
  <c r="D411" i="1"/>
  <c r="C411" i="1"/>
  <c r="B411" i="1"/>
  <c r="S410" i="1"/>
  <c r="R410" i="1"/>
  <c r="O410" i="1"/>
  <c r="M410" i="1"/>
  <c r="K410" i="1"/>
  <c r="G410" i="1"/>
  <c r="E410" i="1"/>
  <c r="D410" i="1"/>
  <c r="C410" i="1"/>
  <c r="B410" i="1"/>
  <c r="S409" i="1"/>
  <c r="R409" i="1"/>
  <c r="O409" i="1"/>
  <c r="M409" i="1"/>
  <c r="K409" i="1"/>
  <c r="E409" i="1"/>
  <c r="D409" i="1"/>
  <c r="C409" i="1"/>
  <c r="B409" i="1"/>
  <c r="S408" i="1"/>
  <c r="R408" i="1"/>
  <c r="O408" i="1"/>
  <c r="M408" i="1"/>
  <c r="K408" i="1"/>
  <c r="G408" i="1"/>
  <c r="E408" i="1"/>
  <c r="D408" i="1"/>
  <c r="C408" i="1"/>
  <c r="B408" i="1"/>
  <c r="S407" i="1"/>
  <c r="R407" i="1"/>
  <c r="O407" i="1"/>
  <c r="M407" i="1"/>
  <c r="K407" i="1"/>
  <c r="E407" i="1"/>
  <c r="D407" i="1"/>
  <c r="C407" i="1"/>
  <c r="B407" i="1"/>
  <c r="S406" i="1"/>
  <c r="R406" i="1"/>
  <c r="O406" i="1"/>
  <c r="M406" i="1"/>
  <c r="K406" i="1"/>
  <c r="E406" i="1"/>
  <c r="D406" i="1"/>
  <c r="C406" i="1"/>
  <c r="B406" i="1"/>
  <c r="S405" i="1"/>
  <c r="R405" i="1"/>
  <c r="O405" i="1"/>
  <c r="M405" i="1"/>
  <c r="K405" i="1"/>
  <c r="E405" i="1"/>
  <c r="D405" i="1"/>
  <c r="C405" i="1"/>
  <c r="B405" i="1"/>
  <c r="S404" i="1"/>
  <c r="R404" i="1"/>
  <c r="O404" i="1"/>
  <c r="M404" i="1"/>
  <c r="K404" i="1"/>
  <c r="G404" i="1"/>
  <c r="E404" i="1"/>
  <c r="D404" i="1"/>
  <c r="C404" i="1"/>
  <c r="B404" i="1"/>
  <c r="S403" i="1"/>
  <c r="R403" i="1"/>
  <c r="O403" i="1"/>
  <c r="M403" i="1"/>
  <c r="K403" i="1"/>
  <c r="E403" i="1"/>
  <c r="D403" i="1"/>
  <c r="C403" i="1"/>
  <c r="B403" i="1"/>
  <c r="S402" i="1"/>
  <c r="R402" i="1"/>
  <c r="O402" i="1"/>
  <c r="M402" i="1"/>
  <c r="K402" i="1"/>
  <c r="E402" i="1"/>
  <c r="D402" i="1"/>
  <c r="C402" i="1"/>
  <c r="B402" i="1"/>
  <c r="S401" i="1"/>
  <c r="R401" i="1"/>
  <c r="O401" i="1"/>
  <c r="M401" i="1"/>
  <c r="K401" i="1"/>
  <c r="E401" i="1"/>
  <c r="D401" i="1"/>
  <c r="C401" i="1"/>
  <c r="B401" i="1"/>
  <c r="S400" i="1"/>
  <c r="R400" i="1"/>
  <c r="O400" i="1"/>
  <c r="M400" i="1"/>
  <c r="K400" i="1"/>
  <c r="E400" i="1"/>
  <c r="D400" i="1"/>
  <c r="C400" i="1"/>
  <c r="B400" i="1"/>
  <c r="S399" i="1"/>
  <c r="R399" i="1"/>
  <c r="O399" i="1"/>
  <c r="M399" i="1"/>
  <c r="K399" i="1"/>
  <c r="E399" i="1"/>
  <c r="D399" i="1"/>
  <c r="C399" i="1"/>
  <c r="B399" i="1"/>
  <c r="S398" i="1"/>
  <c r="R398" i="1"/>
  <c r="O398" i="1"/>
  <c r="M398" i="1"/>
  <c r="K398" i="1"/>
  <c r="G398" i="1"/>
  <c r="E398" i="1"/>
  <c r="D398" i="1"/>
  <c r="C398" i="1"/>
  <c r="B398" i="1"/>
  <c r="S397" i="1"/>
  <c r="R397" i="1"/>
  <c r="O397" i="1"/>
  <c r="M397" i="1"/>
  <c r="K397" i="1"/>
  <c r="E397" i="1"/>
  <c r="D397" i="1"/>
  <c r="C397" i="1"/>
  <c r="B397" i="1"/>
  <c r="S396" i="1"/>
  <c r="R396" i="1"/>
  <c r="O396" i="1"/>
  <c r="M396" i="1"/>
  <c r="K396" i="1"/>
  <c r="G396" i="1"/>
  <c r="E396" i="1"/>
  <c r="D396" i="1"/>
  <c r="C396" i="1"/>
  <c r="B396" i="1"/>
  <c r="S395" i="1"/>
  <c r="R395" i="1"/>
  <c r="O395" i="1"/>
  <c r="M395" i="1"/>
  <c r="K395" i="1"/>
  <c r="G395" i="1"/>
  <c r="E395" i="1"/>
  <c r="D395" i="1"/>
  <c r="C395" i="1"/>
  <c r="B395" i="1"/>
  <c r="S394" i="1"/>
  <c r="R394" i="1"/>
  <c r="O394" i="1"/>
  <c r="M394" i="1"/>
  <c r="K394" i="1"/>
  <c r="E394" i="1"/>
  <c r="D394" i="1"/>
  <c r="C394" i="1"/>
  <c r="B394" i="1"/>
  <c r="S393" i="1"/>
  <c r="R393" i="1"/>
  <c r="O393" i="1"/>
  <c r="M393" i="1"/>
  <c r="K393" i="1"/>
  <c r="E393" i="1"/>
  <c r="D393" i="1"/>
  <c r="C393" i="1"/>
  <c r="B393" i="1"/>
  <c r="S392" i="1"/>
  <c r="R392" i="1"/>
  <c r="O392" i="1"/>
  <c r="M392" i="1"/>
  <c r="K392" i="1"/>
  <c r="E392" i="1"/>
  <c r="D392" i="1"/>
  <c r="C392" i="1"/>
  <c r="B392" i="1"/>
  <c r="S391" i="1"/>
  <c r="R391" i="1"/>
  <c r="O391" i="1"/>
  <c r="M391" i="1"/>
  <c r="K391" i="1"/>
  <c r="E391" i="1"/>
  <c r="D391" i="1"/>
  <c r="C391" i="1"/>
  <c r="B391" i="1"/>
  <c r="S390" i="1"/>
  <c r="R390" i="1"/>
  <c r="O390" i="1"/>
  <c r="M390" i="1"/>
  <c r="K390" i="1"/>
  <c r="G390" i="1"/>
  <c r="E390" i="1"/>
  <c r="D390" i="1"/>
  <c r="C390" i="1"/>
  <c r="B390" i="1"/>
  <c r="S389" i="1"/>
  <c r="R389" i="1"/>
  <c r="O389" i="1"/>
  <c r="M389" i="1"/>
  <c r="K389" i="1"/>
  <c r="E389" i="1"/>
  <c r="D389" i="1"/>
  <c r="C389" i="1"/>
  <c r="B389" i="1"/>
  <c r="S388" i="1"/>
  <c r="R388" i="1"/>
  <c r="O388" i="1"/>
  <c r="M388" i="1"/>
  <c r="K388" i="1"/>
  <c r="E388" i="1"/>
  <c r="D388" i="1"/>
  <c r="C388" i="1"/>
  <c r="B388" i="1"/>
  <c r="S387" i="1"/>
  <c r="R387" i="1"/>
  <c r="O387" i="1"/>
  <c r="M387" i="1"/>
  <c r="K387" i="1"/>
  <c r="G387" i="1"/>
  <c r="E387" i="1"/>
  <c r="D387" i="1"/>
  <c r="C387" i="1"/>
  <c r="B387" i="1"/>
  <c r="S386" i="1"/>
  <c r="R386" i="1"/>
  <c r="O386" i="1"/>
  <c r="M386" i="1"/>
  <c r="K386" i="1"/>
  <c r="E386" i="1"/>
  <c r="D386" i="1"/>
  <c r="C386" i="1"/>
  <c r="B386" i="1"/>
  <c r="S385" i="1"/>
  <c r="R385" i="1"/>
  <c r="O385" i="1"/>
  <c r="M385" i="1"/>
  <c r="K385" i="1"/>
  <c r="E385" i="1"/>
  <c r="D385" i="1"/>
  <c r="C385" i="1"/>
  <c r="B385" i="1"/>
  <c r="S384" i="1"/>
  <c r="R384" i="1"/>
  <c r="O384" i="1"/>
  <c r="M384" i="1"/>
  <c r="K384" i="1"/>
  <c r="G384" i="1"/>
  <c r="E384" i="1"/>
  <c r="D384" i="1"/>
  <c r="C384" i="1"/>
  <c r="B384" i="1"/>
  <c r="S383" i="1"/>
  <c r="R383" i="1"/>
  <c r="O383" i="1"/>
  <c r="M383" i="1"/>
  <c r="K383" i="1"/>
  <c r="E383" i="1"/>
  <c r="D383" i="1"/>
  <c r="C383" i="1"/>
  <c r="B383" i="1"/>
  <c r="S382" i="1"/>
  <c r="R382" i="1"/>
  <c r="O382" i="1"/>
  <c r="M382" i="1"/>
  <c r="K382" i="1"/>
  <c r="E382" i="1"/>
  <c r="D382" i="1"/>
  <c r="C382" i="1"/>
  <c r="B382" i="1"/>
  <c r="S381" i="1"/>
  <c r="R381" i="1"/>
  <c r="O381" i="1"/>
  <c r="M381" i="1"/>
  <c r="K381" i="1"/>
  <c r="E381" i="1"/>
  <c r="D381" i="1"/>
  <c r="C381" i="1"/>
  <c r="B381" i="1"/>
  <c r="S380" i="1"/>
  <c r="R380" i="1"/>
  <c r="O380" i="1"/>
  <c r="M380" i="1"/>
  <c r="K380" i="1"/>
  <c r="G380" i="1"/>
  <c r="E380" i="1"/>
  <c r="D380" i="1"/>
  <c r="C380" i="1"/>
  <c r="B380" i="1"/>
  <c r="S379" i="1"/>
  <c r="R379" i="1"/>
  <c r="O379" i="1"/>
  <c r="M379" i="1"/>
  <c r="K379" i="1"/>
  <c r="G379" i="1"/>
  <c r="E379" i="1"/>
  <c r="D379" i="1"/>
  <c r="C379" i="1"/>
  <c r="B379" i="1"/>
  <c r="S378" i="1"/>
  <c r="R378" i="1"/>
  <c r="O378" i="1"/>
  <c r="M378" i="1"/>
  <c r="K378" i="1"/>
  <c r="G378" i="1"/>
  <c r="E378" i="1"/>
  <c r="D378" i="1"/>
  <c r="C378" i="1"/>
  <c r="B378" i="1"/>
  <c r="S377" i="1"/>
  <c r="R377" i="1"/>
  <c r="O377" i="1"/>
  <c r="M377" i="1"/>
  <c r="K377" i="1"/>
  <c r="E377" i="1"/>
  <c r="D377" i="1"/>
  <c r="C377" i="1"/>
  <c r="B377" i="1"/>
  <c r="S376" i="1"/>
  <c r="R376" i="1"/>
  <c r="O376" i="1"/>
  <c r="M376" i="1"/>
  <c r="K376" i="1"/>
  <c r="E376" i="1"/>
  <c r="D376" i="1"/>
  <c r="C376" i="1"/>
  <c r="B376" i="1"/>
  <c r="S375" i="1"/>
  <c r="R375" i="1"/>
  <c r="O375" i="1"/>
  <c r="M375" i="1"/>
  <c r="K375" i="1"/>
  <c r="E375" i="1"/>
  <c r="D375" i="1"/>
  <c r="C375" i="1"/>
  <c r="B375" i="1"/>
  <c r="S374" i="1"/>
  <c r="R374" i="1"/>
  <c r="O374" i="1"/>
  <c r="M374" i="1"/>
  <c r="K374" i="1"/>
  <c r="G374" i="1"/>
  <c r="E374" i="1"/>
  <c r="D374" i="1"/>
  <c r="C374" i="1"/>
  <c r="B374" i="1"/>
  <c r="S373" i="1"/>
  <c r="R373" i="1"/>
  <c r="O373" i="1"/>
  <c r="M373" i="1"/>
  <c r="K373" i="1"/>
  <c r="E373" i="1"/>
  <c r="D373" i="1"/>
  <c r="C373" i="1"/>
  <c r="B373" i="1"/>
  <c r="S372" i="1"/>
  <c r="R372" i="1"/>
  <c r="O372" i="1"/>
  <c r="M372" i="1"/>
  <c r="K372" i="1"/>
  <c r="G372" i="1"/>
  <c r="E372" i="1"/>
  <c r="D372" i="1"/>
  <c r="C372" i="1"/>
  <c r="B372" i="1"/>
  <c r="S371" i="1"/>
  <c r="R371" i="1"/>
  <c r="O371" i="1"/>
  <c r="M371" i="1"/>
  <c r="K371" i="1"/>
  <c r="G371" i="1"/>
  <c r="E371" i="1"/>
  <c r="D371" i="1"/>
  <c r="C371" i="1"/>
  <c r="B371" i="1"/>
  <c r="S370" i="1"/>
  <c r="R370" i="1"/>
  <c r="O370" i="1"/>
  <c r="M370" i="1"/>
  <c r="K370" i="1"/>
  <c r="G370" i="1"/>
  <c r="E370" i="1"/>
  <c r="D370" i="1"/>
  <c r="C370" i="1"/>
  <c r="B370" i="1"/>
  <c r="S369" i="1"/>
  <c r="R369" i="1"/>
  <c r="O369" i="1"/>
  <c r="M369" i="1"/>
  <c r="K369" i="1"/>
  <c r="E369" i="1"/>
  <c r="D369" i="1"/>
  <c r="C369" i="1"/>
  <c r="B369" i="1"/>
  <c r="S368" i="1"/>
  <c r="R368" i="1"/>
  <c r="O368" i="1"/>
  <c r="M368" i="1"/>
  <c r="K368" i="1"/>
  <c r="G368" i="1"/>
  <c r="E368" i="1"/>
  <c r="D368" i="1"/>
  <c r="C368" i="1"/>
  <c r="B368" i="1"/>
  <c r="S367" i="1"/>
  <c r="R367" i="1"/>
  <c r="O367" i="1"/>
  <c r="M367" i="1"/>
  <c r="K367" i="1"/>
  <c r="E367" i="1"/>
  <c r="D367" i="1"/>
  <c r="C367" i="1"/>
  <c r="B367" i="1"/>
  <c r="S366" i="1"/>
  <c r="R366" i="1"/>
  <c r="O366" i="1"/>
  <c r="M366" i="1"/>
  <c r="K366" i="1"/>
  <c r="G366" i="1"/>
  <c r="E366" i="1"/>
  <c r="D366" i="1"/>
  <c r="C366" i="1"/>
  <c r="B366" i="1"/>
  <c r="S365" i="1"/>
  <c r="R365" i="1"/>
  <c r="O365" i="1"/>
  <c r="M365" i="1"/>
  <c r="K365" i="1"/>
  <c r="E365" i="1"/>
  <c r="D365" i="1"/>
  <c r="C365" i="1"/>
  <c r="B365" i="1"/>
  <c r="S364" i="1"/>
  <c r="R364" i="1"/>
  <c r="O364" i="1"/>
  <c r="M364" i="1"/>
  <c r="K364" i="1"/>
  <c r="G364" i="1"/>
  <c r="E364" i="1"/>
  <c r="D364" i="1"/>
  <c r="C364" i="1"/>
  <c r="B364" i="1"/>
  <c r="S363" i="1"/>
  <c r="R363" i="1"/>
  <c r="O363" i="1"/>
  <c r="M363" i="1"/>
  <c r="K363" i="1"/>
  <c r="G363" i="1"/>
  <c r="E363" i="1"/>
  <c r="D363" i="1"/>
  <c r="C363" i="1"/>
  <c r="B363" i="1"/>
  <c r="S362" i="1"/>
  <c r="R362" i="1"/>
  <c r="O362" i="1"/>
  <c r="M362" i="1"/>
  <c r="K362" i="1"/>
  <c r="E362" i="1"/>
  <c r="D362" i="1"/>
  <c r="C362" i="1"/>
  <c r="B362" i="1"/>
  <c r="S361" i="1"/>
  <c r="R361" i="1"/>
  <c r="O361" i="1"/>
  <c r="M361" i="1"/>
  <c r="K361" i="1"/>
  <c r="E361" i="1"/>
  <c r="D361" i="1"/>
  <c r="C361" i="1"/>
  <c r="B361" i="1"/>
  <c r="S360" i="1"/>
  <c r="R360" i="1"/>
  <c r="O360" i="1"/>
  <c r="M360" i="1"/>
  <c r="K360" i="1"/>
  <c r="E360" i="1"/>
  <c r="D360" i="1"/>
  <c r="C360" i="1"/>
  <c r="B360" i="1"/>
  <c r="S359" i="1"/>
  <c r="R359" i="1"/>
  <c r="O359" i="1"/>
  <c r="M359" i="1"/>
  <c r="K359" i="1"/>
  <c r="G359" i="1"/>
  <c r="E359" i="1"/>
  <c r="D359" i="1"/>
  <c r="C359" i="1"/>
  <c r="B359" i="1"/>
  <c r="S358" i="1"/>
  <c r="R358" i="1"/>
  <c r="O358" i="1"/>
  <c r="M358" i="1"/>
  <c r="K358" i="1"/>
  <c r="G358" i="1"/>
  <c r="E358" i="1"/>
  <c r="D358" i="1"/>
  <c r="C358" i="1"/>
  <c r="B358" i="1"/>
  <c r="S357" i="1"/>
  <c r="R357" i="1"/>
  <c r="O357" i="1"/>
  <c r="M357" i="1"/>
  <c r="K357" i="1"/>
  <c r="E357" i="1"/>
  <c r="D357" i="1"/>
  <c r="C357" i="1"/>
  <c r="B357" i="1"/>
  <c r="S356" i="1"/>
  <c r="R356" i="1"/>
  <c r="O356" i="1"/>
  <c r="M356" i="1"/>
  <c r="K356" i="1"/>
  <c r="E356" i="1"/>
  <c r="D356" i="1"/>
  <c r="C356" i="1"/>
  <c r="B356" i="1"/>
  <c r="S355" i="1"/>
  <c r="R355" i="1"/>
  <c r="O355" i="1"/>
  <c r="M355" i="1"/>
  <c r="K355" i="1"/>
  <c r="G355" i="1"/>
  <c r="E355" i="1"/>
  <c r="D355" i="1"/>
  <c r="C355" i="1"/>
  <c r="B355" i="1"/>
  <c r="S354" i="1"/>
  <c r="R354" i="1"/>
  <c r="O354" i="1"/>
  <c r="M354" i="1"/>
  <c r="K354" i="1"/>
  <c r="E354" i="1"/>
  <c r="D354" i="1"/>
  <c r="C354" i="1"/>
  <c r="B354" i="1"/>
  <c r="S353" i="1"/>
  <c r="R353" i="1"/>
  <c r="O353" i="1"/>
  <c r="M353" i="1"/>
  <c r="K353" i="1"/>
  <c r="E353" i="1"/>
  <c r="D353" i="1"/>
  <c r="C353" i="1"/>
  <c r="B353" i="1"/>
  <c r="S352" i="1"/>
  <c r="R352" i="1"/>
  <c r="O352" i="1"/>
  <c r="M352" i="1"/>
  <c r="K352" i="1"/>
  <c r="G352" i="1"/>
  <c r="E352" i="1"/>
  <c r="D352" i="1"/>
  <c r="C352" i="1"/>
  <c r="B352" i="1"/>
  <c r="S351" i="1"/>
  <c r="R351" i="1"/>
  <c r="O351" i="1"/>
  <c r="M351" i="1"/>
  <c r="K351" i="1"/>
  <c r="E351" i="1"/>
  <c r="D351" i="1"/>
  <c r="C351" i="1"/>
  <c r="B351" i="1"/>
  <c r="S350" i="1"/>
  <c r="R350" i="1"/>
  <c r="O350" i="1"/>
  <c r="M350" i="1"/>
  <c r="K350" i="1"/>
  <c r="E350" i="1"/>
  <c r="D350" i="1"/>
  <c r="C350" i="1"/>
  <c r="B350" i="1"/>
  <c r="S349" i="1"/>
  <c r="R349" i="1"/>
  <c r="O349" i="1"/>
  <c r="M349" i="1"/>
  <c r="K349" i="1"/>
  <c r="E349" i="1"/>
  <c r="D349" i="1"/>
  <c r="C349" i="1"/>
  <c r="B349" i="1"/>
  <c r="S348" i="1"/>
  <c r="R348" i="1"/>
  <c r="O348" i="1"/>
  <c r="M348" i="1"/>
  <c r="K348" i="1"/>
  <c r="G348" i="1"/>
  <c r="E348" i="1"/>
  <c r="D348" i="1"/>
  <c r="C348" i="1"/>
  <c r="B348" i="1"/>
  <c r="S347" i="1"/>
  <c r="R347" i="1"/>
  <c r="O347" i="1"/>
  <c r="M347" i="1"/>
  <c r="K347" i="1"/>
  <c r="G347" i="1"/>
  <c r="E347" i="1"/>
  <c r="D347" i="1"/>
  <c r="C347" i="1"/>
  <c r="B347" i="1"/>
  <c r="S346" i="1"/>
  <c r="R346" i="1"/>
  <c r="O346" i="1"/>
  <c r="M346" i="1"/>
  <c r="K346" i="1"/>
  <c r="E346" i="1"/>
  <c r="D346" i="1"/>
  <c r="C346" i="1"/>
  <c r="B346" i="1"/>
  <c r="S345" i="1"/>
  <c r="R345" i="1"/>
  <c r="O345" i="1"/>
  <c r="M345" i="1"/>
  <c r="K345" i="1"/>
  <c r="G345" i="1"/>
  <c r="E345" i="1"/>
  <c r="D345" i="1"/>
  <c r="C345" i="1"/>
  <c r="B345" i="1"/>
  <c r="S344" i="1"/>
  <c r="R344" i="1"/>
  <c r="O344" i="1"/>
  <c r="M344" i="1"/>
  <c r="K344" i="1"/>
  <c r="E344" i="1"/>
  <c r="D344" i="1"/>
  <c r="C344" i="1"/>
  <c r="B344" i="1"/>
  <c r="S343" i="1"/>
  <c r="R343" i="1"/>
  <c r="O343" i="1"/>
  <c r="M343" i="1"/>
  <c r="K343" i="1"/>
  <c r="E343" i="1"/>
  <c r="D343" i="1"/>
  <c r="C343" i="1"/>
  <c r="B343" i="1"/>
  <c r="S342" i="1"/>
  <c r="R342" i="1"/>
  <c r="O342" i="1"/>
  <c r="M342" i="1"/>
  <c r="K342" i="1"/>
  <c r="G342" i="1"/>
  <c r="E342" i="1"/>
  <c r="D342" i="1"/>
  <c r="C342" i="1"/>
  <c r="B342" i="1"/>
  <c r="S341" i="1"/>
  <c r="R341" i="1"/>
  <c r="O341" i="1"/>
  <c r="M341" i="1"/>
  <c r="K341" i="1"/>
  <c r="E341" i="1"/>
  <c r="D341" i="1"/>
  <c r="C341" i="1"/>
  <c r="B341" i="1"/>
  <c r="S340" i="1"/>
  <c r="R340" i="1"/>
  <c r="O340" i="1"/>
  <c r="M340" i="1"/>
  <c r="K340" i="1"/>
  <c r="G340" i="1"/>
  <c r="E340" i="1"/>
  <c r="D340" i="1"/>
  <c r="C340" i="1"/>
  <c r="B340" i="1"/>
  <c r="S339" i="1"/>
  <c r="R339" i="1"/>
  <c r="O339" i="1"/>
  <c r="M339" i="1"/>
  <c r="K339" i="1"/>
  <c r="E339" i="1"/>
  <c r="D339" i="1"/>
  <c r="C339" i="1"/>
  <c r="B339" i="1"/>
  <c r="S338" i="1"/>
  <c r="R338" i="1"/>
  <c r="O338" i="1"/>
  <c r="M338" i="1"/>
  <c r="K338" i="1"/>
  <c r="E338" i="1"/>
  <c r="D338" i="1"/>
  <c r="C338" i="1"/>
  <c r="B338" i="1"/>
  <c r="S337" i="1"/>
  <c r="R337" i="1"/>
  <c r="O337" i="1"/>
  <c r="M337" i="1"/>
  <c r="K337" i="1"/>
  <c r="G337" i="1"/>
  <c r="E337" i="1"/>
  <c r="D337" i="1"/>
  <c r="C337" i="1"/>
  <c r="B337" i="1"/>
  <c r="S336" i="1"/>
  <c r="R336" i="1"/>
  <c r="O336" i="1"/>
  <c r="M336" i="1"/>
  <c r="K336" i="1"/>
  <c r="E336" i="1"/>
  <c r="D336" i="1"/>
  <c r="C336" i="1"/>
  <c r="B336" i="1"/>
  <c r="S335" i="1"/>
  <c r="R335" i="1"/>
  <c r="O335" i="1"/>
  <c r="M335" i="1"/>
  <c r="K335" i="1"/>
  <c r="G335" i="1"/>
  <c r="E335" i="1"/>
  <c r="D335" i="1"/>
  <c r="C335" i="1"/>
  <c r="B335" i="1"/>
  <c r="S334" i="1"/>
  <c r="R334" i="1"/>
  <c r="O334" i="1"/>
  <c r="M334" i="1"/>
  <c r="K334" i="1"/>
  <c r="E334" i="1"/>
  <c r="D334" i="1"/>
  <c r="C334" i="1"/>
  <c r="B334" i="1"/>
  <c r="S333" i="1"/>
  <c r="R333" i="1"/>
  <c r="O333" i="1"/>
  <c r="M333" i="1"/>
  <c r="K333" i="1"/>
  <c r="E333" i="1"/>
  <c r="D333" i="1"/>
  <c r="C333" i="1"/>
  <c r="B333" i="1"/>
  <c r="S332" i="1"/>
  <c r="R332" i="1"/>
  <c r="O332" i="1"/>
  <c r="M332" i="1"/>
  <c r="K332" i="1"/>
  <c r="G332" i="1"/>
  <c r="E332" i="1"/>
  <c r="D332" i="1"/>
  <c r="C332" i="1"/>
  <c r="B332" i="1"/>
  <c r="S331" i="1"/>
  <c r="R331" i="1"/>
  <c r="O331" i="1"/>
  <c r="M331" i="1"/>
  <c r="K331" i="1"/>
  <c r="G331" i="1"/>
  <c r="E331" i="1"/>
  <c r="D331" i="1"/>
  <c r="C331" i="1"/>
  <c r="B331" i="1"/>
  <c r="S330" i="1"/>
  <c r="R330" i="1"/>
  <c r="O330" i="1"/>
  <c r="M330" i="1"/>
  <c r="K330" i="1"/>
  <c r="E330" i="1"/>
  <c r="D330" i="1"/>
  <c r="C330" i="1"/>
  <c r="B330" i="1"/>
  <c r="S329" i="1"/>
  <c r="R329" i="1"/>
  <c r="O329" i="1"/>
  <c r="M329" i="1"/>
  <c r="K329" i="1"/>
  <c r="E329" i="1"/>
  <c r="D329" i="1"/>
  <c r="C329" i="1"/>
  <c r="B329" i="1"/>
  <c r="S328" i="1"/>
  <c r="R328" i="1"/>
  <c r="O328" i="1"/>
  <c r="M328" i="1"/>
  <c r="K328" i="1"/>
  <c r="E328" i="1"/>
  <c r="D328" i="1"/>
  <c r="C328" i="1"/>
  <c r="B328" i="1"/>
  <c r="S327" i="1"/>
  <c r="R327" i="1"/>
  <c r="O327" i="1"/>
  <c r="M327" i="1"/>
  <c r="K327" i="1"/>
  <c r="E327" i="1"/>
  <c r="D327" i="1"/>
  <c r="C327" i="1"/>
  <c r="B327" i="1"/>
  <c r="S326" i="1"/>
  <c r="R326" i="1"/>
  <c r="O326" i="1"/>
  <c r="M326" i="1"/>
  <c r="K326" i="1"/>
  <c r="E326" i="1"/>
  <c r="D326" i="1"/>
  <c r="C326" i="1"/>
  <c r="B326" i="1"/>
  <c r="S325" i="1"/>
  <c r="R325" i="1"/>
  <c r="O325" i="1"/>
  <c r="M325" i="1"/>
  <c r="K325" i="1"/>
  <c r="E325" i="1"/>
  <c r="D325" i="1"/>
  <c r="C325" i="1"/>
  <c r="B325" i="1"/>
  <c r="S324" i="1"/>
  <c r="R324" i="1"/>
  <c r="O324" i="1"/>
  <c r="M324" i="1"/>
  <c r="K324" i="1"/>
  <c r="G324" i="1"/>
  <c r="E324" i="1"/>
  <c r="D324" i="1"/>
  <c r="C324" i="1"/>
  <c r="B324" i="1"/>
  <c r="S323" i="1"/>
  <c r="R323" i="1"/>
  <c r="O323" i="1"/>
  <c r="M323" i="1"/>
  <c r="K323" i="1"/>
  <c r="E323" i="1"/>
  <c r="D323" i="1"/>
  <c r="C323" i="1"/>
  <c r="B323" i="1"/>
  <c r="S322" i="1"/>
  <c r="R322" i="1"/>
  <c r="O322" i="1"/>
  <c r="M322" i="1"/>
  <c r="K322" i="1"/>
  <c r="E322" i="1"/>
  <c r="D322" i="1"/>
  <c r="C322" i="1"/>
  <c r="B322" i="1"/>
  <c r="S321" i="1"/>
  <c r="R321" i="1"/>
  <c r="O321" i="1"/>
  <c r="M321" i="1"/>
  <c r="K321" i="1"/>
  <c r="E321" i="1"/>
  <c r="D321" i="1"/>
  <c r="C321" i="1"/>
  <c r="B321" i="1"/>
  <c r="S320" i="1"/>
  <c r="R320" i="1"/>
  <c r="O320" i="1"/>
  <c r="M320" i="1"/>
  <c r="K320" i="1"/>
  <c r="E320" i="1"/>
  <c r="D320" i="1"/>
  <c r="C320" i="1"/>
  <c r="B320" i="1"/>
  <c r="S319" i="1"/>
  <c r="R319" i="1"/>
  <c r="O319" i="1"/>
  <c r="M319" i="1"/>
  <c r="K319" i="1"/>
  <c r="E319" i="1"/>
  <c r="D319" i="1"/>
  <c r="C319" i="1"/>
  <c r="B319" i="1"/>
  <c r="S318" i="1"/>
  <c r="R318" i="1"/>
  <c r="O318" i="1"/>
  <c r="M318" i="1"/>
  <c r="K318" i="1"/>
  <c r="E318" i="1"/>
  <c r="D318" i="1"/>
  <c r="C318" i="1"/>
  <c r="B318" i="1"/>
  <c r="S317" i="1"/>
  <c r="R317" i="1"/>
  <c r="O317" i="1"/>
  <c r="M317" i="1"/>
  <c r="K317" i="1"/>
  <c r="E317" i="1"/>
  <c r="D317" i="1"/>
  <c r="C317" i="1"/>
  <c r="B317" i="1"/>
  <c r="S316" i="1"/>
  <c r="R316" i="1"/>
  <c r="O316" i="1"/>
  <c r="M316" i="1"/>
  <c r="K316" i="1"/>
  <c r="G316" i="1"/>
  <c r="E316" i="1"/>
  <c r="D316" i="1"/>
  <c r="C316" i="1"/>
  <c r="B316" i="1"/>
  <c r="S315" i="1"/>
  <c r="R315" i="1"/>
  <c r="O315" i="1"/>
  <c r="M315" i="1"/>
  <c r="K315" i="1"/>
  <c r="G315" i="1"/>
  <c r="E315" i="1"/>
  <c r="D315" i="1"/>
  <c r="C315" i="1"/>
  <c r="B315" i="1"/>
  <c r="S314" i="1"/>
  <c r="R314" i="1"/>
  <c r="O314" i="1"/>
  <c r="M314" i="1"/>
  <c r="K314" i="1"/>
  <c r="E314" i="1"/>
  <c r="D314" i="1"/>
  <c r="C314" i="1"/>
  <c r="B314" i="1"/>
  <c r="S313" i="1"/>
  <c r="R313" i="1"/>
  <c r="O313" i="1"/>
  <c r="M313" i="1"/>
  <c r="K313" i="1"/>
  <c r="E313" i="1"/>
  <c r="D313" i="1"/>
  <c r="C313" i="1"/>
  <c r="B313" i="1"/>
  <c r="S312" i="1"/>
  <c r="R312" i="1"/>
  <c r="O312" i="1"/>
  <c r="M312" i="1"/>
  <c r="K312" i="1"/>
  <c r="E312" i="1"/>
  <c r="D312" i="1"/>
  <c r="C312" i="1"/>
  <c r="B312" i="1"/>
  <c r="S311" i="1"/>
  <c r="R311" i="1"/>
  <c r="O311" i="1"/>
  <c r="M311" i="1"/>
  <c r="K311" i="1"/>
  <c r="G311" i="1"/>
  <c r="E311" i="1"/>
  <c r="D311" i="1"/>
  <c r="C311" i="1"/>
  <c r="B311" i="1"/>
  <c r="S310" i="1"/>
  <c r="R310" i="1"/>
  <c r="O310" i="1"/>
  <c r="M310" i="1"/>
  <c r="K310" i="1"/>
  <c r="E310" i="1"/>
  <c r="D310" i="1"/>
  <c r="C310" i="1"/>
  <c r="B310" i="1"/>
  <c r="S309" i="1"/>
  <c r="R309" i="1"/>
  <c r="O309" i="1"/>
  <c r="M309" i="1"/>
  <c r="K309" i="1"/>
  <c r="E309" i="1"/>
  <c r="D309" i="1"/>
  <c r="C309" i="1"/>
  <c r="B309" i="1"/>
  <c r="S308" i="1"/>
  <c r="R308" i="1"/>
  <c r="O308" i="1"/>
  <c r="M308" i="1"/>
  <c r="K308" i="1"/>
  <c r="E308" i="1"/>
  <c r="D308" i="1"/>
  <c r="C308" i="1"/>
  <c r="B308" i="1"/>
  <c r="S307" i="1"/>
  <c r="R307" i="1"/>
  <c r="O307" i="1"/>
  <c r="M307" i="1"/>
  <c r="K307" i="1"/>
  <c r="E307" i="1"/>
  <c r="D307" i="1"/>
  <c r="C307" i="1"/>
  <c r="B307" i="1"/>
  <c r="S306" i="1"/>
  <c r="R306" i="1"/>
  <c r="O306" i="1"/>
  <c r="M306" i="1"/>
  <c r="K306" i="1"/>
  <c r="G306" i="1"/>
  <c r="E306" i="1"/>
  <c r="D306" i="1"/>
  <c r="C306" i="1"/>
  <c r="B306" i="1"/>
  <c r="S305" i="1"/>
  <c r="R305" i="1"/>
  <c r="O305" i="1"/>
  <c r="M305" i="1"/>
  <c r="K305" i="1"/>
  <c r="E305" i="1"/>
  <c r="D305" i="1"/>
  <c r="C305" i="1"/>
  <c r="B305" i="1"/>
  <c r="S304" i="1"/>
  <c r="R304" i="1"/>
  <c r="O304" i="1"/>
  <c r="M304" i="1"/>
  <c r="K304" i="1"/>
  <c r="E304" i="1"/>
  <c r="D304" i="1"/>
  <c r="C304" i="1"/>
  <c r="B304" i="1"/>
  <c r="S303" i="1"/>
  <c r="R303" i="1"/>
  <c r="O303" i="1"/>
  <c r="M303" i="1"/>
  <c r="K303" i="1"/>
  <c r="E303" i="1"/>
  <c r="D303" i="1"/>
  <c r="C303" i="1"/>
  <c r="B303" i="1"/>
  <c r="S302" i="1"/>
  <c r="R302" i="1"/>
  <c r="O302" i="1"/>
  <c r="M302" i="1"/>
  <c r="K302" i="1"/>
  <c r="E302" i="1"/>
  <c r="D302" i="1"/>
  <c r="C302" i="1"/>
  <c r="B302" i="1"/>
  <c r="S301" i="1"/>
  <c r="R301" i="1"/>
  <c r="O301" i="1"/>
  <c r="M301" i="1"/>
  <c r="K301" i="1"/>
  <c r="E301" i="1"/>
  <c r="D301" i="1"/>
  <c r="C301" i="1"/>
  <c r="B301" i="1"/>
  <c r="S300" i="1"/>
  <c r="R300" i="1"/>
  <c r="O300" i="1"/>
  <c r="M300" i="1"/>
  <c r="K300" i="1"/>
  <c r="G300" i="1"/>
  <c r="E300" i="1"/>
  <c r="D300" i="1"/>
  <c r="C300" i="1"/>
  <c r="B300" i="1"/>
  <c r="S299" i="1"/>
  <c r="R299" i="1"/>
  <c r="O299" i="1"/>
  <c r="M299" i="1"/>
  <c r="K299" i="1"/>
  <c r="E299" i="1"/>
  <c r="D299" i="1"/>
  <c r="C299" i="1"/>
  <c r="B299" i="1"/>
  <c r="S298" i="1"/>
  <c r="R298" i="1"/>
  <c r="O298" i="1"/>
  <c r="M298" i="1"/>
  <c r="K298" i="1"/>
  <c r="E298" i="1"/>
  <c r="D298" i="1"/>
  <c r="C298" i="1"/>
  <c r="B298" i="1"/>
  <c r="S297" i="1"/>
  <c r="R297" i="1"/>
  <c r="O297" i="1"/>
  <c r="M297" i="1"/>
  <c r="K297" i="1"/>
  <c r="E297" i="1"/>
  <c r="D297" i="1"/>
  <c r="C297" i="1"/>
  <c r="B297" i="1"/>
  <c r="S296" i="1"/>
  <c r="R296" i="1"/>
  <c r="O296" i="1"/>
  <c r="M296" i="1"/>
  <c r="K296" i="1"/>
  <c r="E296" i="1"/>
  <c r="D296" i="1"/>
  <c r="C296" i="1"/>
  <c r="B296" i="1"/>
  <c r="S295" i="1"/>
  <c r="R295" i="1"/>
  <c r="O295" i="1"/>
  <c r="M295" i="1"/>
  <c r="K295" i="1"/>
  <c r="E295" i="1"/>
  <c r="D295" i="1"/>
  <c r="C295" i="1"/>
  <c r="B295" i="1"/>
  <c r="S294" i="1"/>
  <c r="R294" i="1"/>
  <c r="O294" i="1"/>
  <c r="M294" i="1"/>
  <c r="K294" i="1"/>
  <c r="E294" i="1"/>
  <c r="D294" i="1"/>
  <c r="C294" i="1"/>
  <c r="B294" i="1"/>
  <c r="S293" i="1"/>
  <c r="R293" i="1"/>
  <c r="O293" i="1"/>
  <c r="M293" i="1"/>
  <c r="K293" i="1"/>
  <c r="E293" i="1"/>
  <c r="D293" i="1"/>
  <c r="C293" i="1"/>
  <c r="B293" i="1"/>
  <c r="S292" i="1"/>
  <c r="R292" i="1"/>
  <c r="O292" i="1"/>
  <c r="M292" i="1"/>
  <c r="K292" i="1"/>
  <c r="E292" i="1"/>
  <c r="D292" i="1"/>
  <c r="C292" i="1"/>
  <c r="B292" i="1"/>
  <c r="S291" i="1"/>
  <c r="R291" i="1"/>
  <c r="O291" i="1"/>
  <c r="M291" i="1"/>
  <c r="K291" i="1"/>
  <c r="E291" i="1"/>
  <c r="D291" i="1"/>
  <c r="C291" i="1"/>
  <c r="B291" i="1"/>
  <c r="S290" i="1"/>
  <c r="R290" i="1"/>
  <c r="O290" i="1"/>
  <c r="M290" i="1"/>
  <c r="K290" i="1"/>
  <c r="E290" i="1"/>
  <c r="D290" i="1"/>
  <c r="C290" i="1"/>
  <c r="B290" i="1"/>
  <c r="S289" i="1"/>
  <c r="R289" i="1"/>
  <c r="O289" i="1"/>
  <c r="M289" i="1"/>
  <c r="K289" i="1"/>
  <c r="E289" i="1"/>
  <c r="D289" i="1"/>
  <c r="C289" i="1"/>
  <c r="B289" i="1"/>
  <c r="S288" i="1"/>
  <c r="R288" i="1"/>
  <c r="O288" i="1"/>
  <c r="M288" i="1"/>
  <c r="K288" i="1"/>
  <c r="G288" i="1"/>
  <c r="E288" i="1"/>
  <c r="D288" i="1"/>
  <c r="C288" i="1"/>
  <c r="B288" i="1"/>
  <c r="S287" i="1"/>
  <c r="R287" i="1"/>
  <c r="O287" i="1"/>
  <c r="M287" i="1"/>
  <c r="K287" i="1"/>
  <c r="E287" i="1"/>
  <c r="D287" i="1"/>
  <c r="C287" i="1"/>
  <c r="B287" i="1"/>
  <c r="S286" i="1"/>
  <c r="R286" i="1"/>
  <c r="O286" i="1"/>
  <c r="M286" i="1"/>
  <c r="K286" i="1"/>
  <c r="E286" i="1"/>
  <c r="D286" i="1"/>
  <c r="C286" i="1"/>
  <c r="B286" i="1"/>
  <c r="S285" i="1"/>
  <c r="R285" i="1"/>
  <c r="O285" i="1"/>
  <c r="M285" i="1"/>
  <c r="K285" i="1"/>
  <c r="E285" i="1"/>
  <c r="D285" i="1"/>
  <c r="C285" i="1"/>
  <c r="B285" i="1"/>
  <c r="S284" i="1"/>
  <c r="R284" i="1"/>
  <c r="O284" i="1"/>
  <c r="M284" i="1"/>
  <c r="K284" i="1"/>
  <c r="E284" i="1"/>
  <c r="D284" i="1"/>
  <c r="C284" i="1"/>
  <c r="B284" i="1"/>
  <c r="S283" i="1"/>
  <c r="R283" i="1"/>
  <c r="O283" i="1"/>
  <c r="M283" i="1"/>
  <c r="K283" i="1"/>
  <c r="E283" i="1"/>
  <c r="D283" i="1"/>
  <c r="C283" i="1"/>
  <c r="B283" i="1"/>
  <c r="S282" i="1"/>
  <c r="R282" i="1"/>
  <c r="O282" i="1"/>
  <c r="M282" i="1"/>
  <c r="K282" i="1"/>
  <c r="E282" i="1"/>
  <c r="D282" i="1"/>
  <c r="C282" i="1"/>
  <c r="B282" i="1"/>
  <c r="S281" i="1"/>
  <c r="R281" i="1"/>
  <c r="O281" i="1"/>
  <c r="M281" i="1"/>
  <c r="K281" i="1"/>
  <c r="E281" i="1"/>
  <c r="D281" i="1"/>
  <c r="C281" i="1"/>
  <c r="B281" i="1"/>
  <c r="S280" i="1"/>
  <c r="R280" i="1"/>
  <c r="O280" i="1"/>
  <c r="M280" i="1"/>
  <c r="K280" i="1"/>
  <c r="G280" i="1"/>
  <c r="E280" i="1"/>
  <c r="D280" i="1"/>
  <c r="C280" i="1"/>
  <c r="B280" i="1"/>
  <c r="S279" i="1"/>
  <c r="R279" i="1"/>
  <c r="O279" i="1"/>
  <c r="M279" i="1"/>
  <c r="K279" i="1"/>
  <c r="E279" i="1"/>
  <c r="D279" i="1"/>
  <c r="C279" i="1"/>
  <c r="B279" i="1"/>
  <c r="S278" i="1"/>
  <c r="R278" i="1"/>
  <c r="O278" i="1"/>
  <c r="M278" i="1"/>
  <c r="K278" i="1"/>
  <c r="G278" i="1"/>
  <c r="E278" i="1"/>
  <c r="D278" i="1"/>
  <c r="C278" i="1"/>
  <c r="B278" i="1"/>
  <c r="S277" i="1"/>
  <c r="R277" i="1"/>
  <c r="O277" i="1"/>
  <c r="M277" i="1"/>
  <c r="K277" i="1"/>
  <c r="E277" i="1"/>
  <c r="D277" i="1"/>
  <c r="C277" i="1"/>
  <c r="B277" i="1"/>
  <c r="S276" i="1"/>
  <c r="R276" i="1"/>
  <c r="O276" i="1"/>
  <c r="M276" i="1"/>
  <c r="K276" i="1"/>
  <c r="E276" i="1"/>
  <c r="D276" i="1"/>
  <c r="C276" i="1"/>
  <c r="B276" i="1"/>
  <c r="S275" i="1"/>
  <c r="R275" i="1"/>
  <c r="O275" i="1"/>
  <c r="M275" i="1"/>
  <c r="K275" i="1"/>
  <c r="E275" i="1"/>
  <c r="D275" i="1"/>
  <c r="C275" i="1"/>
  <c r="B275" i="1"/>
  <c r="S274" i="1"/>
  <c r="R274" i="1"/>
  <c r="O274" i="1"/>
  <c r="M274" i="1"/>
  <c r="K274" i="1"/>
  <c r="E274" i="1"/>
  <c r="D274" i="1"/>
  <c r="C274" i="1"/>
  <c r="B274" i="1"/>
  <c r="S273" i="1"/>
  <c r="R273" i="1"/>
  <c r="O273" i="1"/>
  <c r="M273" i="1"/>
  <c r="K273" i="1"/>
  <c r="E273" i="1"/>
  <c r="D273" i="1"/>
  <c r="C273" i="1"/>
  <c r="B273" i="1"/>
  <c r="S272" i="1"/>
  <c r="R272" i="1"/>
  <c r="O272" i="1"/>
  <c r="M272" i="1"/>
  <c r="K272" i="1"/>
  <c r="E272" i="1"/>
  <c r="D272" i="1"/>
  <c r="C272" i="1"/>
  <c r="B272" i="1"/>
  <c r="S271" i="1"/>
  <c r="R271" i="1"/>
  <c r="O271" i="1"/>
  <c r="M271" i="1"/>
  <c r="K271" i="1"/>
  <c r="G271" i="1"/>
  <c r="E271" i="1"/>
  <c r="D271" i="1"/>
  <c r="C271" i="1"/>
  <c r="B271" i="1"/>
  <c r="S270" i="1"/>
  <c r="R270" i="1"/>
  <c r="O270" i="1"/>
  <c r="M270" i="1"/>
  <c r="K270" i="1"/>
  <c r="G270" i="1"/>
  <c r="E270" i="1"/>
  <c r="D270" i="1"/>
  <c r="C270" i="1"/>
  <c r="B270" i="1"/>
  <c r="S269" i="1"/>
  <c r="R269" i="1"/>
  <c r="O269" i="1"/>
  <c r="M269" i="1"/>
  <c r="K269" i="1"/>
  <c r="E269" i="1"/>
  <c r="D269" i="1"/>
  <c r="C269" i="1"/>
  <c r="B269" i="1"/>
  <c r="S268" i="1"/>
  <c r="R268" i="1"/>
  <c r="O268" i="1"/>
  <c r="M268" i="1"/>
  <c r="K268" i="1"/>
  <c r="E268" i="1"/>
  <c r="D268" i="1"/>
  <c r="C268" i="1"/>
  <c r="B268" i="1"/>
  <c r="S267" i="1"/>
  <c r="R267" i="1"/>
  <c r="O267" i="1"/>
  <c r="M267" i="1"/>
  <c r="K267" i="1"/>
  <c r="G267" i="1"/>
  <c r="E267" i="1"/>
  <c r="D267" i="1"/>
  <c r="C267" i="1"/>
  <c r="B267" i="1"/>
  <c r="S266" i="1"/>
  <c r="R266" i="1"/>
  <c r="O266" i="1"/>
  <c r="M266" i="1"/>
  <c r="K266" i="1"/>
  <c r="G266" i="1"/>
  <c r="E266" i="1"/>
  <c r="D266" i="1"/>
  <c r="C266" i="1"/>
  <c r="B266" i="1"/>
  <c r="S265" i="1"/>
  <c r="R265" i="1"/>
  <c r="O265" i="1"/>
  <c r="M265" i="1"/>
  <c r="K265" i="1"/>
  <c r="E265" i="1"/>
  <c r="D265" i="1"/>
  <c r="C265" i="1"/>
  <c r="B265" i="1"/>
  <c r="S264" i="1"/>
  <c r="R264" i="1"/>
  <c r="O264" i="1"/>
  <c r="M264" i="1"/>
  <c r="K264" i="1"/>
  <c r="E264" i="1"/>
  <c r="D264" i="1"/>
  <c r="C264" i="1"/>
  <c r="B264" i="1"/>
  <c r="S263" i="1"/>
  <c r="R263" i="1"/>
  <c r="O263" i="1"/>
  <c r="M263" i="1"/>
  <c r="K263" i="1"/>
  <c r="G263" i="1"/>
  <c r="E263" i="1"/>
  <c r="D263" i="1"/>
  <c r="C263" i="1"/>
  <c r="B263" i="1"/>
  <c r="S262" i="1"/>
  <c r="R262" i="1"/>
  <c r="O262" i="1"/>
  <c r="M262" i="1"/>
  <c r="K262" i="1"/>
  <c r="G262" i="1"/>
  <c r="E262" i="1"/>
  <c r="D262" i="1"/>
  <c r="C262" i="1"/>
  <c r="B262" i="1"/>
  <c r="S261" i="1"/>
  <c r="R261" i="1"/>
  <c r="O261" i="1"/>
  <c r="M261" i="1"/>
  <c r="K261" i="1"/>
  <c r="E261" i="1"/>
  <c r="D261" i="1"/>
  <c r="C261" i="1"/>
  <c r="B261" i="1"/>
  <c r="S260" i="1"/>
  <c r="R260" i="1"/>
  <c r="O260" i="1"/>
  <c r="M260" i="1"/>
  <c r="K260" i="1"/>
  <c r="G260" i="1"/>
  <c r="E260" i="1"/>
  <c r="D260" i="1"/>
  <c r="C260" i="1"/>
  <c r="B260" i="1"/>
  <c r="S259" i="1"/>
  <c r="R259" i="1"/>
  <c r="O259" i="1"/>
  <c r="M259" i="1"/>
  <c r="K259" i="1"/>
  <c r="G259" i="1"/>
  <c r="E259" i="1"/>
  <c r="D259" i="1"/>
  <c r="C259" i="1"/>
  <c r="B259" i="1"/>
  <c r="S258" i="1"/>
  <c r="R258" i="1"/>
  <c r="O258" i="1"/>
  <c r="M258" i="1"/>
  <c r="K258" i="1"/>
  <c r="G258" i="1"/>
  <c r="E258" i="1"/>
  <c r="D258" i="1"/>
  <c r="C258" i="1"/>
  <c r="B258" i="1"/>
  <c r="S257" i="1"/>
  <c r="R257" i="1"/>
  <c r="O257" i="1"/>
  <c r="M257" i="1"/>
  <c r="K257" i="1"/>
  <c r="E257" i="1"/>
  <c r="D257" i="1"/>
  <c r="C257" i="1"/>
  <c r="B257" i="1"/>
  <c r="S256" i="1"/>
  <c r="R256" i="1"/>
  <c r="O256" i="1"/>
  <c r="M256" i="1"/>
  <c r="K256" i="1"/>
  <c r="G256" i="1"/>
  <c r="E256" i="1"/>
  <c r="D256" i="1"/>
  <c r="C256" i="1"/>
  <c r="B256" i="1"/>
  <c r="S255" i="1"/>
  <c r="R255" i="1"/>
  <c r="O255" i="1"/>
  <c r="M255" i="1"/>
  <c r="K255" i="1"/>
  <c r="G255" i="1"/>
  <c r="E255" i="1"/>
  <c r="D255" i="1"/>
  <c r="C255" i="1"/>
  <c r="B255" i="1"/>
  <c r="S254" i="1"/>
  <c r="R254" i="1"/>
  <c r="O254" i="1"/>
  <c r="M254" i="1"/>
  <c r="K254" i="1"/>
  <c r="G254" i="1"/>
  <c r="E254" i="1"/>
  <c r="D254" i="1"/>
  <c r="C254" i="1"/>
  <c r="B254" i="1"/>
  <c r="S253" i="1"/>
  <c r="R253" i="1"/>
  <c r="O253" i="1"/>
  <c r="M253" i="1"/>
  <c r="K253" i="1"/>
  <c r="E253" i="1"/>
  <c r="D253" i="1"/>
  <c r="C253" i="1"/>
  <c r="B253" i="1"/>
  <c r="S252" i="1"/>
  <c r="R252" i="1"/>
  <c r="O252" i="1"/>
  <c r="M252" i="1"/>
  <c r="K252" i="1"/>
  <c r="G252" i="1"/>
  <c r="E252" i="1"/>
  <c r="D252" i="1"/>
  <c r="C252" i="1"/>
  <c r="B252" i="1"/>
  <c r="S251" i="1"/>
  <c r="R251" i="1"/>
  <c r="O251" i="1"/>
  <c r="M251" i="1"/>
  <c r="K251" i="1"/>
  <c r="G251" i="1"/>
  <c r="E251" i="1"/>
  <c r="D251" i="1"/>
  <c r="C251" i="1"/>
  <c r="B251" i="1"/>
  <c r="S250" i="1"/>
  <c r="R250" i="1"/>
  <c r="O250" i="1"/>
  <c r="M250" i="1"/>
  <c r="K250" i="1"/>
  <c r="E250" i="1"/>
  <c r="D250" i="1"/>
  <c r="C250" i="1"/>
  <c r="B250" i="1"/>
  <c r="S249" i="1"/>
  <c r="R249" i="1"/>
  <c r="O249" i="1"/>
  <c r="M249" i="1"/>
  <c r="K249" i="1"/>
  <c r="E249" i="1"/>
  <c r="D249" i="1"/>
  <c r="C249" i="1"/>
  <c r="B249" i="1"/>
  <c r="S248" i="1"/>
  <c r="R248" i="1"/>
  <c r="O248" i="1"/>
  <c r="M248" i="1"/>
  <c r="K248" i="1"/>
  <c r="G248" i="1"/>
  <c r="E248" i="1"/>
  <c r="D248" i="1"/>
  <c r="C248" i="1"/>
  <c r="B248" i="1"/>
  <c r="S247" i="1"/>
  <c r="R247" i="1"/>
  <c r="O247" i="1"/>
  <c r="M247" i="1"/>
  <c r="K247" i="1"/>
  <c r="G247" i="1"/>
  <c r="E247" i="1"/>
  <c r="D247" i="1"/>
  <c r="C247" i="1"/>
  <c r="B247" i="1"/>
  <c r="S246" i="1"/>
  <c r="R246" i="1"/>
  <c r="O246" i="1"/>
  <c r="M246" i="1"/>
  <c r="K246" i="1"/>
  <c r="G246" i="1"/>
  <c r="E246" i="1"/>
  <c r="D246" i="1"/>
  <c r="C246" i="1"/>
  <c r="B246" i="1"/>
  <c r="S245" i="1"/>
  <c r="R245" i="1"/>
  <c r="O245" i="1"/>
  <c r="M245" i="1"/>
  <c r="K245" i="1"/>
  <c r="E245" i="1"/>
  <c r="D245" i="1"/>
  <c r="C245" i="1"/>
  <c r="B245" i="1"/>
  <c r="S244" i="1"/>
  <c r="R244" i="1"/>
  <c r="O244" i="1"/>
  <c r="M244" i="1"/>
  <c r="K244" i="1"/>
  <c r="G244" i="1"/>
  <c r="E244" i="1"/>
  <c r="D244" i="1"/>
  <c r="C244" i="1"/>
  <c r="B244" i="1"/>
  <c r="S243" i="1"/>
  <c r="R243" i="1"/>
  <c r="O243" i="1"/>
  <c r="M243" i="1"/>
  <c r="K243" i="1"/>
  <c r="E243" i="1"/>
  <c r="D243" i="1"/>
  <c r="C243" i="1"/>
  <c r="B243" i="1"/>
  <c r="S242" i="1"/>
  <c r="R242" i="1"/>
  <c r="O242" i="1"/>
  <c r="M242" i="1"/>
  <c r="K242" i="1"/>
  <c r="G242" i="1"/>
  <c r="E242" i="1"/>
  <c r="D242" i="1"/>
  <c r="C242" i="1"/>
  <c r="B242" i="1"/>
  <c r="S241" i="1"/>
  <c r="R241" i="1"/>
  <c r="O241" i="1"/>
  <c r="M241" i="1"/>
  <c r="K241" i="1"/>
  <c r="E241" i="1"/>
  <c r="D241" i="1"/>
  <c r="C241" i="1"/>
  <c r="B241" i="1"/>
  <c r="S240" i="1"/>
  <c r="R240" i="1"/>
  <c r="O240" i="1"/>
  <c r="M240" i="1"/>
  <c r="K240" i="1"/>
  <c r="E240" i="1"/>
  <c r="D240" i="1"/>
  <c r="C240" i="1"/>
  <c r="B240" i="1"/>
  <c r="S239" i="1"/>
  <c r="R239" i="1"/>
  <c r="O239" i="1"/>
  <c r="M239" i="1"/>
  <c r="K239" i="1"/>
  <c r="G239" i="1"/>
  <c r="E239" i="1"/>
  <c r="D239" i="1"/>
  <c r="C239" i="1"/>
  <c r="B239" i="1"/>
  <c r="S238" i="1"/>
  <c r="R238" i="1"/>
  <c r="O238" i="1"/>
  <c r="M238" i="1"/>
  <c r="K238" i="1"/>
  <c r="E238" i="1"/>
  <c r="D238" i="1"/>
  <c r="C238" i="1"/>
  <c r="B238" i="1"/>
  <c r="S237" i="1"/>
  <c r="R237" i="1"/>
  <c r="O237" i="1"/>
  <c r="M237" i="1"/>
  <c r="K237" i="1"/>
  <c r="E237" i="1"/>
  <c r="D237" i="1"/>
  <c r="C237" i="1"/>
  <c r="B237" i="1"/>
  <c r="S236" i="1"/>
  <c r="R236" i="1"/>
  <c r="O236" i="1"/>
  <c r="M236" i="1"/>
  <c r="K236" i="1"/>
  <c r="G236" i="1"/>
  <c r="E236" i="1"/>
  <c r="D236" i="1"/>
  <c r="C236" i="1"/>
  <c r="B236" i="1"/>
  <c r="S235" i="1"/>
  <c r="R235" i="1"/>
  <c r="O235" i="1"/>
  <c r="M235" i="1"/>
  <c r="K235" i="1"/>
  <c r="G235" i="1"/>
  <c r="E235" i="1"/>
  <c r="D235" i="1"/>
  <c r="C235" i="1"/>
  <c r="B235" i="1"/>
  <c r="S234" i="1"/>
  <c r="R234" i="1"/>
  <c r="O234" i="1"/>
  <c r="M234" i="1"/>
  <c r="K234" i="1"/>
  <c r="G234" i="1"/>
  <c r="E234" i="1"/>
  <c r="D234" i="1"/>
  <c r="C234" i="1"/>
  <c r="B234" i="1"/>
  <c r="S233" i="1"/>
  <c r="R233" i="1"/>
  <c r="O233" i="1"/>
  <c r="M233" i="1"/>
  <c r="K233" i="1"/>
  <c r="E233" i="1"/>
  <c r="D233" i="1"/>
  <c r="C233" i="1"/>
  <c r="B233" i="1"/>
  <c r="S232" i="1"/>
  <c r="R232" i="1"/>
  <c r="O232" i="1"/>
  <c r="M232" i="1"/>
  <c r="K232" i="1"/>
  <c r="E232" i="1"/>
  <c r="D232" i="1"/>
  <c r="C232" i="1"/>
  <c r="B232" i="1"/>
  <c r="S231" i="1"/>
  <c r="R231" i="1"/>
  <c r="O231" i="1"/>
  <c r="M231" i="1"/>
  <c r="K231" i="1"/>
  <c r="G231" i="1"/>
  <c r="E231" i="1"/>
  <c r="D231" i="1"/>
  <c r="C231" i="1"/>
  <c r="B231" i="1"/>
  <c r="S230" i="1"/>
  <c r="R230" i="1"/>
  <c r="O230" i="1"/>
  <c r="M230" i="1"/>
  <c r="K230" i="1"/>
  <c r="G230" i="1"/>
  <c r="E230" i="1"/>
  <c r="D230" i="1"/>
  <c r="C230" i="1"/>
  <c r="B230" i="1"/>
  <c r="S229" i="1"/>
  <c r="R229" i="1"/>
  <c r="O229" i="1"/>
  <c r="M229" i="1"/>
  <c r="K229" i="1"/>
  <c r="E229" i="1"/>
  <c r="D229" i="1"/>
  <c r="C229" i="1"/>
  <c r="B229" i="1"/>
  <c r="S228" i="1"/>
  <c r="R228" i="1"/>
  <c r="O228" i="1"/>
  <c r="M228" i="1"/>
  <c r="K228" i="1"/>
  <c r="G228" i="1"/>
  <c r="E228" i="1"/>
  <c r="D228" i="1"/>
  <c r="C228" i="1"/>
  <c r="B228" i="1"/>
  <c r="S227" i="1"/>
  <c r="R227" i="1"/>
  <c r="O227" i="1"/>
  <c r="M227" i="1"/>
  <c r="K227" i="1"/>
  <c r="G227" i="1"/>
  <c r="E227" i="1"/>
  <c r="D227" i="1"/>
  <c r="C227" i="1"/>
  <c r="B227" i="1"/>
  <c r="S226" i="1"/>
  <c r="R226" i="1"/>
  <c r="O226" i="1"/>
  <c r="M226" i="1"/>
  <c r="K226" i="1"/>
  <c r="G226" i="1"/>
  <c r="E226" i="1"/>
  <c r="D226" i="1"/>
  <c r="C226" i="1"/>
  <c r="B226" i="1"/>
  <c r="S225" i="1"/>
  <c r="R225" i="1"/>
  <c r="O225" i="1"/>
  <c r="M225" i="1"/>
  <c r="K225" i="1"/>
  <c r="E225" i="1"/>
  <c r="D225" i="1"/>
  <c r="C225" i="1"/>
  <c r="B225" i="1"/>
  <c r="S224" i="1"/>
  <c r="R224" i="1"/>
  <c r="O224" i="1"/>
  <c r="M224" i="1"/>
  <c r="K224" i="1"/>
  <c r="G224" i="1"/>
  <c r="E224" i="1"/>
  <c r="D224" i="1"/>
  <c r="C224" i="1"/>
  <c r="B224" i="1"/>
  <c r="S223" i="1"/>
  <c r="R223" i="1"/>
  <c r="O223" i="1"/>
  <c r="M223" i="1"/>
  <c r="K223" i="1"/>
  <c r="G223" i="1"/>
  <c r="E223" i="1"/>
  <c r="D223" i="1"/>
  <c r="C223" i="1"/>
  <c r="B223" i="1"/>
  <c r="S222" i="1"/>
  <c r="R222" i="1"/>
  <c r="O222" i="1"/>
  <c r="M222" i="1"/>
  <c r="K222" i="1"/>
  <c r="E222" i="1"/>
  <c r="D222" i="1"/>
  <c r="C222" i="1"/>
  <c r="B222" i="1"/>
  <c r="S221" i="1"/>
  <c r="R221" i="1"/>
  <c r="O221" i="1"/>
  <c r="M221" i="1"/>
  <c r="K221" i="1"/>
  <c r="E221" i="1"/>
  <c r="D221" i="1"/>
  <c r="C221" i="1"/>
  <c r="B221" i="1"/>
  <c r="S220" i="1"/>
  <c r="R220" i="1"/>
  <c r="O220" i="1"/>
  <c r="M220" i="1"/>
  <c r="K220" i="1"/>
  <c r="G220" i="1"/>
  <c r="E220" i="1"/>
  <c r="D220" i="1"/>
  <c r="C220" i="1"/>
  <c r="B220" i="1"/>
  <c r="S219" i="1"/>
  <c r="R219" i="1"/>
  <c r="O219" i="1"/>
  <c r="M219" i="1"/>
  <c r="K219" i="1"/>
  <c r="G219" i="1"/>
  <c r="E219" i="1"/>
  <c r="D219" i="1"/>
  <c r="C219" i="1"/>
  <c r="B219" i="1"/>
  <c r="S218" i="1"/>
  <c r="R218" i="1"/>
  <c r="O218" i="1"/>
  <c r="M218" i="1"/>
  <c r="K218" i="1"/>
  <c r="G218" i="1"/>
  <c r="E218" i="1"/>
  <c r="D218" i="1"/>
  <c r="C218" i="1"/>
  <c r="B218" i="1"/>
  <c r="S217" i="1"/>
  <c r="R217" i="1"/>
  <c r="O217" i="1"/>
  <c r="M217" i="1"/>
  <c r="K217" i="1"/>
  <c r="E217" i="1"/>
  <c r="D217" i="1"/>
  <c r="C217" i="1"/>
  <c r="B217" i="1"/>
  <c r="S216" i="1"/>
  <c r="R216" i="1"/>
  <c r="O216" i="1"/>
  <c r="M216" i="1"/>
  <c r="K216" i="1"/>
  <c r="E216" i="1"/>
  <c r="D216" i="1"/>
  <c r="C216" i="1"/>
  <c r="B216" i="1"/>
  <c r="S215" i="1"/>
  <c r="R215" i="1"/>
  <c r="O215" i="1"/>
  <c r="M215" i="1"/>
  <c r="K215" i="1"/>
  <c r="G215" i="1"/>
  <c r="E215" i="1"/>
  <c r="D215" i="1"/>
  <c r="C215" i="1"/>
  <c r="B215" i="1"/>
  <c r="S214" i="1"/>
  <c r="R214" i="1"/>
  <c r="O214" i="1"/>
  <c r="M214" i="1"/>
  <c r="K214" i="1"/>
  <c r="G214" i="1"/>
  <c r="E214" i="1"/>
  <c r="D214" i="1"/>
  <c r="C214" i="1"/>
  <c r="B214" i="1"/>
  <c r="S213" i="1"/>
  <c r="R213" i="1"/>
  <c r="O213" i="1"/>
  <c r="M213" i="1"/>
  <c r="K213" i="1"/>
  <c r="E213" i="1"/>
  <c r="D213" i="1"/>
  <c r="C213" i="1"/>
  <c r="B213" i="1"/>
  <c r="S212" i="1"/>
  <c r="R212" i="1"/>
  <c r="O212" i="1"/>
  <c r="M212" i="1"/>
  <c r="K212" i="1"/>
  <c r="E212" i="1"/>
  <c r="D212" i="1"/>
  <c r="C212" i="1"/>
  <c r="B212" i="1"/>
  <c r="S211" i="1"/>
  <c r="R211" i="1"/>
  <c r="O211" i="1"/>
  <c r="M211" i="1"/>
  <c r="K211" i="1"/>
  <c r="E211" i="1"/>
  <c r="D211" i="1"/>
  <c r="C211" i="1"/>
  <c r="B211" i="1"/>
  <c r="S210" i="1"/>
  <c r="R210" i="1"/>
  <c r="O210" i="1"/>
  <c r="M210" i="1"/>
  <c r="K210" i="1"/>
  <c r="G210" i="1"/>
  <c r="E210" i="1"/>
  <c r="D210" i="1"/>
  <c r="C210" i="1"/>
  <c r="B210" i="1"/>
  <c r="S209" i="1"/>
  <c r="R209" i="1"/>
  <c r="O209" i="1"/>
  <c r="M209" i="1"/>
  <c r="K209" i="1"/>
  <c r="E209" i="1"/>
  <c r="D209" i="1"/>
  <c r="C209" i="1"/>
  <c r="B209" i="1"/>
  <c r="S208" i="1"/>
  <c r="R208" i="1"/>
  <c r="O208" i="1"/>
  <c r="M208" i="1"/>
  <c r="K208" i="1"/>
  <c r="G208" i="1"/>
  <c r="E208" i="1"/>
  <c r="D208" i="1"/>
  <c r="C208" i="1"/>
  <c r="B208" i="1"/>
  <c r="S207" i="1"/>
  <c r="R207" i="1"/>
  <c r="O207" i="1"/>
  <c r="M207" i="1"/>
  <c r="K207" i="1"/>
  <c r="G207" i="1"/>
  <c r="E207" i="1"/>
  <c r="D207" i="1"/>
  <c r="C207" i="1"/>
  <c r="B207" i="1"/>
  <c r="S206" i="1"/>
  <c r="R206" i="1"/>
  <c r="O206" i="1"/>
  <c r="M206" i="1"/>
  <c r="K206" i="1"/>
  <c r="G206" i="1"/>
  <c r="E206" i="1"/>
  <c r="D206" i="1"/>
  <c r="C206" i="1"/>
  <c r="B206" i="1"/>
  <c r="S205" i="1"/>
  <c r="R205" i="1"/>
  <c r="O205" i="1"/>
  <c r="M205" i="1"/>
  <c r="K205" i="1"/>
  <c r="E205" i="1"/>
  <c r="D205" i="1"/>
  <c r="C205" i="1"/>
  <c r="B205" i="1"/>
  <c r="S204" i="1"/>
  <c r="R204" i="1"/>
  <c r="O204" i="1"/>
  <c r="M204" i="1"/>
  <c r="K204" i="1"/>
  <c r="G204" i="1"/>
  <c r="E204" i="1"/>
  <c r="D204" i="1"/>
  <c r="C204" i="1"/>
  <c r="B204" i="1"/>
  <c r="S203" i="1"/>
  <c r="R203" i="1"/>
  <c r="O203" i="1"/>
  <c r="M203" i="1"/>
  <c r="K203" i="1"/>
  <c r="G203" i="1"/>
  <c r="E203" i="1"/>
  <c r="D203" i="1"/>
  <c r="C203" i="1"/>
  <c r="B203" i="1"/>
  <c r="S202" i="1"/>
  <c r="R202" i="1"/>
  <c r="O202" i="1"/>
  <c r="M202" i="1"/>
  <c r="K202" i="1"/>
  <c r="G202" i="1"/>
  <c r="E202" i="1"/>
  <c r="D202" i="1"/>
  <c r="C202" i="1"/>
  <c r="B202" i="1"/>
  <c r="S201" i="1"/>
  <c r="R201" i="1"/>
  <c r="O201" i="1"/>
  <c r="M201" i="1"/>
  <c r="K201" i="1"/>
  <c r="E201" i="1"/>
  <c r="D201" i="1"/>
  <c r="C201" i="1"/>
  <c r="B201" i="1"/>
  <c r="S200" i="1"/>
  <c r="R200" i="1"/>
  <c r="O200" i="1"/>
  <c r="M200" i="1"/>
  <c r="K200" i="1"/>
  <c r="G200" i="1"/>
  <c r="E200" i="1"/>
  <c r="D200" i="1"/>
  <c r="C200" i="1"/>
  <c r="B200" i="1"/>
  <c r="S199" i="1"/>
  <c r="R199" i="1"/>
  <c r="O199" i="1"/>
  <c r="M199" i="1"/>
  <c r="K199" i="1"/>
  <c r="G199" i="1"/>
  <c r="E199" i="1"/>
  <c r="D199" i="1"/>
  <c r="C199" i="1"/>
  <c r="B199" i="1"/>
  <c r="S198" i="1"/>
  <c r="R198" i="1"/>
  <c r="O198" i="1"/>
  <c r="M198" i="1"/>
  <c r="K198" i="1"/>
  <c r="G198" i="1"/>
  <c r="E198" i="1"/>
  <c r="D198" i="1"/>
  <c r="C198" i="1"/>
  <c r="B198" i="1"/>
  <c r="S197" i="1"/>
  <c r="R197" i="1"/>
  <c r="O197" i="1"/>
  <c r="M197" i="1"/>
  <c r="K197" i="1"/>
  <c r="E197" i="1"/>
  <c r="D197" i="1"/>
  <c r="C197" i="1"/>
  <c r="B197" i="1"/>
  <c r="S196" i="1"/>
  <c r="R196" i="1"/>
  <c r="O196" i="1"/>
  <c r="M196" i="1"/>
  <c r="K196" i="1"/>
  <c r="G196" i="1"/>
  <c r="E196" i="1"/>
  <c r="D196" i="1"/>
  <c r="C196" i="1"/>
  <c r="B196" i="1"/>
  <c r="S195" i="1"/>
  <c r="R195" i="1"/>
  <c r="O195" i="1"/>
  <c r="M195" i="1"/>
  <c r="K195" i="1"/>
  <c r="G195" i="1"/>
  <c r="E195" i="1"/>
  <c r="D195" i="1"/>
  <c r="C195" i="1"/>
  <c r="B195" i="1"/>
  <c r="S194" i="1"/>
  <c r="R194" i="1"/>
  <c r="O194" i="1"/>
  <c r="M194" i="1"/>
  <c r="K194" i="1"/>
  <c r="E194" i="1"/>
  <c r="D194" i="1"/>
  <c r="C194" i="1"/>
  <c r="B194" i="1"/>
  <c r="S193" i="1"/>
  <c r="R193" i="1"/>
  <c r="O193" i="1"/>
  <c r="M193" i="1"/>
  <c r="K193" i="1"/>
  <c r="E193" i="1"/>
  <c r="D193" i="1"/>
  <c r="C193" i="1"/>
  <c r="B193" i="1"/>
  <c r="S192" i="1"/>
  <c r="R192" i="1"/>
  <c r="O192" i="1"/>
  <c r="M192" i="1"/>
  <c r="K192" i="1"/>
  <c r="G192" i="1"/>
  <c r="E192" i="1"/>
  <c r="D192" i="1"/>
  <c r="C192" i="1"/>
  <c r="B192" i="1"/>
  <c r="S191" i="1"/>
  <c r="R191" i="1"/>
  <c r="O191" i="1"/>
  <c r="M191" i="1"/>
  <c r="K191" i="1"/>
  <c r="E191" i="1"/>
  <c r="D191" i="1"/>
  <c r="C191" i="1"/>
  <c r="B191" i="1"/>
  <c r="S190" i="1"/>
  <c r="R190" i="1"/>
  <c r="O190" i="1"/>
  <c r="M190" i="1"/>
  <c r="K190" i="1"/>
  <c r="G190" i="1"/>
  <c r="E190" i="1"/>
  <c r="D190" i="1"/>
  <c r="C190" i="1"/>
  <c r="B190" i="1"/>
  <c r="S189" i="1"/>
  <c r="R189" i="1"/>
  <c r="O189" i="1"/>
  <c r="M189" i="1"/>
  <c r="K189" i="1"/>
  <c r="E189" i="1"/>
  <c r="D189" i="1"/>
  <c r="C189" i="1"/>
  <c r="B189" i="1"/>
  <c r="S188" i="1"/>
  <c r="R188" i="1"/>
  <c r="O188" i="1"/>
  <c r="M188" i="1"/>
  <c r="K188" i="1"/>
  <c r="E188" i="1"/>
  <c r="D188" i="1"/>
  <c r="C188" i="1"/>
  <c r="B188" i="1"/>
  <c r="S187" i="1"/>
  <c r="R187" i="1"/>
  <c r="O187" i="1"/>
  <c r="M187" i="1"/>
  <c r="K187" i="1"/>
  <c r="G187" i="1"/>
  <c r="E187" i="1"/>
  <c r="D187" i="1"/>
  <c r="C187" i="1"/>
  <c r="B187" i="1"/>
  <c r="S186" i="1"/>
  <c r="R186" i="1"/>
  <c r="O186" i="1"/>
  <c r="M186" i="1"/>
  <c r="K186" i="1"/>
  <c r="G186" i="1"/>
  <c r="E186" i="1"/>
  <c r="D186" i="1"/>
  <c r="C186" i="1"/>
  <c r="B186" i="1"/>
  <c r="S185" i="1"/>
  <c r="R185" i="1"/>
  <c r="O185" i="1"/>
  <c r="M185" i="1"/>
  <c r="K185" i="1"/>
  <c r="E185" i="1"/>
  <c r="D185" i="1"/>
  <c r="C185" i="1"/>
  <c r="B185" i="1"/>
  <c r="S184" i="1"/>
  <c r="R184" i="1"/>
  <c r="O184" i="1"/>
  <c r="M184" i="1"/>
  <c r="K184" i="1"/>
  <c r="G184" i="1"/>
  <c r="E184" i="1"/>
  <c r="D184" i="1"/>
  <c r="C184" i="1"/>
  <c r="B184" i="1"/>
  <c r="S183" i="1"/>
  <c r="R183" i="1"/>
  <c r="O183" i="1"/>
  <c r="M183" i="1"/>
  <c r="K183" i="1"/>
  <c r="G183" i="1"/>
  <c r="E183" i="1"/>
  <c r="D183" i="1"/>
  <c r="C183" i="1"/>
  <c r="B183" i="1"/>
  <c r="S182" i="1"/>
  <c r="R182" i="1"/>
  <c r="O182" i="1"/>
  <c r="M182" i="1"/>
  <c r="K182" i="1"/>
  <c r="G182" i="1"/>
  <c r="E182" i="1"/>
  <c r="D182" i="1"/>
  <c r="C182" i="1"/>
  <c r="B182" i="1"/>
  <c r="S181" i="1"/>
  <c r="R181" i="1"/>
  <c r="O181" i="1"/>
  <c r="M181" i="1"/>
  <c r="K181" i="1"/>
  <c r="E181" i="1"/>
  <c r="D181" i="1"/>
  <c r="C181" i="1"/>
  <c r="B181" i="1"/>
  <c r="S180" i="1"/>
  <c r="R180" i="1"/>
  <c r="O180" i="1"/>
  <c r="M180" i="1"/>
  <c r="K180" i="1"/>
  <c r="G180" i="1"/>
  <c r="E180" i="1"/>
  <c r="D180" i="1"/>
  <c r="C180" i="1"/>
  <c r="B180" i="1"/>
  <c r="S179" i="1"/>
  <c r="R179" i="1"/>
  <c r="O179" i="1"/>
  <c r="M179" i="1"/>
  <c r="K179" i="1"/>
  <c r="E179" i="1"/>
  <c r="D179" i="1"/>
  <c r="C179" i="1"/>
  <c r="B179" i="1"/>
  <c r="S178" i="1"/>
  <c r="R178" i="1"/>
  <c r="O178" i="1"/>
  <c r="M178" i="1"/>
  <c r="K178" i="1"/>
  <c r="G178" i="1"/>
  <c r="E178" i="1"/>
  <c r="D178" i="1"/>
  <c r="C178" i="1"/>
  <c r="B178" i="1"/>
  <c r="S177" i="1"/>
  <c r="R177" i="1"/>
  <c r="O177" i="1"/>
  <c r="M177" i="1"/>
  <c r="K177" i="1"/>
  <c r="E177" i="1"/>
  <c r="D177" i="1"/>
  <c r="C177" i="1"/>
  <c r="B177" i="1"/>
  <c r="S176" i="1"/>
  <c r="R176" i="1"/>
  <c r="O176" i="1"/>
  <c r="M176" i="1"/>
  <c r="K176" i="1"/>
  <c r="G176" i="1"/>
  <c r="E176" i="1"/>
  <c r="D176" i="1"/>
  <c r="C176" i="1"/>
  <c r="B176" i="1"/>
  <c r="S175" i="1"/>
  <c r="R175" i="1"/>
  <c r="O175" i="1"/>
  <c r="M175" i="1"/>
  <c r="K175" i="1"/>
  <c r="G175" i="1"/>
  <c r="E175" i="1"/>
  <c r="D175" i="1"/>
  <c r="C175" i="1"/>
  <c r="B175" i="1"/>
  <c r="S174" i="1"/>
  <c r="R174" i="1"/>
  <c r="O174" i="1"/>
  <c r="M174" i="1"/>
  <c r="K174" i="1"/>
  <c r="G174" i="1"/>
  <c r="E174" i="1"/>
  <c r="D174" i="1"/>
  <c r="C174" i="1"/>
  <c r="B174" i="1"/>
  <c r="S173" i="1"/>
  <c r="R173" i="1"/>
  <c r="O173" i="1"/>
  <c r="M173" i="1"/>
  <c r="K173" i="1"/>
  <c r="E173" i="1"/>
  <c r="D173" i="1"/>
  <c r="C173" i="1"/>
  <c r="B173" i="1"/>
  <c r="S172" i="1"/>
  <c r="R172" i="1"/>
  <c r="O172" i="1"/>
  <c r="M172" i="1"/>
  <c r="K172" i="1"/>
  <c r="G172" i="1"/>
  <c r="E172" i="1"/>
  <c r="D172" i="1"/>
  <c r="C172" i="1"/>
  <c r="B172" i="1"/>
  <c r="S171" i="1"/>
  <c r="R171" i="1"/>
  <c r="O171" i="1"/>
  <c r="M171" i="1"/>
  <c r="K171" i="1"/>
  <c r="E171" i="1"/>
  <c r="D171" i="1"/>
  <c r="C171" i="1"/>
  <c r="B171" i="1"/>
  <c r="S170" i="1"/>
  <c r="R170" i="1"/>
  <c r="O170" i="1"/>
  <c r="M170" i="1"/>
  <c r="K170" i="1"/>
  <c r="G170" i="1"/>
  <c r="E170" i="1"/>
  <c r="D170" i="1"/>
  <c r="C170" i="1"/>
  <c r="B170" i="1"/>
  <c r="S169" i="1"/>
  <c r="R169" i="1"/>
  <c r="O169" i="1"/>
  <c r="M169" i="1"/>
  <c r="K169" i="1"/>
  <c r="G169" i="1"/>
  <c r="E169" i="1"/>
  <c r="D169" i="1"/>
  <c r="C169" i="1"/>
  <c r="B169" i="1"/>
  <c r="S168" i="1"/>
  <c r="R168" i="1"/>
  <c r="O168" i="1"/>
  <c r="M168" i="1"/>
  <c r="K168" i="1"/>
  <c r="E168" i="1"/>
  <c r="D168" i="1"/>
  <c r="C168" i="1"/>
  <c r="B168" i="1"/>
  <c r="S167" i="1"/>
  <c r="R167" i="1"/>
  <c r="O167" i="1"/>
  <c r="M167" i="1"/>
  <c r="K167" i="1"/>
  <c r="G167" i="1"/>
  <c r="E167" i="1"/>
  <c r="D167" i="1"/>
  <c r="C167" i="1"/>
  <c r="B167" i="1"/>
  <c r="S166" i="1"/>
  <c r="R166" i="1"/>
  <c r="O166" i="1"/>
  <c r="M166" i="1"/>
  <c r="K166" i="1"/>
  <c r="G166" i="1"/>
  <c r="E166" i="1"/>
  <c r="D166" i="1"/>
  <c r="C166" i="1"/>
  <c r="B166" i="1"/>
  <c r="S165" i="1"/>
  <c r="R165" i="1"/>
  <c r="O165" i="1"/>
  <c r="M165" i="1"/>
  <c r="K165" i="1"/>
  <c r="E165" i="1"/>
  <c r="D165" i="1"/>
  <c r="C165" i="1"/>
  <c r="B165" i="1"/>
  <c r="S164" i="1"/>
  <c r="R164" i="1"/>
  <c r="O164" i="1"/>
  <c r="M164" i="1"/>
  <c r="K164" i="1"/>
  <c r="E164" i="1"/>
  <c r="D164" i="1"/>
  <c r="C164" i="1"/>
  <c r="B164" i="1"/>
  <c r="S163" i="1"/>
  <c r="R163" i="1"/>
  <c r="O163" i="1"/>
  <c r="M163" i="1"/>
  <c r="K163" i="1"/>
  <c r="G163" i="1"/>
  <c r="E163" i="1"/>
  <c r="D163" i="1"/>
  <c r="C163" i="1"/>
  <c r="B163" i="1"/>
  <c r="S162" i="1"/>
  <c r="R162" i="1"/>
  <c r="O162" i="1"/>
  <c r="M162" i="1"/>
  <c r="K162" i="1"/>
  <c r="G162" i="1"/>
  <c r="E162" i="1"/>
  <c r="D162" i="1"/>
  <c r="C162" i="1"/>
  <c r="B162" i="1"/>
  <c r="S161" i="1"/>
  <c r="R161" i="1"/>
  <c r="O161" i="1"/>
  <c r="M161" i="1"/>
  <c r="K161" i="1"/>
  <c r="E161" i="1"/>
  <c r="D161" i="1"/>
  <c r="C161" i="1"/>
  <c r="B161" i="1"/>
  <c r="S160" i="1"/>
  <c r="R160" i="1"/>
  <c r="O160" i="1"/>
  <c r="M160" i="1"/>
  <c r="K160" i="1"/>
  <c r="E160" i="1"/>
  <c r="D160" i="1"/>
  <c r="C160" i="1"/>
  <c r="B160" i="1"/>
  <c r="S159" i="1"/>
  <c r="R159" i="1"/>
  <c r="O159" i="1"/>
  <c r="M159" i="1"/>
  <c r="K159" i="1"/>
  <c r="G159" i="1"/>
  <c r="E159" i="1"/>
  <c r="D159" i="1"/>
  <c r="C159" i="1"/>
  <c r="B159" i="1"/>
  <c r="S158" i="1"/>
  <c r="R158" i="1"/>
  <c r="O158" i="1"/>
  <c r="M158" i="1"/>
  <c r="K158" i="1"/>
  <c r="G158" i="1"/>
  <c r="E158" i="1"/>
  <c r="D158" i="1"/>
  <c r="C158" i="1"/>
  <c r="B158" i="1"/>
  <c r="S157" i="1"/>
  <c r="R157" i="1"/>
  <c r="O157" i="1"/>
  <c r="M157" i="1"/>
  <c r="K157" i="1"/>
  <c r="E157" i="1"/>
  <c r="D157" i="1"/>
  <c r="C157" i="1"/>
  <c r="B157" i="1"/>
  <c r="S156" i="1"/>
  <c r="R156" i="1"/>
  <c r="O156" i="1"/>
  <c r="M156" i="1"/>
  <c r="K156" i="1"/>
  <c r="G156" i="1"/>
  <c r="E156" i="1"/>
  <c r="D156" i="1"/>
  <c r="C156" i="1"/>
  <c r="B156" i="1"/>
  <c r="S155" i="1"/>
  <c r="R155" i="1"/>
  <c r="O155" i="1"/>
  <c r="M155" i="1"/>
  <c r="K155" i="1"/>
  <c r="G155" i="1"/>
  <c r="E155" i="1"/>
  <c r="D155" i="1"/>
  <c r="C155" i="1"/>
  <c r="B155" i="1"/>
  <c r="S154" i="1"/>
  <c r="R154" i="1"/>
  <c r="O154" i="1"/>
  <c r="M154" i="1"/>
  <c r="K154" i="1"/>
  <c r="G154" i="1"/>
  <c r="E154" i="1"/>
  <c r="D154" i="1"/>
  <c r="C154" i="1"/>
  <c r="B154" i="1"/>
  <c r="S153" i="1"/>
  <c r="R153" i="1"/>
  <c r="O153" i="1"/>
  <c r="M153" i="1"/>
  <c r="K153" i="1"/>
  <c r="G153" i="1"/>
  <c r="E153" i="1"/>
  <c r="D153" i="1"/>
  <c r="C153" i="1"/>
  <c r="B153" i="1"/>
  <c r="S152" i="1"/>
  <c r="R152" i="1"/>
  <c r="O152" i="1"/>
  <c r="M152" i="1"/>
  <c r="K152" i="1"/>
  <c r="G152" i="1"/>
  <c r="E152" i="1"/>
  <c r="D152" i="1"/>
  <c r="C152" i="1"/>
  <c r="B152" i="1"/>
  <c r="S151" i="1"/>
  <c r="R151" i="1"/>
  <c r="O151" i="1"/>
  <c r="M151" i="1"/>
  <c r="K151" i="1"/>
  <c r="E151" i="1"/>
  <c r="D151" i="1"/>
  <c r="C151" i="1"/>
  <c r="B151" i="1"/>
  <c r="S150" i="1"/>
  <c r="R150" i="1"/>
  <c r="O150" i="1"/>
  <c r="M150" i="1"/>
  <c r="K150" i="1"/>
  <c r="G150" i="1"/>
  <c r="E150" i="1"/>
  <c r="D150" i="1"/>
  <c r="C150" i="1"/>
  <c r="B150" i="1"/>
  <c r="S149" i="1"/>
  <c r="R149" i="1"/>
  <c r="O149" i="1"/>
  <c r="M149" i="1"/>
  <c r="K149" i="1"/>
  <c r="E149" i="1"/>
  <c r="D149" i="1"/>
  <c r="C149" i="1"/>
  <c r="B149" i="1"/>
  <c r="S148" i="1"/>
  <c r="R148" i="1"/>
  <c r="O148" i="1"/>
  <c r="M148" i="1"/>
  <c r="K148" i="1"/>
  <c r="G148" i="1"/>
  <c r="E148" i="1"/>
  <c r="D148" i="1"/>
  <c r="C148" i="1"/>
  <c r="B148" i="1"/>
  <c r="S147" i="1"/>
  <c r="R147" i="1"/>
  <c r="O147" i="1"/>
  <c r="M147" i="1"/>
  <c r="K147" i="1"/>
  <c r="E147" i="1"/>
  <c r="D147" i="1"/>
  <c r="C147" i="1"/>
  <c r="B147" i="1"/>
  <c r="S146" i="1"/>
  <c r="R146" i="1"/>
  <c r="O146" i="1"/>
  <c r="M146" i="1"/>
  <c r="K146" i="1"/>
  <c r="G146" i="1"/>
  <c r="E146" i="1"/>
  <c r="D146" i="1"/>
  <c r="C146" i="1"/>
  <c r="B146" i="1"/>
  <c r="S145" i="1"/>
  <c r="R145" i="1"/>
  <c r="O145" i="1"/>
  <c r="M145" i="1"/>
  <c r="K145" i="1"/>
  <c r="E145" i="1"/>
  <c r="D145" i="1"/>
  <c r="C145" i="1"/>
  <c r="B145" i="1"/>
  <c r="S144" i="1"/>
  <c r="R144" i="1"/>
  <c r="O144" i="1"/>
  <c r="M144" i="1"/>
  <c r="K144" i="1"/>
  <c r="G144" i="1"/>
  <c r="E144" i="1"/>
  <c r="D144" i="1"/>
  <c r="C144" i="1"/>
  <c r="B144" i="1"/>
  <c r="S143" i="1"/>
  <c r="R143" i="1"/>
  <c r="O143" i="1"/>
  <c r="M143" i="1"/>
  <c r="K143" i="1"/>
  <c r="G143" i="1"/>
  <c r="E143" i="1"/>
  <c r="D143" i="1"/>
  <c r="C143" i="1"/>
  <c r="B143" i="1"/>
  <c r="S142" i="1"/>
  <c r="R142" i="1"/>
  <c r="O142" i="1"/>
  <c r="M142" i="1"/>
  <c r="K142" i="1"/>
  <c r="G142" i="1"/>
  <c r="E142" i="1"/>
  <c r="D142" i="1"/>
  <c r="C142" i="1"/>
  <c r="B142" i="1"/>
  <c r="S141" i="1"/>
  <c r="R141" i="1"/>
  <c r="O141" i="1"/>
  <c r="M141" i="1"/>
  <c r="K141" i="1"/>
  <c r="G141" i="1"/>
  <c r="E141" i="1"/>
  <c r="D141" i="1"/>
  <c r="C141" i="1"/>
  <c r="B141" i="1"/>
  <c r="S140" i="1"/>
  <c r="R140" i="1"/>
  <c r="O140" i="1"/>
  <c r="M140" i="1"/>
  <c r="K140" i="1"/>
  <c r="G140" i="1"/>
  <c r="E140" i="1"/>
  <c r="D140" i="1"/>
  <c r="C140" i="1"/>
  <c r="B140" i="1"/>
  <c r="S139" i="1"/>
  <c r="R139" i="1"/>
  <c r="O139" i="1"/>
  <c r="M139" i="1"/>
  <c r="K139" i="1"/>
  <c r="G139" i="1"/>
  <c r="E139" i="1"/>
  <c r="D139" i="1"/>
  <c r="C139" i="1"/>
  <c r="B139" i="1"/>
  <c r="S138" i="1"/>
  <c r="R138" i="1"/>
  <c r="O138" i="1"/>
  <c r="M138" i="1"/>
  <c r="K138" i="1"/>
  <c r="G138" i="1"/>
  <c r="E138" i="1"/>
  <c r="D138" i="1"/>
  <c r="C138" i="1"/>
  <c r="B138" i="1"/>
  <c r="S137" i="1"/>
  <c r="R137" i="1"/>
  <c r="O137" i="1"/>
  <c r="M137" i="1"/>
  <c r="K137" i="1"/>
  <c r="E137" i="1"/>
  <c r="D137" i="1"/>
  <c r="C137" i="1"/>
  <c r="B137" i="1"/>
  <c r="S136" i="1"/>
  <c r="R136" i="1"/>
  <c r="O136" i="1"/>
  <c r="M136" i="1"/>
  <c r="K136" i="1"/>
  <c r="E136" i="1"/>
  <c r="D136" i="1"/>
  <c r="C136" i="1"/>
  <c r="B136" i="1"/>
  <c r="S135" i="1"/>
  <c r="R135" i="1"/>
  <c r="O135" i="1"/>
  <c r="M135" i="1"/>
  <c r="K135" i="1"/>
  <c r="E135" i="1"/>
  <c r="D135" i="1"/>
  <c r="C135" i="1"/>
  <c r="B135" i="1"/>
  <c r="S134" i="1"/>
  <c r="R134" i="1"/>
  <c r="O134" i="1"/>
  <c r="M134" i="1"/>
  <c r="K134" i="1"/>
  <c r="E134" i="1"/>
  <c r="D134" i="1"/>
  <c r="C134" i="1"/>
  <c r="B134" i="1"/>
  <c r="S133" i="1"/>
  <c r="R133" i="1"/>
  <c r="O133" i="1"/>
  <c r="M133" i="1"/>
  <c r="K133" i="1"/>
  <c r="E133" i="1"/>
  <c r="D133" i="1"/>
  <c r="C133" i="1"/>
  <c r="B133" i="1"/>
  <c r="S132" i="1"/>
  <c r="R132" i="1"/>
  <c r="O132" i="1"/>
  <c r="M132" i="1"/>
  <c r="K132" i="1"/>
  <c r="G132" i="1"/>
  <c r="E132" i="1"/>
  <c r="D132" i="1"/>
  <c r="C132" i="1"/>
  <c r="B132" i="1"/>
  <c r="S131" i="1"/>
  <c r="R131" i="1"/>
  <c r="O131" i="1"/>
  <c r="M131" i="1"/>
  <c r="K131" i="1"/>
  <c r="G131" i="1"/>
  <c r="E131" i="1"/>
  <c r="D131" i="1"/>
  <c r="C131" i="1"/>
  <c r="B131" i="1"/>
  <c r="S130" i="1"/>
  <c r="R130" i="1"/>
  <c r="O130" i="1"/>
  <c r="M130" i="1"/>
  <c r="K130" i="1"/>
  <c r="G130" i="1"/>
  <c r="E130" i="1"/>
  <c r="D130" i="1"/>
  <c r="C130" i="1"/>
  <c r="B130" i="1"/>
  <c r="S129" i="1"/>
  <c r="R129" i="1"/>
  <c r="O129" i="1"/>
  <c r="M129" i="1"/>
  <c r="K129" i="1"/>
  <c r="E129" i="1"/>
  <c r="D129" i="1"/>
  <c r="C129" i="1"/>
  <c r="B129" i="1"/>
  <c r="S128" i="1"/>
  <c r="R128" i="1"/>
  <c r="O128" i="1"/>
  <c r="M128" i="1"/>
  <c r="K128" i="1"/>
  <c r="G128" i="1"/>
  <c r="E128" i="1"/>
  <c r="D128" i="1"/>
  <c r="C128" i="1"/>
  <c r="B128" i="1"/>
  <c r="S127" i="1"/>
  <c r="R127" i="1"/>
  <c r="O127" i="1"/>
  <c r="M127" i="1"/>
  <c r="K127" i="1"/>
  <c r="G127" i="1"/>
  <c r="E127" i="1"/>
  <c r="D127" i="1"/>
  <c r="C127" i="1"/>
  <c r="B127" i="1"/>
  <c r="S126" i="1"/>
  <c r="R126" i="1"/>
  <c r="O126" i="1"/>
  <c r="M126" i="1"/>
  <c r="K126" i="1"/>
  <c r="E126" i="1"/>
  <c r="D126" i="1"/>
  <c r="C126" i="1"/>
  <c r="B126" i="1"/>
  <c r="S125" i="1"/>
  <c r="R125" i="1"/>
  <c r="O125" i="1"/>
  <c r="M125" i="1"/>
  <c r="K125" i="1"/>
  <c r="G125" i="1"/>
  <c r="E125" i="1"/>
  <c r="D125" i="1"/>
  <c r="C125" i="1"/>
  <c r="B125" i="1"/>
  <c r="S124" i="1"/>
  <c r="R124" i="1"/>
  <c r="O124" i="1"/>
  <c r="M124" i="1"/>
  <c r="K124" i="1"/>
  <c r="G124" i="1"/>
  <c r="E124" i="1"/>
  <c r="D124" i="1"/>
  <c r="C124" i="1"/>
  <c r="B124" i="1"/>
  <c r="S123" i="1"/>
  <c r="R123" i="1"/>
  <c r="O123" i="1"/>
  <c r="M123" i="1"/>
  <c r="K123" i="1"/>
  <c r="E123" i="1"/>
  <c r="D123" i="1"/>
  <c r="C123" i="1"/>
  <c r="B123" i="1"/>
  <c r="S122" i="1"/>
  <c r="R122" i="1"/>
  <c r="O122" i="1"/>
  <c r="M122" i="1"/>
  <c r="K122" i="1"/>
  <c r="G122" i="1"/>
  <c r="E122" i="1"/>
  <c r="D122" i="1"/>
  <c r="C122" i="1"/>
  <c r="B122" i="1"/>
  <c r="S121" i="1"/>
  <c r="R121" i="1"/>
  <c r="O121" i="1"/>
  <c r="M121" i="1"/>
  <c r="K121" i="1"/>
  <c r="E121" i="1"/>
  <c r="D121" i="1"/>
  <c r="C121" i="1"/>
  <c r="B121" i="1"/>
  <c r="S120" i="1"/>
  <c r="R120" i="1"/>
  <c r="O120" i="1"/>
  <c r="M120" i="1"/>
  <c r="K120" i="1"/>
  <c r="E120" i="1"/>
  <c r="D120" i="1"/>
  <c r="C120" i="1"/>
  <c r="B120" i="1"/>
  <c r="S119" i="1"/>
  <c r="R119" i="1"/>
  <c r="O119" i="1"/>
  <c r="M119" i="1"/>
  <c r="K119" i="1"/>
  <c r="G119" i="1"/>
  <c r="E119" i="1"/>
  <c r="D119" i="1"/>
  <c r="C119" i="1"/>
  <c r="B119" i="1"/>
  <c r="S118" i="1"/>
  <c r="R118" i="1"/>
  <c r="O118" i="1"/>
  <c r="M118" i="1"/>
  <c r="K118" i="1"/>
  <c r="G118" i="1"/>
  <c r="E118" i="1"/>
  <c r="D118" i="1"/>
  <c r="C118" i="1"/>
  <c r="B118" i="1"/>
  <c r="S117" i="1"/>
  <c r="R117" i="1"/>
  <c r="O117" i="1"/>
  <c r="M117" i="1"/>
  <c r="K117" i="1"/>
  <c r="E117" i="1"/>
  <c r="D117" i="1"/>
  <c r="C117" i="1"/>
  <c r="B117" i="1"/>
  <c r="S116" i="1"/>
  <c r="R116" i="1"/>
  <c r="O116" i="1"/>
  <c r="M116" i="1"/>
  <c r="K116" i="1"/>
  <c r="G116" i="1"/>
  <c r="E116" i="1"/>
  <c r="D116" i="1"/>
  <c r="C116" i="1"/>
  <c r="B116" i="1"/>
  <c r="S115" i="1"/>
  <c r="R115" i="1"/>
  <c r="O115" i="1"/>
  <c r="M115" i="1"/>
  <c r="K115" i="1"/>
  <c r="G115" i="1"/>
  <c r="E115" i="1"/>
  <c r="D115" i="1"/>
  <c r="C115" i="1"/>
  <c r="B115" i="1"/>
  <c r="S114" i="1"/>
  <c r="R114" i="1"/>
  <c r="O114" i="1"/>
  <c r="M114" i="1"/>
  <c r="K114" i="1"/>
  <c r="G114" i="1"/>
  <c r="E114" i="1"/>
  <c r="D114" i="1"/>
  <c r="C114" i="1"/>
  <c r="B114" i="1"/>
  <c r="S113" i="1"/>
  <c r="R113" i="1"/>
  <c r="O113" i="1"/>
  <c r="M113" i="1"/>
  <c r="K113" i="1"/>
  <c r="E113" i="1"/>
  <c r="D113" i="1"/>
  <c r="C113" i="1"/>
  <c r="B113" i="1"/>
  <c r="S112" i="1"/>
  <c r="R112" i="1"/>
  <c r="O112" i="1"/>
  <c r="M112" i="1"/>
  <c r="K112" i="1"/>
  <c r="G112" i="1"/>
  <c r="E112" i="1"/>
  <c r="D112" i="1"/>
  <c r="C112" i="1"/>
  <c r="B112" i="1"/>
  <c r="S111" i="1"/>
  <c r="R111" i="1"/>
  <c r="O111" i="1"/>
  <c r="M111" i="1"/>
  <c r="K111" i="1"/>
  <c r="E111" i="1"/>
  <c r="D111" i="1"/>
  <c r="C111" i="1"/>
  <c r="B111" i="1"/>
  <c r="S110" i="1"/>
  <c r="R110" i="1"/>
  <c r="O110" i="1"/>
  <c r="M110" i="1"/>
  <c r="K110" i="1"/>
  <c r="G110" i="1"/>
  <c r="E110" i="1"/>
  <c r="D110" i="1"/>
  <c r="C110" i="1"/>
  <c r="B110" i="1"/>
  <c r="S109" i="1"/>
  <c r="R109" i="1"/>
  <c r="O109" i="1"/>
  <c r="M109" i="1"/>
  <c r="K109" i="1"/>
  <c r="E109" i="1"/>
  <c r="D109" i="1"/>
  <c r="C109" i="1"/>
  <c r="B109" i="1"/>
  <c r="S108" i="1"/>
  <c r="R108" i="1"/>
  <c r="O108" i="1"/>
  <c r="M108" i="1"/>
  <c r="K108" i="1"/>
  <c r="G108" i="1"/>
  <c r="E108" i="1"/>
  <c r="D108" i="1"/>
  <c r="C108" i="1"/>
  <c r="B108" i="1"/>
  <c r="S107" i="1"/>
  <c r="R107" i="1"/>
  <c r="O107" i="1"/>
  <c r="M107" i="1"/>
  <c r="K107" i="1"/>
  <c r="E107" i="1"/>
  <c r="D107" i="1"/>
  <c r="C107" i="1"/>
  <c r="B107" i="1"/>
  <c r="S106" i="1"/>
  <c r="R106" i="1"/>
  <c r="O106" i="1"/>
  <c r="M106" i="1"/>
  <c r="K106" i="1"/>
  <c r="E106" i="1"/>
  <c r="D106" i="1"/>
  <c r="C106" i="1"/>
  <c r="B106" i="1"/>
  <c r="S105" i="1"/>
  <c r="R105" i="1"/>
  <c r="O105" i="1"/>
  <c r="M105" i="1"/>
  <c r="K105" i="1"/>
  <c r="E105" i="1"/>
  <c r="D105" i="1"/>
  <c r="C105" i="1"/>
  <c r="B105" i="1"/>
  <c r="S104" i="1"/>
  <c r="R104" i="1"/>
  <c r="O104" i="1"/>
  <c r="M104" i="1"/>
  <c r="K104" i="1"/>
  <c r="G104" i="1"/>
  <c r="E104" i="1"/>
  <c r="D104" i="1"/>
  <c r="C104" i="1"/>
  <c r="B104" i="1"/>
  <c r="S103" i="1"/>
  <c r="R103" i="1"/>
  <c r="O103" i="1"/>
  <c r="M103" i="1"/>
  <c r="K103" i="1"/>
  <c r="G103" i="1"/>
  <c r="E103" i="1"/>
  <c r="D103" i="1"/>
  <c r="C103" i="1"/>
  <c r="B103" i="1"/>
  <c r="S102" i="1"/>
  <c r="R102" i="1"/>
  <c r="O102" i="1"/>
  <c r="M102" i="1"/>
  <c r="K102" i="1"/>
  <c r="G102" i="1"/>
  <c r="E102" i="1"/>
  <c r="D102" i="1"/>
  <c r="C102" i="1"/>
  <c r="B102" i="1"/>
  <c r="S101" i="1"/>
  <c r="R101" i="1"/>
  <c r="O101" i="1"/>
  <c r="M101" i="1"/>
  <c r="K101" i="1"/>
  <c r="E101" i="1"/>
  <c r="D101" i="1"/>
  <c r="C101" i="1"/>
  <c r="B101" i="1"/>
  <c r="S100" i="1"/>
  <c r="R100" i="1"/>
  <c r="O100" i="1"/>
  <c r="M100" i="1"/>
  <c r="K100" i="1"/>
  <c r="E100" i="1"/>
  <c r="D100" i="1"/>
  <c r="C100" i="1"/>
  <c r="B100" i="1"/>
  <c r="S99" i="1"/>
  <c r="R99" i="1"/>
  <c r="O99" i="1"/>
  <c r="M99" i="1"/>
  <c r="K99" i="1"/>
  <c r="E99" i="1"/>
  <c r="D99" i="1"/>
  <c r="C99" i="1"/>
  <c r="B99" i="1"/>
  <c r="S98" i="1"/>
  <c r="R98" i="1"/>
  <c r="O98" i="1"/>
  <c r="M98" i="1"/>
  <c r="K98" i="1"/>
  <c r="G98" i="1"/>
  <c r="E98" i="1"/>
  <c r="D98" i="1"/>
  <c r="C98" i="1"/>
  <c r="B98" i="1"/>
  <c r="S97" i="1"/>
  <c r="R97" i="1"/>
  <c r="O97" i="1"/>
  <c r="M97" i="1"/>
  <c r="K97" i="1"/>
  <c r="E97" i="1"/>
  <c r="D97" i="1"/>
  <c r="C97" i="1"/>
  <c r="B97" i="1"/>
  <c r="S96" i="1"/>
  <c r="R96" i="1"/>
  <c r="O96" i="1"/>
  <c r="M96" i="1"/>
  <c r="K96" i="1"/>
  <c r="E96" i="1"/>
  <c r="D96" i="1"/>
  <c r="C96" i="1"/>
  <c r="B96" i="1"/>
  <c r="S95" i="1"/>
  <c r="R95" i="1"/>
  <c r="O95" i="1"/>
  <c r="M95" i="1"/>
  <c r="K95" i="1"/>
  <c r="E95" i="1"/>
  <c r="D95" i="1"/>
  <c r="C95" i="1"/>
  <c r="B95" i="1"/>
  <c r="S94" i="1"/>
  <c r="R94" i="1"/>
  <c r="O94" i="1"/>
  <c r="M94" i="1"/>
  <c r="K94" i="1"/>
  <c r="G94" i="1"/>
  <c r="E94" i="1"/>
  <c r="D94" i="1"/>
  <c r="C94" i="1"/>
  <c r="B94" i="1"/>
  <c r="S93" i="1"/>
  <c r="R93" i="1"/>
  <c r="O93" i="1"/>
  <c r="M93" i="1"/>
  <c r="K93" i="1"/>
  <c r="E93" i="1"/>
  <c r="D93" i="1"/>
  <c r="C93" i="1"/>
  <c r="B93" i="1"/>
  <c r="S92" i="1"/>
  <c r="R92" i="1"/>
  <c r="O92" i="1"/>
  <c r="M92" i="1"/>
  <c r="K92" i="1"/>
  <c r="G92" i="1"/>
  <c r="E92" i="1"/>
  <c r="D92" i="1"/>
  <c r="C92" i="1"/>
  <c r="B92" i="1"/>
  <c r="S91" i="1"/>
  <c r="R91" i="1"/>
  <c r="O91" i="1"/>
  <c r="M91" i="1"/>
  <c r="K91" i="1"/>
  <c r="G91" i="1"/>
  <c r="E91" i="1"/>
  <c r="D91" i="1"/>
  <c r="C91" i="1"/>
  <c r="B91" i="1"/>
  <c r="S90" i="1"/>
  <c r="R90" i="1"/>
  <c r="O90" i="1"/>
  <c r="M90" i="1"/>
  <c r="K90" i="1"/>
  <c r="G90" i="1"/>
  <c r="E90" i="1"/>
  <c r="D90" i="1"/>
  <c r="C90" i="1"/>
  <c r="B90" i="1"/>
  <c r="S89" i="1"/>
  <c r="R89" i="1"/>
  <c r="O89" i="1"/>
  <c r="M89" i="1"/>
  <c r="K89" i="1"/>
  <c r="E89" i="1"/>
  <c r="D89" i="1"/>
  <c r="C89" i="1"/>
  <c r="B89" i="1"/>
  <c r="S88" i="1"/>
  <c r="R88" i="1"/>
  <c r="O88" i="1"/>
  <c r="M88" i="1"/>
  <c r="K88" i="1"/>
  <c r="G88" i="1"/>
  <c r="E88" i="1"/>
  <c r="D88" i="1"/>
  <c r="C88" i="1"/>
  <c r="B88" i="1"/>
  <c r="S87" i="1"/>
  <c r="R87" i="1"/>
  <c r="O87" i="1"/>
  <c r="M87" i="1"/>
  <c r="K87" i="1"/>
  <c r="G87" i="1"/>
  <c r="E87" i="1"/>
  <c r="D87" i="1"/>
  <c r="C87" i="1"/>
  <c r="B87" i="1"/>
  <c r="S86" i="1"/>
  <c r="R86" i="1"/>
  <c r="O86" i="1"/>
  <c r="M86" i="1"/>
  <c r="K86" i="1"/>
  <c r="G86" i="1"/>
  <c r="E86" i="1"/>
  <c r="D86" i="1"/>
  <c r="C86" i="1"/>
  <c r="B86" i="1"/>
  <c r="S85" i="1"/>
  <c r="R85" i="1"/>
  <c r="O85" i="1"/>
  <c r="M85" i="1"/>
  <c r="K85" i="1"/>
  <c r="E85" i="1"/>
  <c r="D85" i="1"/>
  <c r="C85" i="1"/>
  <c r="B85" i="1"/>
  <c r="S84" i="1"/>
  <c r="R84" i="1"/>
  <c r="O84" i="1"/>
  <c r="M84" i="1"/>
  <c r="K84" i="1"/>
  <c r="E84" i="1"/>
  <c r="D84" i="1"/>
  <c r="C84" i="1"/>
  <c r="B84" i="1"/>
  <c r="S83" i="1"/>
  <c r="R83" i="1"/>
  <c r="O83" i="1"/>
  <c r="M83" i="1"/>
  <c r="K83" i="1"/>
  <c r="G83" i="1"/>
  <c r="E83" i="1"/>
  <c r="D83" i="1"/>
  <c r="C83" i="1"/>
  <c r="B83" i="1"/>
  <c r="S82" i="1"/>
  <c r="R82" i="1"/>
  <c r="O82" i="1"/>
  <c r="M82" i="1"/>
  <c r="K82" i="1"/>
  <c r="G82" i="1"/>
  <c r="E82" i="1"/>
  <c r="D82" i="1"/>
  <c r="C82" i="1"/>
  <c r="B82" i="1"/>
  <c r="S81" i="1"/>
  <c r="R81" i="1"/>
  <c r="O81" i="1"/>
  <c r="M81" i="1"/>
  <c r="K81" i="1"/>
  <c r="E81" i="1"/>
  <c r="D81" i="1"/>
  <c r="C81" i="1"/>
  <c r="B81" i="1"/>
  <c r="S80" i="1"/>
  <c r="R80" i="1"/>
  <c r="O80" i="1"/>
  <c r="M80" i="1"/>
  <c r="K80" i="1"/>
  <c r="G80" i="1"/>
  <c r="E80" i="1"/>
  <c r="D80" i="1"/>
  <c r="C80" i="1"/>
  <c r="B80" i="1"/>
  <c r="S79" i="1"/>
  <c r="R79" i="1"/>
  <c r="O79" i="1"/>
  <c r="M79" i="1"/>
  <c r="K79" i="1"/>
  <c r="G79" i="1"/>
  <c r="E79" i="1"/>
  <c r="D79" i="1"/>
  <c r="C79" i="1"/>
  <c r="B79" i="1"/>
  <c r="S78" i="1"/>
  <c r="R78" i="1"/>
  <c r="O78" i="1"/>
  <c r="M78" i="1"/>
  <c r="K78" i="1"/>
  <c r="E78" i="1"/>
  <c r="D78" i="1"/>
  <c r="C78" i="1"/>
  <c r="B78" i="1"/>
  <c r="S77" i="1"/>
  <c r="R77" i="1"/>
  <c r="O77" i="1"/>
  <c r="M77" i="1"/>
  <c r="K77" i="1"/>
  <c r="E77" i="1"/>
  <c r="D77" i="1"/>
  <c r="C77" i="1"/>
  <c r="B77" i="1"/>
  <c r="S76" i="1"/>
  <c r="R76" i="1"/>
  <c r="O76" i="1"/>
  <c r="M76" i="1"/>
  <c r="K76" i="1"/>
  <c r="G76" i="1"/>
  <c r="E76" i="1"/>
  <c r="D76" i="1"/>
  <c r="C76" i="1"/>
  <c r="B76" i="1"/>
  <c r="S75" i="1"/>
  <c r="R75" i="1"/>
  <c r="O75" i="1"/>
  <c r="M75" i="1"/>
  <c r="K75" i="1"/>
  <c r="G75" i="1"/>
  <c r="E75" i="1"/>
  <c r="D75" i="1"/>
  <c r="C75" i="1"/>
  <c r="B75" i="1"/>
  <c r="S74" i="1"/>
  <c r="R74" i="1"/>
  <c r="O74" i="1"/>
  <c r="M74" i="1"/>
  <c r="K74" i="1"/>
  <c r="G74" i="1"/>
  <c r="E74" i="1"/>
  <c r="D74" i="1"/>
  <c r="C74" i="1"/>
  <c r="B74" i="1"/>
  <c r="S73" i="1"/>
  <c r="R73" i="1"/>
  <c r="O73" i="1"/>
  <c r="M73" i="1"/>
  <c r="K73" i="1"/>
  <c r="E73" i="1"/>
  <c r="D73" i="1"/>
  <c r="C73" i="1"/>
  <c r="B73" i="1"/>
  <c r="S72" i="1"/>
  <c r="R72" i="1"/>
  <c r="O72" i="1"/>
  <c r="M72" i="1"/>
  <c r="K72" i="1"/>
  <c r="G72" i="1"/>
  <c r="E72" i="1"/>
  <c r="D72" i="1"/>
  <c r="C72" i="1"/>
  <c r="B72" i="1"/>
  <c r="S71" i="1"/>
  <c r="R71" i="1"/>
  <c r="O71" i="1"/>
  <c r="M71" i="1"/>
  <c r="K71" i="1"/>
  <c r="G71" i="1"/>
  <c r="E71" i="1"/>
  <c r="D71" i="1"/>
  <c r="C71" i="1"/>
  <c r="B71" i="1"/>
  <c r="S70" i="1"/>
  <c r="R70" i="1"/>
  <c r="O70" i="1"/>
  <c r="M70" i="1"/>
  <c r="K70" i="1"/>
  <c r="G70" i="1"/>
  <c r="E70" i="1"/>
  <c r="D70" i="1"/>
  <c r="C70" i="1"/>
  <c r="B70" i="1"/>
  <c r="S69" i="1"/>
  <c r="R69" i="1"/>
  <c r="O69" i="1"/>
  <c r="M69" i="1"/>
  <c r="K69" i="1"/>
  <c r="G69" i="1"/>
  <c r="E69" i="1"/>
  <c r="D69" i="1"/>
  <c r="C69" i="1"/>
  <c r="B69" i="1"/>
  <c r="S68" i="1"/>
  <c r="R68" i="1"/>
  <c r="O68" i="1"/>
  <c r="M68" i="1"/>
  <c r="K68" i="1"/>
  <c r="G68" i="1"/>
  <c r="E68" i="1"/>
  <c r="D68" i="1"/>
  <c r="C68" i="1"/>
  <c r="B68" i="1"/>
  <c r="S67" i="1"/>
  <c r="R67" i="1"/>
  <c r="O67" i="1"/>
  <c r="M67" i="1"/>
  <c r="K67" i="1"/>
  <c r="G67" i="1"/>
  <c r="E67" i="1"/>
  <c r="D67" i="1"/>
  <c r="C67" i="1"/>
  <c r="B67" i="1"/>
  <c r="S66" i="1"/>
  <c r="R66" i="1"/>
  <c r="O66" i="1"/>
  <c r="M66" i="1"/>
  <c r="K66" i="1"/>
  <c r="G66" i="1"/>
  <c r="E66" i="1"/>
  <c r="D66" i="1"/>
  <c r="C66" i="1"/>
  <c r="B66" i="1"/>
  <c r="S65" i="1"/>
  <c r="R65" i="1"/>
  <c r="O65" i="1"/>
  <c r="M65" i="1"/>
  <c r="K65" i="1"/>
  <c r="E65" i="1"/>
  <c r="D65" i="1"/>
  <c r="C65" i="1"/>
  <c r="B65" i="1"/>
  <c r="S64" i="1"/>
  <c r="R64" i="1"/>
  <c r="O64" i="1"/>
  <c r="M64" i="1"/>
  <c r="K64" i="1"/>
  <c r="G64" i="1"/>
  <c r="E64" i="1"/>
  <c r="D64" i="1"/>
  <c r="C64" i="1"/>
  <c r="B64" i="1"/>
  <c r="S63" i="1"/>
  <c r="R63" i="1"/>
  <c r="O63" i="1"/>
  <c r="M63" i="1"/>
  <c r="K63" i="1"/>
  <c r="G63" i="1"/>
  <c r="E63" i="1"/>
  <c r="D63" i="1"/>
  <c r="C63" i="1"/>
  <c r="B63" i="1"/>
  <c r="S62" i="1"/>
  <c r="R62" i="1"/>
  <c r="O62" i="1"/>
  <c r="M62" i="1"/>
  <c r="K62" i="1"/>
  <c r="G62" i="1"/>
  <c r="E62" i="1"/>
  <c r="D62" i="1"/>
  <c r="C62" i="1"/>
  <c r="B62" i="1"/>
  <c r="S61" i="1"/>
  <c r="R61" i="1"/>
  <c r="O61" i="1"/>
  <c r="M61" i="1"/>
  <c r="K61" i="1"/>
  <c r="E61" i="1"/>
  <c r="D61" i="1"/>
  <c r="C61" i="1"/>
  <c r="B61" i="1"/>
  <c r="S60" i="1"/>
  <c r="R60" i="1"/>
  <c r="O60" i="1"/>
  <c r="M60" i="1"/>
  <c r="K60" i="1"/>
  <c r="E60" i="1"/>
  <c r="D60" i="1"/>
  <c r="C60" i="1"/>
  <c r="B60" i="1"/>
  <c r="S59" i="1"/>
  <c r="R59" i="1"/>
  <c r="O59" i="1"/>
  <c r="M59" i="1"/>
  <c r="K59" i="1"/>
  <c r="E59" i="1"/>
  <c r="D59" i="1"/>
  <c r="C59" i="1"/>
  <c r="B59" i="1"/>
  <c r="S58" i="1"/>
  <c r="R58" i="1"/>
  <c r="O58" i="1"/>
  <c r="M58" i="1"/>
  <c r="K58" i="1"/>
  <c r="G58" i="1"/>
  <c r="E58" i="1"/>
  <c r="D58" i="1"/>
  <c r="C58" i="1"/>
  <c r="B58" i="1"/>
  <c r="S57" i="1"/>
  <c r="R57" i="1"/>
  <c r="O57" i="1"/>
  <c r="M57" i="1"/>
  <c r="K57" i="1"/>
  <c r="E57" i="1"/>
  <c r="D57" i="1"/>
  <c r="C57" i="1"/>
  <c r="B57" i="1"/>
  <c r="S56" i="1"/>
  <c r="R56" i="1"/>
  <c r="O56" i="1"/>
  <c r="M56" i="1"/>
  <c r="K56" i="1"/>
  <c r="G56" i="1"/>
  <c r="E56" i="1"/>
  <c r="D56" i="1"/>
  <c r="C56" i="1"/>
  <c r="B56" i="1"/>
  <c r="S55" i="1"/>
  <c r="R55" i="1"/>
  <c r="O55" i="1"/>
  <c r="M55" i="1"/>
  <c r="K55" i="1"/>
  <c r="G55" i="1"/>
  <c r="E55" i="1"/>
  <c r="D55" i="1"/>
  <c r="C55" i="1"/>
  <c r="B55" i="1"/>
  <c r="S54" i="1"/>
  <c r="R54" i="1"/>
  <c r="O54" i="1"/>
  <c r="M54" i="1"/>
  <c r="K54" i="1"/>
  <c r="G54" i="1"/>
  <c r="E54" i="1"/>
  <c r="D54" i="1"/>
  <c r="C54" i="1"/>
  <c r="B54" i="1"/>
  <c r="S53" i="1"/>
  <c r="R53" i="1"/>
  <c r="O53" i="1"/>
  <c r="M53" i="1"/>
  <c r="K53" i="1"/>
  <c r="G53" i="1"/>
  <c r="E53" i="1"/>
  <c r="D53" i="1"/>
  <c r="C53" i="1"/>
  <c r="B53" i="1"/>
  <c r="S52" i="1"/>
  <c r="R52" i="1"/>
  <c r="O52" i="1"/>
  <c r="M52" i="1"/>
  <c r="K52" i="1"/>
  <c r="G52" i="1"/>
  <c r="E52" i="1"/>
  <c r="D52" i="1"/>
  <c r="C52" i="1"/>
  <c r="B52" i="1"/>
  <c r="S51" i="1"/>
  <c r="R51" i="1"/>
  <c r="O51" i="1"/>
  <c r="M51" i="1"/>
  <c r="K51" i="1"/>
  <c r="G51" i="1"/>
  <c r="E51" i="1"/>
  <c r="D51" i="1"/>
  <c r="C51" i="1"/>
  <c r="B51" i="1"/>
  <c r="S50" i="1"/>
  <c r="R50" i="1"/>
  <c r="O50" i="1"/>
  <c r="M50" i="1"/>
  <c r="K50" i="1"/>
  <c r="E50" i="1"/>
  <c r="D50" i="1"/>
  <c r="C50" i="1"/>
  <c r="B50" i="1"/>
  <c r="S49" i="1"/>
  <c r="R49" i="1"/>
  <c r="O49" i="1"/>
  <c r="M49" i="1"/>
  <c r="K49" i="1"/>
  <c r="E49" i="1"/>
  <c r="D49" i="1"/>
  <c r="C49" i="1"/>
  <c r="B49" i="1"/>
  <c r="S48" i="1"/>
  <c r="R48" i="1"/>
  <c r="O48" i="1"/>
  <c r="M48" i="1"/>
  <c r="K48" i="1"/>
  <c r="E48" i="1"/>
  <c r="D48" i="1"/>
  <c r="C48" i="1"/>
  <c r="B48" i="1"/>
  <c r="S47" i="1"/>
  <c r="R47" i="1"/>
  <c r="O47" i="1"/>
  <c r="M47" i="1"/>
  <c r="K47" i="1"/>
  <c r="G47" i="1"/>
  <c r="E47" i="1"/>
  <c r="D47" i="1"/>
  <c r="C47" i="1"/>
  <c r="B47" i="1"/>
  <c r="S46" i="1"/>
  <c r="R46" i="1"/>
  <c r="O46" i="1"/>
  <c r="M46" i="1"/>
  <c r="K46" i="1"/>
  <c r="G46" i="1"/>
  <c r="E46" i="1"/>
  <c r="D46" i="1"/>
  <c r="C46" i="1"/>
  <c r="B46" i="1"/>
  <c r="S45" i="1"/>
  <c r="R45" i="1"/>
  <c r="O45" i="1"/>
  <c r="M45" i="1"/>
  <c r="K45" i="1"/>
  <c r="E45" i="1"/>
  <c r="D45" i="1"/>
  <c r="C45" i="1"/>
  <c r="B45" i="1"/>
  <c r="S44" i="1"/>
  <c r="R44" i="1"/>
  <c r="O44" i="1"/>
  <c r="M44" i="1"/>
  <c r="K44" i="1"/>
  <c r="G44" i="1"/>
  <c r="E44" i="1"/>
  <c r="D44" i="1"/>
  <c r="C44" i="1"/>
  <c r="B44" i="1"/>
  <c r="S43" i="1"/>
  <c r="R43" i="1"/>
  <c r="O43" i="1"/>
  <c r="M43" i="1"/>
  <c r="K43" i="1"/>
  <c r="G43" i="1"/>
  <c r="E43" i="1"/>
  <c r="D43" i="1"/>
  <c r="C43" i="1"/>
  <c r="B43" i="1"/>
  <c r="S42" i="1"/>
  <c r="R42" i="1"/>
  <c r="O42" i="1"/>
  <c r="M42" i="1"/>
  <c r="K42" i="1"/>
  <c r="G42" i="1"/>
  <c r="E42" i="1"/>
  <c r="D42" i="1"/>
  <c r="C42" i="1"/>
  <c r="B42" i="1"/>
  <c r="S41" i="1"/>
  <c r="R41" i="1"/>
  <c r="O41" i="1"/>
  <c r="M41" i="1"/>
  <c r="K41" i="1"/>
  <c r="E41" i="1"/>
  <c r="D41" i="1"/>
  <c r="C41" i="1"/>
  <c r="B41" i="1"/>
  <c r="S40" i="1"/>
  <c r="R40" i="1"/>
  <c r="O40" i="1"/>
  <c r="M40" i="1"/>
  <c r="K40" i="1"/>
  <c r="E40" i="1"/>
  <c r="D40" i="1"/>
  <c r="C40" i="1"/>
  <c r="B40" i="1"/>
  <c r="S39" i="1"/>
  <c r="R39" i="1"/>
  <c r="O39" i="1"/>
  <c r="M39" i="1"/>
  <c r="K39" i="1"/>
  <c r="G39" i="1"/>
  <c r="E39" i="1"/>
  <c r="D39" i="1"/>
  <c r="C39" i="1"/>
  <c r="B39" i="1"/>
  <c r="S38" i="1"/>
  <c r="R38" i="1"/>
  <c r="O38" i="1"/>
  <c r="M38" i="1"/>
  <c r="K38" i="1"/>
  <c r="G38" i="1"/>
  <c r="E38" i="1"/>
  <c r="D38" i="1"/>
  <c r="C38" i="1"/>
  <c r="B38" i="1"/>
  <c r="S37" i="1"/>
  <c r="R37" i="1"/>
  <c r="O37" i="1"/>
  <c r="M37" i="1"/>
  <c r="K37" i="1"/>
  <c r="E37" i="1"/>
  <c r="D37" i="1"/>
  <c r="C37" i="1"/>
  <c r="B37" i="1"/>
  <c r="S36" i="1"/>
  <c r="R36" i="1"/>
  <c r="O36" i="1"/>
  <c r="M36" i="1"/>
  <c r="K36" i="1"/>
  <c r="G36" i="1"/>
  <c r="E36" i="1"/>
  <c r="D36" i="1"/>
  <c r="C36" i="1"/>
  <c r="B36" i="1"/>
  <c r="S35" i="1"/>
  <c r="R35" i="1"/>
  <c r="O35" i="1"/>
  <c r="M35" i="1"/>
  <c r="K35" i="1"/>
  <c r="E35" i="1"/>
  <c r="D35" i="1"/>
  <c r="C35" i="1"/>
  <c r="B35" i="1"/>
  <c r="S34" i="1"/>
  <c r="R34" i="1"/>
  <c r="O34" i="1"/>
  <c r="M34" i="1"/>
  <c r="K34" i="1"/>
  <c r="G34" i="1"/>
  <c r="E34" i="1"/>
  <c r="D34" i="1"/>
  <c r="C34" i="1"/>
  <c r="B34" i="1"/>
  <c r="S33" i="1"/>
  <c r="R33" i="1"/>
  <c r="O33" i="1"/>
  <c r="M33" i="1"/>
  <c r="K33" i="1"/>
  <c r="E33" i="1"/>
  <c r="D33" i="1"/>
  <c r="C33" i="1"/>
  <c r="B33" i="1"/>
  <c r="S32" i="1"/>
  <c r="R32" i="1"/>
  <c r="O32" i="1"/>
  <c r="M32" i="1"/>
  <c r="K32" i="1"/>
  <c r="G32" i="1"/>
  <c r="E32" i="1"/>
  <c r="D32" i="1"/>
  <c r="C32" i="1"/>
  <c r="B32" i="1"/>
  <c r="S31" i="1"/>
  <c r="R31" i="1"/>
  <c r="O31" i="1"/>
  <c r="M31" i="1"/>
  <c r="K31" i="1"/>
  <c r="E31" i="1"/>
  <c r="D31" i="1"/>
  <c r="C31" i="1"/>
  <c r="B31" i="1"/>
  <c r="S30" i="1"/>
  <c r="R30" i="1"/>
  <c r="O30" i="1"/>
  <c r="M30" i="1"/>
  <c r="K30" i="1"/>
  <c r="G30" i="1"/>
  <c r="E30" i="1"/>
  <c r="D30" i="1"/>
  <c r="C30" i="1"/>
  <c r="B30" i="1"/>
  <c r="S29" i="1"/>
  <c r="R29" i="1"/>
  <c r="O29" i="1"/>
  <c r="M29" i="1"/>
  <c r="K29" i="1"/>
  <c r="E29" i="1"/>
  <c r="D29" i="1"/>
  <c r="C29" i="1"/>
  <c r="B29" i="1"/>
  <c r="S28" i="1"/>
  <c r="R28" i="1"/>
  <c r="O28" i="1"/>
  <c r="M28" i="1"/>
  <c r="K28" i="1"/>
  <c r="G28" i="1"/>
  <c r="E28" i="1"/>
  <c r="D28" i="1"/>
  <c r="C28" i="1"/>
  <c r="B28" i="1"/>
  <c r="S27" i="1"/>
  <c r="R27" i="1"/>
  <c r="O27" i="1"/>
  <c r="M27" i="1"/>
  <c r="K27" i="1"/>
  <c r="G27" i="1"/>
  <c r="E27" i="1"/>
  <c r="D27" i="1"/>
  <c r="C27" i="1"/>
  <c r="B27" i="1"/>
  <c r="S26" i="1"/>
  <c r="R26" i="1"/>
  <c r="O26" i="1"/>
  <c r="M26" i="1"/>
  <c r="K26" i="1"/>
  <c r="G26" i="1"/>
  <c r="E26" i="1"/>
  <c r="D26" i="1"/>
  <c r="C26" i="1"/>
  <c r="B26" i="1"/>
  <c r="S25" i="1"/>
  <c r="R25" i="1"/>
  <c r="O25" i="1"/>
  <c r="M25" i="1"/>
  <c r="K25" i="1"/>
  <c r="G25" i="1"/>
  <c r="E25" i="1"/>
  <c r="D25" i="1"/>
  <c r="C25" i="1"/>
  <c r="B25" i="1"/>
  <c r="S24" i="1"/>
  <c r="R24" i="1"/>
  <c r="O24" i="1"/>
  <c r="M24" i="1"/>
  <c r="K24" i="1"/>
  <c r="G24" i="1"/>
  <c r="E24" i="1"/>
  <c r="D24" i="1"/>
  <c r="C24" i="1"/>
  <c r="B24" i="1"/>
  <c r="S23" i="1"/>
  <c r="R23" i="1"/>
  <c r="O23" i="1"/>
  <c r="M23" i="1"/>
  <c r="K23" i="1"/>
  <c r="G23" i="1"/>
  <c r="E23" i="1"/>
  <c r="D23" i="1"/>
  <c r="C23" i="1"/>
  <c r="B23" i="1"/>
  <c r="S22" i="1"/>
  <c r="R22" i="1"/>
  <c r="O22" i="1"/>
  <c r="M22" i="1"/>
  <c r="K22" i="1"/>
  <c r="G22" i="1"/>
  <c r="E22" i="1"/>
  <c r="D22" i="1"/>
  <c r="C22" i="1"/>
  <c r="B22" i="1"/>
  <c r="S21" i="1"/>
  <c r="R21" i="1"/>
  <c r="O21" i="1"/>
  <c r="M21" i="1"/>
  <c r="K21" i="1"/>
  <c r="E21" i="1"/>
  <c r="D21" i="1"/>
  <c r="C21" i="1"/>
  <c r="B21" i="1"/>
  <c r="S20" i="1"/>
  <c r="R20" i="1"/>
  <c r="O20" i="1"/>
  <c r="M20" i="1"/>
  <c r="K20" i="1"/>
  <c r="G20" i="1"/>
  <c r="E20" i="1"/>
  <c r="D20" i="1"/>
  <c r="C20" i="1"/>
  <c r="B20" i="1"/>
  <c r="S19" i="1"/>
  <c r="R19" i="1"/>
  <c r="O19" i="1"/>
  <c r="M19" i="1"/>
  <c r="K19" i="1"/>
  <c r="G19" i="1"/>
  <c r="E19" i="1"/>
  <c r="D19" i="1"/>
  <c r="C19" i="1"/>
  <c r="B19" i="1"/>
  <c r="S18" i="1"/>
  <c r="R18" i="1"/>
  <c r="O18" i="1"/>
  <c r="M18" i="1"/>
  <c r="K18" i="1"/>
  <c r="G18" i="1"/>
  <c r="E18" i="1"/>
  <c r="D18" i="1"/>
  <c r="C18" i="1"/>
  <c r="B18" i="1"/>
  <c r="S17" i="1"/>
  <c r="R17" i="1"/>
  <c r="O17" i="1"/>
  <c r="M17" i="1"/>
  <c r="K17" i="1"/>
  <c r="E17" i="1"/>
  <c r="D17" i="1"/>
  <c r="C17" i="1"/>
  <c r="B17" i="1"/>
  <c r="S16" i="1"/>
  <c r="R16" i="1"/>
  <c r="O16" i="1"/>
  <c r="M16" i="1"/>
  <c r="K16" i="1"/>
  <c r="G16" i="1"/>
  <c r="E16" i="1"/>
  <c r="D16" i="1"/>
  <c r="C16" i="1"/>
  <c r="B16" i="1"/>
  <c r="S15" i="1"/>
  <c r="R15" i="1"/>
  <c r="O15" i="1"/>
  <c r="M15" i="1"/>
  <c r="K15" i="1"/>
  <c r="E15" i="1"/>
  <c r="D15" i="1"/>
  <c r="C15" i="1"/>
  <c r="B15" i="1"/>
  <c r="S14" i="1"/>
  <c r="R14" i="1"/>
  <c r="O14" i="1"/>
  <c r="M14" i="1"/>
  <c r="K14" i="1"/>
  <c r="G14" i="1"/>
  <c r="E14" i="1"/>
  <c r="D14" i="1"/>
  <c r="C14" i="1"/>
  <c r="B14" i="1"/>
  <c r="S13" i="1"/>
  <c r="R13" i="1"/>
  <c r="O13" i="1"/>
  <c r="M13" i="1"/>
  <c r="K13" i="1"/>
  <c r="E13" i="1"/>
  <c r="D13" i="1"/>
  <c r="C13" i="1"/>
  <c r="B13" i="1"/>
  <c r="S12" i="1"/>
  <c r="R12" i="1"/>
  <c r="O12" i="1"/>
  <c r="M12" i="1"/>
  <c r="K12" i="1"/>
  <c r="E12" i="1"/>
  <c r="D12" i="1"/>
  <c r="C12" i="1"/>
  <c r="B12" i="1"/>
  <c r="S11" i="1"/>
  <c r="R11" i="1"/>
  <c r="O11" i="1"/>
  <c r="M11" i="1"/>
  <c r="K11" i="1"/>
  <c r="G11" i="1"/>
  <c r="E11" i="1"/>
  <c r="D11" i="1"/>
  <c r="C11" i="1"/>
  <c r="B11" i="1"/>
  <c r="S10" i="1"/>
  <c r="R10" i="1"/>
  <c r="O10" i="1"/>
  <c r="M10" i="1"/>
  <c r="K10" i="1"/>
  <c r="G10" i="1"/>
  <c r="E10" i="1"/>
  <c r="D10" i="1"/>
  <c r="C10" i="1"/>
  <c r="B10" i="1"/>
  <c r="S9" i="1"/>
  <c r="R9" i="1"/>
  <c r="O9" i="1"/>
  <c r="M9" i="1"/>
  <c r="K9" i="1"/>
  <c r="G9" i="1"/>
  <c r="E9" i="1"/>
  <c r="D9" i="1"/>
  <c r="C9" i="1"/>
  <c r="B9" i="1"/>
  <c r="S8" i="1"/>
  <c r="R8" i="1"/>
  <c r="O8" i="1"/>
  <c r="M8" i="1"/>
  <c r="K8" i="1"/>
  <c r="G8" i="1"/>
  <c r="E8" i="1"/>
  <c r="D8" i="1"/>
  <c r="C8" i="1"/>
  <c r="B8" i="1"/>
  <c r="S7" i="1"/>
  <c r="R7" i="1"/>
  <c r="O7" i="1"/>
  <c r="M7" i="1"/>
  <c r="K7" i="1"/>
  <c r="G7" i="1"/>
  <c r="E7" i="1"/>
  <c r="D7" i="1"/>
  <c r="C7" i="1"/>
  <c r="B7" i="1"/>
  <c r="S6" i="1"/>
  <c r="R6" i="1"/>
  <c r="O6" i="1"/>
  <c r="M6" i="1"/>
  <c r="K6" i="1"/>
  <c r="G6" i="1"/>
  <c r="E6" i="1"/>
  <c r="D6" i="1"/>
  <c r="C6" i="1"/>
  <c r="B6" i="1"/>
  <c r="S5" i="1"/>
  <c r="R5" i="1"/>
  <c r="O5" i="1"/>
  <c r="M5" i="1"/>
  <c r="K5" i="1"/>
  <c r="E5" i="1"/>
  <c r="D5" i="1"/>
  <c r="C5" i="1"/>
  <c r="B5" i="1"/>
  <c r="S4" i="1"/>
  <c r="R4" i="1"/>
  <c r="O4" i="1"/>
  <c r="M4" i="1"/>
  <c r="K4" i="1"/>
  <c r="G4" i="1"/>
  <c r="E4" i="1"/>
  <c r="D4" i="1"/>
  <c r="C4" i="1"/>
  <c r="B4" i="1"/>
  <c r="S3" i="1"/>
  <c r="R3" i="1"/>
  <c r="O3" i="1"/>
  <c r="M3" i="1"/>
  <c r="K3" i="1"/>
  <c r="G3" i="1"/>
  <c r="D3" i="1"/>
  <c r="C3" i="1"/>
  <c r="I9" i="9"/>
  <c r="H9" i="9"/>
  <c r="I8" i="9"/>
  <c r="H8" i="9"/>
  <c r="I7" i="9"/>
  <c r="H7" i="9"/>
  <c r="I6" i="9"/>
  <c r="H6" i="9"/>
  <c r="I5" i="9"/>
  <c r="H5" i="9"/>
  <c r="I4" i="9"/>
  <c r="H4" i="9"/>
  <c r="I3" i="9"/>
  <c r="H3" i="9"/>
  <c r="B2" i="10"/>
  <c r="F6" i="10"/>
  <c r="AO3" i="9"/>
  <c r="X14" i="9"/>
  <c r="B6" i="10"/>
  <c r="V2" i="9"/>
  <c r="E50" i="15" l="1"/>
  <c r="E62" i="15"/>
  <c r="E16" i="15"/>
  <c r="E26" i="15"/>
  <c r="E15" i="15"/>
  <c r="G55" i="12"/>
  <c r="F54" i="12"/>
  <c r="G52" i="12"/>
  <c r="G51" i="12" s="1"/>
  <c r="F51" i="12"/>
  <c r="G257" i="1"/>
  <c r="G294" i="1"/>
  <c r="G346" i="1"/>
  <c r="G351" i="1"/>
  <c r="G388" i="1"/>
  <c r="G399" i="1"/>
  <c r="G420" i="1"/>
  <c r="G425" i="1"/>
  <c r="G440" i="1"/>
  <c r="E6" i="12"/>
  <c r="E45" i="15"/>
  <c r="G50" i="1"/>
  <c r="G84" i="1"/>
  <c r="G95" i="1"/>
  <c r="G78" i="1"/>
  <c r="G100" i="1"/>
  <c r="G111" i="1"/>
  <c r="G188" i="1"/>
  <c r="G268" i="1"/>
  <c r="G283" i="1"/>
  <c r="G303" i="1"/>
  <c r="G308" i="1"/>
  <c r="G356" i="1"/>
  <c r="G382" i="1"/>
  <c r="G393" i="1"/>
  <c r="G454" i="1"/>
  <c r="E46" i="15"/>
  <c r="G60" i="1"/>
  <c r="G77" i="1"/>
  <c r="G99" i="1"/>
  <c r="G240" i="1"/>
  <c r="G250" i="1"/>
  <c r="G282" i="1"/>
  <c r="G302" i="1"/>
  <c r="G313" i="1"/>
  <c r="G318" i="1"/>
  <c r="G323" i="1"/>
  <c r="G329" i="1"/>
  <c r="G339" i="1"/>
  <c r="G376" i="1"/>
  <c r="G392" i="1"/>
  <c r="E54" i="12"/>
  <c r="E53" i="15"/>
  <c r="G21" i="1"/>
  <c r="G65" i="1"/>
  <c r="G126" i="1"/>
  <c r="G160" i="1"/>
  <c r="G171" i="1"/>
  <c r="G197" i="1"/>
  <c r="G229" i="1"/>
  <c r="G272" i="1"/>
  <c r="G287" i="1"/>
  <c r="G344" i="1"/>
  <c r="G360" i="1"/>
  <c r="G386" i="1"/>
  <c r="G397" i="1"/>
  <c r="G407" i="1"/>
  <c r="G412" i="1"/>
  <c r="G418" i="1"/>
  <c r="G443" i="1"/>
  <c r="G448" i="1"/>
  <c r="P68" i="12"/>
  <c r="E54" i="15"/>
  <c r="G15" i="1"/>
  <c r="G48" i="1"/>
  <c r="G59" i="1"/>
  <c r="G109" i="1"/>
  <c r="G120" i="1"/>
  <c r="G276" i="1"/>
  <c r="G292" i="1"/>
  <c r="G312" i="1"/>
  <c r="G322" i="1"/>
  <c r="G328" i="1"/>
  <c r="G354" i="1"/>
  <c r="G391" i="1"/>
  <c r="G402" i="1"/>
  <c r="E51" i="12"/>
  <c r="E57" i="15"/>
  <c r="G286" i="1"/>
  <c r="G417" i="1"/>
  <c r="G428" i="1"/>
  <c r="D20" i="12"/>
  <c r="E58" i="15"/>
  <c r="G343" i="1"/>
  <c r="G447" i="1"/>
  <c r="G31" i="1"/>
  <c r="G136" i="1"/>
  <c r="G147" i="1"/>
  <c r="G164" i="1"/>
  <c r="G212" i="1"/>
  <c r="G265" i="1"/>
  <c r="G291" i="1"/>
  <c r="G296" i="1"/>
  <c r="G327" i="1"/>
  <c r="G432" i="1"/>
  <c r="E25" i="15"/>
  <c r="G211" i="1"/>
  <c r="G290" i="1"/>
  <c r="G451" i="1"/>
  <c r="P46" i="12"/>
  <c r="D44" i="15" s="1"/>
  <c r="G107" i="1"/>
  <c r="G135" i="1"/>
  <c r="G35" i="1"/>
  <c r="G85" i="1"/>
  <c r="G96" i="1"/>
  <c r="G123" i="1"/>
  <c r="G129" i="1"/>
  <c r="G151" i="1"/>
  <c r="G157" i="1"/>
  <c r="G168" i="1"/>
  <c r="G194" i="1"/>
  <c r="G216" i="1"/>
  <c r="G232" i="1"/>
  <c r="G279" i="1"/>
  <c r="G320" i="1"/>
  <c r="G336" i="1"/>
  <c r="G373" i="1"/>
  <c r="G400" i="1"/>
  <c r="G426" i="1"/>
  <c r="G436" i="1"/>
  <c r="G264" i="1"/>
  <c r="G310" i="1"/>
  <c r="G326" i="1"/>
  <c r="G40" i="1"/>
  <c r="G106" i="1"/>
  <c r="G134" i="1"/>
  <c r="G284" i="1"/>
  <c r="G304" i="1"/>
  <c r="G309" i="1"/>
  <c r="G325" i="1"/>
  <c r="G362" i="1"/>
  <c r="G383" i="1"/>
  <c r="G450" i="1"/>
  <c r="D34" i="12"/>
  <c r="J9" i="9"/>
  <c r="H12" i="12"/>
  <c r="J8" i="9"/>
  <c r="J3" i="9"/>
  <c r="J7" i="9"/>
  <c r="G179" i="1"/>
  <c r="G191" i="1"/>
  <c r="G243" i="1"/>
  <c r="G275" i="1"/>
  <c r="G295" i="1"/>
  <c r="G299" i="1"/>
  <c r="G307" i="1"/>
  <c r="G319" i="1"/>
  <c r="G367" i="1"/>
  <c r="G375" i="1"/>
  <c r="G403" i="1"/>
  <c r="G411" i="1"/>
  <c r="G423" i="1"/>
  <c r="G431" i="1"/>
  <c r="G9" i="12"/>
  <c r="E28" i="12"/>
  <c r="E15" i="12"/>
  <c r="P18" i="12"/>
  <c r="D21" i="15" s="1"/>
  <c r="G41" i="12"/>
  <c r="P48" i="12"/>
  <c r="F63" i="12"/>
  <c r="G8" i="12"/>
  <c r="H8" i="12" s="1"/>
  <c r="I8" i="12" s="1"/>
  <c r="J8" i="12" s="1"/>
  <c r="K8" i="12" s="1"/>
  <c r="L8" i="12" s="1"/>
  <c r="M8" i="12" s="1"/>
  <c r="N8" i="12" s="1"/>
  <c r="O8" i="12" s="1"/>
  <c r="F13" i="12"/>
  <c r="G13" i="12" s="1"/>
  <c r="H13" i="12" s="1"/>
  <c r="I13" i="12" s="1"/>
  <c r="J13" i="12" s="1"/>
  <c r="K13" i="12" s="1"/>
  <c r="L13" i="12" s="1"/>
  <c r="M13" i="12" s="1"/>
  <c r="N13" i="12" s="1"/>
  <c r="O13" i="12" s="1"/>
  <c r="G17" i="12"/>
  <c r="F16" i="12"/>
  <c r="F20" i="12" s="1"/>
  <c r="G22" i="12"/>
  <c r="G23" i="12"/>
  <c r="H23" i="12" s="1"/>
  <c r="I23" i="12" s="1"/>
  <c r="J23" i="12" s="1"/>
  <c r="K23" i="12" s="1"/>
  <c r="L23" i="12" s="1"/>
  <c r="M23" i="12" s="1"/>
  <c r="N23" i="12" s="1"/>
  <c r="O23" i="12" s="1"/>
  <c r="P50" i="12"/>
  <c r="D48" i="15" s="1"/>
  <c r="H52" i="12"/>
  <c r="H53" i="12"/>
  <c r="I53" i="12" s="1"/>
  <c r="J53" i="12" s="1"/>
  <c r="K53" i="12" s="1"/>
  <c r="L53" i="12" s="1"/>
  <c r="M53" i="12" s="1"/>
  <c r="N53" i="12" s="1"/>
  <c r="O53" i="12" s="1"/>
  <c r="H55" i="12"/>
  <c r="P62" i="12"/>
  <c r="D60" i="15" s="1"/>
  <c r="J4" i="9"/>
  <c r="J6" i="9"/>
  <c r="G222" i="1"/>
  <c r="G238" i="1"/>
  <c r="G274" i="1"/>
  <c r="G298" i="1"/>
  <c r="G314" i="1"/>
  <c r="G330" i="1"/>
  <c r="G334" i="1"/>
  <c r="G338" i="1"/>
  <c r="G350" i="1"/>
  <c r="G394" i="1"/>
  <c r="G406" i="1"/>
  <c r="G430" i="1"/>
  <c r="G438" i="1"/>
  <c r="G442" i="1"/>
  <c r="G446" i="1"/>
  <c r="J5" i="9"/>
  <c r="G13" i="1"/>
  <c r="G17" i="1"/>
  <c r="G29" i="1"/>
  <c r="G33" i="1"/>
  <c r="G37" i="1"/>
  <c r="G41" i="1"/>
  <c r="G45" i="1"/>
  <c r="G49" i="1"/>
  <c r="G57" i="1"/>
  <c r="G61" i="1"/>
  <c r="G73" i="1"/>
  <c r="G81" i="1"/>
  <c r="G89" i="1"/>
  <c r="G93" i="1"/>
  <c r="G97" i="1"/>
  <c r="G101" i="1"/>
  <c r="G105" i="1"/>
  <c r="G113" i="1"/>
  <c r="G117" i="1"/>
  <c r="G121" i="1"/>
  <c r="G133" i="1"/>
  <c r="G137" i="1"/>
  <c r="G145" i="1"/>
  <c r="G149" i="1"/>
  <c r="G161" i="1"/>
  <c r="G165" i="1"/>
  <c r="G173" i="1"/>
  <c r="G177" i="1"/>
  <c r="G181" i="1"/>
  <c r="G185" i="1"/>
  <c r="G189" i="1"/>
  <c r="G193" i="1"/>
  <c r="G201" i="1"/>
  <c r="G205" i="1"/>
  <c r="G209" i="1"/>
  <c r="G213" i="1"/>
  <c r="G217" i="1"/>
  <c r="G221" i="1"/>
  <c r="G225" i="1"/>
  <c r="G233" i="1"/>
  <c r="G237" i="1"/>
  <c r="G241" i="1"/>
  <c r="G245" i="1"/>
  <c r="G249" i="1"/>
  <c r="G253" i="1"/>
  <c r="G261" i="1"/>
  <c r="G269" i="1"/>
  <c r="G273" i="1"/>
  <c r="G277" i="1"/>
  <c r="G281" i="1"/>
  <c r="G285" i="1"/>
  <c r="G289" i="1"/>
  <c r="G293" i="1"/>
  <c r="G297" i="1"/>
  <c r="G301" i="1"/>
  <c r="G305" i="1"/>
  <c r="G317" i="1"/>
  <c r="G321" i="1"/>
  <c r="G333" i="1"/>
  <c r="G341" i="1"/>
  <c r="G349" i="1"/>
  <c r="G353" i="1"/>
  <c r="G357" i="1"/>
  <c r="G361" i="1"/>
  <c r="G365" i="1"/>
  <c r="G369" i="1"/>
  <c r="G377" i="1"/>
  <c r="G381" i="1"/>
  <c r="G385" i="1"/>
  <c r="G389" i="1"/>
  <c r="G401" i="1"/>
  <c r="G405" i="1"/>
  <c r="G421" i="1"/>
  <c r="G429" i="1"/>
  <c r="G433" i="1"/>
  <c r="G441" i="1"/>
  <c r="G449" i="1"/>
  <c r="F6" i="12"/>
  <c r="F10" i="12" s="1"/>
  <c r="G7" i="12"/>
  <c r="E70" i="12"/>
  <c r="F21" i="12"/>
  <c r="F25" i="12" s="1"/>
  <c r="P31" i="12"/>
  <c r="D34" i="15" s="1"/>
  <c r="F34" i="15" s="1"/>
  <c r="P57" i="12"/>
  <c r="D55" i="15" s="1"/>
  <c r="P32" i="12"/>
  <c r="D35" i="15" s="1"/>
  <c r="F35" i="15" s="1"/>
  <c r="G45" i="12"/>
  <c r="F44" i="12"/>
  <c r="P56" i="12"/>
  <c r="P60" i="12"/>
  <c r="D58" i="15" s="1"/>
  <c r="P64" i="12"/>
  <c r="P69" i="12"/>
  <c r="D10" i="12"/>
  <c r="F29" i="12"/>
  <c r="G35" i="12"/>
  <c r="D43" i="12"/>
  <c r="P47" i="12"/>
  <c r="D45" i="15" s="1"/>
  <c r="P49" i="12"/>
  <c r="D47" i="15" s="1"/>
  <c r="P59" i="12"/>
  <c r="D57" i="15" s="1"/>
  <c r="G61" i="12"/>
  <c r="H61" i="12" s="1"/>
  <c r="I61" i="12" s="1"/>
  <c r="J61" i="12" s="1"/>
  <c r="K61" i="12" s="1"/>
  <c r="L61" i="12" s="1"/>
  <c r="M61" i="12" s="1"/>
  <c r="N61" i="12" s="1"/>
  <c r="O61" i="12" s="1"/>
  <c r="P65" i="12"/>
  <c r="P76" i="12"/>
  <c r="E34" i="12"/>
  <c r="E63" i="12"/>
  <c r="E10" i="12"/>
  <c r="E26" i="12" s="1"/>
  <c r="P30" i="12"/>
  <c r="D33" i="15" s="1"/>
  <c r="F33" i="15" s="1"/>
  <c r="E44" i="12"/>
  <c r="P58" i="12"/>
  <c r="D56" i="15" s="1"/>
  <c r="F72" i="12"/>
  <c r="G72" i="12" s="1"/>
  <c r="H72" i="12" s="1"/>
  <c r="I72" i="12" s="1"/>
  <c r="J72" i="12" s="1"/>
  <c r="K72" i="12" s="1"/>
  <c r="L72" i="12" s="1"/>
  <c r="M72" i="12" s="1"/>
  <c r="N72" i="12" s="1"/>
  <c r="O72" i="12" s="1"/>
  <c r="F74" i="12"/>
  <c r="G74" i="12" s="1"/>
  <c r="H74" i="12" s="1"/>
  <c r="I74" i="12" s="1"/>
  <c r="J74" i="12" s="1"/>
  <c r="K74" i="12" s="1"/>
  <c r="L74" i="12" s="1"/>
  <c r="M74" i="12" s="1"/>
  <c r="N74" i="12" s="1"/>
  <c r="O74" i="12" s="1"/>
  <c r="F76" i="12"/>
  <c r="G76" i="12" s="1"/>
  <c r="H76" i="12" s="1"/>
  <c r="I76" i="12" s="1"/>
  <c r="J76" i="12" s="1"/>
  <c r="K76" i="12" s="1"/>
  <c r="L76" i="12" s="1"/>
  <c r="M76" i="12" s="1"/>
  <c r="N76" i="12" s="1"/>
  <c r="O76" i="12" s="1"/>
  <c r="P67" i="12"/>
  <c r="P71" i="12"/>
  <c r="P73" i="12"/>
  <c r="P75" i="12"/>
  <c r="P66" i="12"/>
  <c r="E11" i="15"/>
  <c r="E21" i="15"/>
  <c r="E39" i="15"/>
  <c r="E44" i="15"/>
  <c r="F44" i="15" s="1"/>
  <c r="E48" i="15"/>
  <c r="E56" i="15"/>
  <c r="E60" i="15"/>
  <c r="E10" i="15"/>
  <c r="E20" i="15"/>
  <c r="E37" i="15"/>
  <c r="E43" i="15"/>
  <c r="D46" i="15"/>
  <c r="E47" i="15"/>
  <c r="E51" i="15"/>
  <c r="D54" i="15"/>
  <c r="E55" i="15"/>
  <c r="E59" i="15"/>
  <c r="E24" i="15" l="1"/>
  <c r="E14" i="15"/>
  <c r="F57" i="15"/>
  <c r="F46" i="15"/>
  <c r="F58" i="15"/>
  <c r="F60" i="15"/>
  <c r="F45" i="15"/>
  <c r="F54" i="15"/>
  <c r="F21" i="15"/>
  <c r="F48" i="15"/>
  <c r="P74" i="12"/>
  <c r="P72" i="12"/>
  <c r="I55" i="12"/>
  <c r="H54" i="12"/>
  <c r="P23" i="12"/>
  <c r="D26" i="15" s="1"/>
  <c r="F26" i="15" s="1"/>
  <c r="G16" i="12"/>
  <c r="G20" i="12" s="1"/>
  <c r="H17" i="12"/>
  <c r="H41" i="12"/>
  <c r="G70" i="12"/>
  <c r="H9" i="12"/>
  <c r="F70" i="12"/>
  <c r="E19" i="15"/>
  <c r="E18" i="15"/>
  <c r="E40" i="12"/>
  <c r="E77" i="12" s="1"/>
  <c r="E79" i="12" s="1"/>
  <c r="H35" i="12"/>
  <c r="E49" i="15"/>
  <c r="G29" i="12"/>
  <c r="E9" i="15"/>
  <c r="E28" i="15"/>
  <c r="F43" i="12"/>
  <c r="G63" i="12"/>
  <c r="H7" i="12"/>
  <c r="G6" i="12"/>
  <c r="G34" i="12" s="1"/>
  <c r="H22" i="12"/>
  <c r="G21" i="12"/>
  <c r="P8" i="12"/>
  <c r="D11" i="15" s="1"/>
  <c r="F11" i="15" s="1"/>
  <c r="G11" i="12"/>
  <c r="G15" i="12" s="1"/>
  <c r="G54" i="12"/>
  <c r="I52" i="12"/>
  <c r="H51" i="12"/>
  <c r="E42" i="15"/>
  <c r="F56" i="15"/>
  <c r="E52" i="15"/>
  <c r="E43" i="12"/>
  <c r="F55" i="15"/>
  <c r="F47" i="15"/>
  <c r="D26" i="12"/>
  <c r="G44" i="12"/>
  <c r="H45" i="12"/>
  <c r="P53" i="12"/>
  <c r="D51" i="15" s="1"/>
  <c r="F51" i="15" s="1"/>
  <c r="F11" i="12"/>
  <c r="F28" i="12" s="1"/>
  <c r="P61" i="12"/>
  <c r="D59" i="15" s="1"/>
  <c r="F59" i="15" s="1"/>
  <c r="P13" i="12"/>
  <c r="D16" i="15" s="1"/>
  <c r="F16" i="15" s="1"/>
  <c r="H11" i="12"/>
  <c r="H15" i="12" s="1"/>
  <c r="I12" i="12"/>
  <c r="F34" i="12" l="1"/>
  <c r="D40" i="12"/>
  <c r="D77" i="12" s="1"/>
  <c r="D79" i="12" s="1"/>
  <c r="I22" i="12"/>
  <c r="H21" i="12"/>
  <c r="H25" i="12" s="1"/>
  <c r="E13" i="15"/>
  <c r="E31" i="15"/>
  <c r="E23" i="15"/>
  <c r="H16" i="12"/>
  <c r="H20" i="12" s="1"/>
  <c r="I17" i="12"/>
  <c r="I54" i="12"/>
  <c r="J55" i="12"/>
  <c r="I45" i="12"/>
  <c r="H44" i="12"/>
  <c r="G28" i="12"/>
  <c r="H29" i="12"/>
  <c r="I35" i="12"/>
  <c r="G43" i="12"/>
  <c r="H63" i="12"/>
  <c r="I7" i="12"/>
  <c r="H6" i="12"/>
  <c r="H10" i="12" s="1"/>
  <c r="E41" i="15"/>
  <c r="G10" i="12"/>
  <c r="I11" i="12"/>
  <c r="I15" i="12" s="1"/>
  <c r="J12" i="12"/>
  <c r="F15" i="12"/>
  <c r="J52" i="12"/>
  <c r="I51" i="12"/>
  <c r="G25" i="12"/>
  <c r="H70" i="12"/>
  <c r="I9" i="12"/>
  <c r="I41" i="12"/>
  <c r="H34" i="12" l="1"/>
  <c r="I70" i="12"/>
  <c r="J9" i="12"/>
  <c r="J17" i="12"/>
  <c r="I16" i="12"/>
  <c r="J41" i="12"/>
  <c r="J51" i="12"/>
  <c r="K52" i="12"/>
  <c r="K12" i="12"/>
  <c r="J11" i="12"/>
  <c r="J35" i="12"/>
  <c r="K55" i="12"/>
  <c r="J54" i="12"/>
  <c r="F26" i="12"/>
  <c r="I63" i="12"/>
  <c r="I6" i="12"/>
  <c r="J7" i="12"/>
  <c r="J45" i="12"/>
  <c r="I44" i="12"/>
  <c r="G26" i="12"/>
  <c r="I21" i="12"/>
  <c r="J22" i="12"/>
  <c r="E63" i="15"/>
  <c r="H26" i="12"/>
  <c r="I29" i="12"/>
  <c r="H28" i="12"/>
  <c r="H43" i="12"/>
  <c r="E29" i="15"/>
  <c r="I43" i="12" l="1"/>
  <c r="I20" i="12"/>
  <c r="K45" i="12"/>
  <c r="J44" i="12"/>
  <c r="F40" i="12"/>
  <c r="F77" i="12" s="1"/>
  <c r="L55" i="12"/>
  <c r="K54" i="12"/>
  <c r="L12" i="12"/>
  <c r="K11" i="12"/>
  <c r="K15" i="12" s="1"/>
  <c r="K41" i="12"/>
  <c r="K17" i="12"/>
  <c r="J16" i="12"/>
  <c r="J20" i="12" s="1"/>
  <c r="H40" i="12"/>
  <c r="H77" i="12" s="1"/>
  <c r="H79" i="12" s="1"/>
  <c r="K22" i="12"/>
  <c r="J21" i="12"/>
  <c r="J25" i="12" s="1"/>
  <c r="G40" i="12"/>
  <c r="G77" i="12" s="1"/>
  <c r="G79" i="12" s="1"/>
  <c r="J63" i="12"/>
  <c r="K7" i="12"/>
  <c r="J6" i="12"/>
  <c r="J10" i="12" s="1"/>
  <c r="K35" i="12"/>
  <c r="L52" i="12"/>
  <c r="K51" i="12"/>
  <c r="J70" i="12"/>
  <c r="K9" i="12"/>
  <c r="J15" i="12"/>
  <c r="J29" i="12"/>
  <c r="I28" i="12"/>
  <c r="E65" i="15"/>
  <c r="I25" i="12"/>
  <c r="I10" i="12"/>
  <c r="I34" i="12"/>
  <c r="J34" i="12" l="1"/>
  <c r="J26" i="12"/>
  <c r="J40" i="12" s="1"/>
  <c r="K44" i="12"/>
  <c r="L45" i="12"/>
  <c r="L41" i="12"/>
  <c r="L11" i="12"/>
  <c r="L15" i="12" s="1"/>
  <c r="M12" i="12"/>
  <c r="I26" i="12"/>
  <c r="K29" i="12"/>
  <c r="J28" i="12"/>
  <c r="K16" i="12"/>
  <c r="K34" i="12" s="1"/>
  <c r="L17" i="12"/>
  <c r="M55" i="12"/>
  <c r="L54" i="12"/>
  <c r="M52" i="12"/>
  <c r="L51" i="12"/>
  <c r="K63" i="12"/>
  <c r="L7" i="12"/>
  <c r="K6" i="12"/>
  <c r="K10" i="12" s="1"/>
  <c r="F79" i="12"/>
  <c r="K70" i="12"/>
  <c r="L9" i="12"/>
  <c r="L35" i="12"/>
  <c r="L22" i="12"/>
  <c r="K21" i="12"/>
  <c r="J43" i="12"/>
  <c r="J77" i="12" l="1"/>
  <c r="J79" i="12" s="1"/>
  <c r="M54" i="12"/>
  <c r="N55" i="12"/>
  <c r="L29" i="12"/>
  <c r="K28" i="12"/>
  <c r="K25" i="12"/>
  <c r="L70" i="12"/>
  <c r="M9" i="12"/>
  <c r="L16" i="12"/>
  <c r="L20" i="12" s="1"/>
  <c r="M17" i="12"/>
  <c r="L44" i="12"/>
  <c r="M45" i="12"/>
  <c r="M22" i="12"/>
  <c r="L21" i="12"/>
  <c r="L25" i="12" s="1"/>
  <c r="N52" i="12"/>
  <c r="M51" i="12"/>
  <c r="K20" i="12"/>
  <c r="K26" i="12" s="1"/>
  <c r="I40" i="12"/>
  <c r="I77" i="12" s="1"/>
  <c r="M41" i="12"/>
  <c r="K43" i="12"/>
  <c r="M35" i="12"/>
  <c r="L63" i="12"/>
  <c r="M7" i="12"/>
  <c r="L6" i="12"/>
  <c r="L10" i="12" s="1"/>
  <c r="M11" i="12"/>
  <c r="M15" i="12" s="1"/>
  <c r="N12" i="12"/>
  <c r="L43" i="12" l="1"/>
  <c r="L26" i="12"/>
  <c r="L34" i="12"/>
  <c r="N41" i="12"/>
  <c r="K40" i="12"/>
  <c r="K77" i="12" s="1"/>
  <c r="K79" i="12" s="1"/>
  <c r="M29" i="12"/>
  <c r="L28" i="12"/>
  <c r="M63" i="12"/>
  <c r="M6" i="12"/>
  <c r="M10" i="12" s="1"/>
  <c r="N7" i="12"/>
  <c r="N35" i="12"/>
  <c r="N17" i="12"/>
  <c r="M16" i="12"/>
  <c r="M20" i="12" s="1"/>
  <c r="O55" i="12"/>
  <c r="N54" i="12"/>
  <c r="O12" i="12"/>
  <c r="N11" i="12"/>
  <c r="N15" i="12" s="1"/>
  <c r="M21" i="12"/>
  <c r="M25" i="12" s="1"/>
  <c r="N22" i="12"/>
  <c r="I79" i="12"/>
  <c r="N51" i="12"/>
  <c r="O52" i="12"/>
  <c r="N45" i="12"/>
  <c r="M44" i="12"/>
  <c r="M70" i="12"/>
  <c r="N9" i="12"/>
  <c r="O11" i="12" l="1"/>
  <c r="P12" i="12"/>
  <c r="D15" i="15" s="1"/>
  <c r="N63" i="12"/>
  <c r="O7" i="12"/>
  <c r="N6" i="12"/>
  <c r="N10" i="12" s="1"/>
  <c r="N29" i="12"/>
  <c r="M28" i="12"/>
  <c r="O41" i="12"/>
  <c r="M43" i="12"/>
  <c r="O17" i="12"/>
  <c r="N16" i="12"/>
  <c r="N20" i="12" s="1"/>
  <c r="M26" i="12"/>
  <c r="O45" i="12"/>
  <c r="N44" i="12"/>
  <c r="N43" i="12" s="1"/>
  <c r="O54" i="12"/>
  <c r="P54" i="12" s="1"/>
  <c r="P55" i="12"/>
  <c r="D53" i="15" s="1"/>
  <c r="O35" i="12"/>
  <c r="N70" i="12"/>
  <c r="O9" i="12"/>
  <c r="O70" i="12" s="1"/>
  <c r="P70" i="12" s="1"/>
  <c r="D62" i="15" s="1"/>
  <c r="F62" i="15" s="1"/>
  <c r="O51" i="12"/>
  <c r="P51" i="12" s="1"/>
  <c r="P52" i="12"/>
  <c r="D50" i="15" s="1"/>
  <c r="O22" i="12"/>
  <c r="N21" i="12"/>
  <c r="N25" i="12" s="1"/>
  <c r="M34" i="12"/>
  <c r="L40" i="12"/>
  <c r="L77" i="12" s="1"/>
  <c r="L79" i="12" s="1"/>
  <c r="N34" i="12" l="1"/>
  <c r="O44" i="12"/>
  <c r="P45" i="12"/>
  <c r="D43" i="15" s="1"/>
  <c r="P41" i="12"/>
  <c r="O63" i="12"/>
  <c r="P63" i="12" s="1"/>
  <c r="D61" i="15" s="1"/>
  <c r="F61" i="15" s="1"/>
  <c r="O6" i="12"/>
  <c r="P7" i="12"/>
  <c r="D10" i="15" s="1"/>
  <c r="O21" i="12"/>
  <c r="P22" i="12"/>
  <c r="D25" i="15" s="1"/>
  <c r="D14" i="15"/>
  <c r="F15" i="15"/>
  <c r="O34" i="12"/>
  <c r="P34" i="12" s="1"/>
  <c r="D37" i="15" s="1"/>
  <c r="F37" i="15" s="1"/>
  <c r="O16" i="12"/>
  <c r="P17" i="12"/>
  <c r="D20" i="15" s="1"/>
  <c r="D52" i="15"/>
  <c r="F52" i="15" s="1"/>
  <c r="F53" i="15"/>
  <c r="M40" i="12"/>
  <c r="M77" i="12" s="1"/>
  <c r="M79" i="12" s="1"/>
  <c r="N28" i="12"/>
  <c r="O29" i="12"/>
  <c r="D49" i="15"/>
  <c r="F49" i="15" s="1"/>
  <c r="F50" i="15"/>
  <c r="N26" i="12"/>
  <c r="O15" i="12"/>
  <c r="P15" i="12" s="1"/>
  <c r="P11" i="12"/>
  <c r="O28" i="12" l="1"/>
  <c r="P28" i="12" s="1"/>
  <c r="P29" i="12"/>
  <c r="D32" i="15" s="1"/>
  <c r="O25" i="12"/>
  <c r="P25" i="12" s="1"/>
  <c r="P21" i="12"/>
  <c r="D9" i="15"/>
  <c r="F10" i="15"/>
  <c r="D19" i="15"/>
  <c r="F20" i="15"/>
  <c r="D18" i="15"/>
  <c r="F18" i="15" s="1"/>
  <c r="F14" i="15"/>
  <c r="O10" i="12"/>
  <c r="P6" i="12"/>
  <c r="D42" i="15"/>
  <c r="F43" i="15"/>
  <c r="N40" i="12"/>
  <c r="N77" i="12" s="1"/>
  <c r="N79" i="12" s="1"/>
  <c r="O20" i="12"/>
  <c r="P20" i="12" s="1"/>
  <c r="P16" i="12"/>
  <c r="D24" i="15"/>
  <c r="F25" i="15"/>
  <c r="O43" i="12"/>
  <c r="P44" i="12"/>
  <c r="P43" i="12" s="1"/>
  <c r="F32" i="15" l="1"/>
  <c r="D31" i="15"/>
  <c r="F31" i="15" s="1"/>
  <c r="D28" i="15"/>
  <c r="F28" i="15" s="1"/>
  <c r="F24" i="15"/>
  <c r="O26" i="12"/>
  <c r="P10" i="12"/>
  <c r="P26" i="12" s="1"/>
  <c r="P40" i="12" s="1"/>
  <c r="D39" i="15" s="1"/>
  <c r="D23" i="15"/>
  <c r="F23" i="15" s="1"/>
  <c r="F19" i="15"/>
  <c r="D41" i="15"/>
  <c r="F41" i="15" s="1"/>
  <c r="F42" i="15"/>
  <c r="D13" i="15"/>
  <c r="F9" i="15"/>
  <c r="D63" i="15" l="1"/>
  <c r="F63" i="15" s="1"/>
  <c r="F39" i="15"/>
  <c r="D29" i="15"/>
  <c r="F13" i="15"/>
  <c r="O40" i="12"/>
  <c r="O77" i="12" s="1"/>
  <c r="P77" i="12" s="1"/>
  <c r="D65" i="15" l="1"/>
  <c r="F65" i="15" s="1"/>
  <c r="F29" i="15"/>
  <c r="O79" i="12"/>
  <c r="P79" i="12" s="1"/>
</calcChain>
</file>

<file path=xl/sharedStrings.xml><?xml version="1.0" encoding="utf-8"?>
<sst xmlns="http://schemas.openxmlformats.org/spreadsheetml/2006/main" count="3973" uniqueCount="776">
  <si>
    <t>TỔNG DOANH SỐ</t>
  </si>
  <si>
    <t>TỔNG CHI PHÍ</t>
  </si>
  <si>
    <t>PHẦN 1: BÁO CÁO TỔNG QUAN TÌNH HÌNH DOANH THU</t>
  </si>
  <si>
    <t>THEO DÕI DOANH SỐ TĂNG TRƯỞNG THEO THỜI GIAN</t>
  </si>
  <si>
    <t>I1</t>
  </si>
  <si>
    <t>BÁO CÁO DOANH SỐ THEO THỨ TRONG THÁNG</t>
  </si>
  <si>
    <t>I2</t>
  </si>
  <si>
    <t>TOP 5 KHUNG GIỜ CÓ DOANH SỐ CAO NHẤT</t>
  </si>
  <si>
    <t>I3</t>
  </si>
  <si>
    <t>CƠ CẤU DOANH SỐ THEO KÊNH</t>
  </si>
  <si>
    <t>I4</t>
  </si>
  <si>
    <t>CƠ CẤU DOANH SỐ THEO MẶT HÀNG</t>
  </si>
  <si>
    <t>I5</t>
  </si>
  <si>
    <t>THEO DÕI DOANH SỐ SO VỚI KẾ HOẠCH</t>
  </si>
  <si>
    <t>TOP 5 NHÂN VIÊN CÓ DOANH SỐ CAO NHẤT</t>
  </si>
  <si>
    <t>III1</t>
  </si>
  <si>
    <t>TOP 3 MẶT HÀNG CÓ DOANH SỐ CAO NHẤT</t>
  </si>
  <si>
    <t>III2</t>
  </si>
  <si>
    <t>TOP 3 KHU VỰC CÓ DOANH SỐ CAO NHẤT</t>
  </si>
  <si>
    <t>III3</t>
  </si>
  <si>
    <t>CHI PHÍ TOÀN CÔNG TY THAY ĐỔI THEO THỜI GIAN</t>
  </si>
  <si>
    <t>IV1</t>
  </si>
  <si>
    <t>CHI PHÍ THỰC TẾ TOÀN CÔNG TY SO VỚI NGÂN SÁCH</t>
  </si>
  <si>
    <t>IV2</t>
  </si>
  <si>
    <t>CƠ CẤU ĐỊNH PHÍ &amp; BIẾN PHÍ</t>
  </si>
  <si>
    <t>IV3</t>
  </si>
  <si>
    <t>IV4</t>
  </si>
  <si>
    <t>CHI PHÍ CỦA TỪNG NGUỒN SO VỚI KẾ HOẠCH</t>
  </si>
  <si>
    <t>IV5</t>
  </si>
  <si>
    <t>CƠ CẤU CHI PHÍ CỦA TỪNG NGUỒN</t>
  </si>
  <si>
    <t>IV6</t>
  </si>
  <si>
    <t>Thực tế</t>
  </si>
  <si>
    <t>Ngân sách</t>
  </si>
  <si>
    <t>Sum of Doanh số ($)</t>
  </si>
  <si>
    <t>Doanh số</t>
  </si>
  <si>
    <t>Đường trung bình</t>
  </si>
  <si>
    <t>Kế hoạch</t>
  </si>
  <si>
    <t>T2</t>
  </si>
  <si>
    <t>Nến thơm</t>
  </si>
  <si>
    <t>T3</t>
  </si>
  <si>
    <t>Amazon</t>
  </si>
  <si>
    <t>POD</t>
  </si>
  <si>
    <t>T4</t>
  </si>
  <si>
    <t>Etsy</t>
  </si>
  <si>
    <t>Trang sức</t>
  </si>
  <si>
    <t>T5</t>
  </si>
  <si>
    <t>Trang trí tường</t>
  </si>
  <si>
    <t>T6</t>
  </si>
  <si>
    <t>Grand Total</t>
  </si>
  <si>
    <t>T7</t>
  </si>
  <si>
    <t>CN</t>
  </si>
  <si>
    <t>Nhân viên 1</t>
  </si>
  <si>
    <t>Úc</t>
  </si>
  <si>
    <t>Nhân viên 9</t>
  </si>
  <si>
    <t>Đức</t>
  </si>
  <si>
    <t>Nhân viên 6</t>
  </si>
  <si>
    <t>Canada</t>
  </si>
  <si>
    <t>Nhân viên 2</t>
  </si>
  <si>
    <t>Nhân viên 5</t>
  </si>
  <si>
    <t>Sum of Số tiền</t>
  </si>
  <si>
    <t>Column Labels</t>
  </si>
  <si>
    <t>Tổng chi phí</t>
  </si>
  <si>
    <t>Chi phí biển đổi</t>
  </si>
  <si>
    <t>Chi phí cố định</t>
  </si>
  <si>
    <t>Marketing</t>
  </si>
  <si>
    <t>Văn phòng</t>
  </si>
  <si>
    <t>Logistics</t>
  </si>
  <si>
    <t>Chi phí khác</t>
  </si>
  <si>
    <t>Nhân sự</t>
  </si>
  <si>
    <t>DATA DOANH THU</t>
  </si>
  <si>
    <t>Ngày</t>
  </si>
  <si>
    <t>Thứ</t>
  </si>
  <si>
    <t>Tháng</t>
  </si>
  <si>
    <t>Quý</t>
  </si>
  <si>
    <t>Năm</t>
  </si>
  <si>
    <t>Thời gian</t>
  </si>
  <si>
    <t>Khung giờ</t>
  </si>
  <si>
    <t>Mã hoá đơn</t>
  </si>
  <si>
    <t>Tên dòng sản phẩm</t>
  </si>
  <si>
    <t>Khu vực</t>
  </si>
  <si>
    <t>Mã khu vực</t>
  </si>
  <si>
    <t>Kênh mua hàng</t>
  </si>
  <si>
    <t>Mã kênh</t>
  </si>
  <si>
    <t>Nhân viên phụ trách</t>
  </si>
  <si>
    <t>Mã nhân viên</t>
  </si>
  <si>
    <t>Giá bán ($)</t>
  </si>
  <si>
    <t>Số lượng</t>
  </si>
  <si>
    <t>Doanh số ($)</t>
  </si>
  <si>
    <t>HĐ001</t>
  </si>
  <si>
    <t>Mexico</t>
  </si>
  <si>
    <t>HĐ003</t>
  </si>
  <si>
    <t>HĐ004</t>
  </si>
  <si>
    <t>Nhân viên 8</t>
  </si>
  <si>
    <t>HĐ007</t>
  </si>
  <si>
    <t>Mỹ</t>
  </si>
  <si>
    <t>HĐ008</t>
  </si>
  <si>
    <t>Nhân viên 4</t>
  </si>
  <si>
    <t>Anh</t>
  </si>
  <si>
    <t>HĐ011</t>
  </si>
  <si>
    <t>Nhân viên 3</t>
  </si>
  <si>
    <t>HĐ016</t>
  </si>
  <si>
    <t>HĐ018</t>
  </si>
  <si>
    <t>HĐ020</t>
  </si>
  <si>
    <t>HĐ021</t>
  </si>
  <si>
    <t>Nhân viên 7</t>
  </si>
  <si>
    <t>HĐ023</t>
  </si>
  <si>
    <t>HĐ027</t>
  </si>
  <si>
    <t>HĐ028</t>
  </si>
  <si>
    <t>HĐ030</t>
  </si>
  <si>
    <t>HĐ033</t>
  </si>
  <si>
    <t>HĐ045</t>
  </si>
  <si>
    <t>HĐ047</t>
  </si>
  <si>
    <t>HĐ048</t>
  </si>
  <si>
    <t>HĐ049</t>
  </si>
  <si>
    <t>HĐ051</t>
  </si>
  <si>
    <t>HĐ052</t>
  </si>
  <si>
    <t>HĐ053</t>
  </si>
  <si>
    <t>HĐ055</t>
  </si>
  <si>
    <t>HĐ057</t>
  </si>
  <si>
    <t>HĐ059</t>
  </si>
  <si>
    <t>HĐ060</t>
  </si>
  <si>
    <t>HĐ061</t>
  </si>
  <si>
    <t>HĐ065</t>
  </si>
  <si>
    <t>HĐ066</t>
  </si>
  <si>
    <t>HĐ069</t>
  </si>
  <si>
    <t>HĐ071</t>
  </si>
  <si>
    <t>HĐ072</t>
  </si>
  <si>
    <t>HĐ073</t>
  </si>
  <si>
    <t>HĐ075</t>
  </si>
  <si>
    <t>HĐ078</t>
  </si>
  <si>
    <t>HĐ080</t>
  </si>
  <si>
    <t>HĐ082</t>
  </si>
  <si>
    <t>HĐ084</t>
  </si>
  <si>
    <t>HĐ085</t>
  </si>
  <si>
    <t>HĐ086</t>
  </si>
  <si>
    <t>HĐ089</t>
  </si>
  <si>
    <t>HĐ090</t>
  </si>
  <si>
    <t>HĐ091</t>
  </si>
  <si>
    <t>HĐ092</t>
  </si>
  <si>
    <t>HĐ096</t>
  </si>
  <si>
    <t>HĐ097</t>
  </si>
  <si>
    <t>HĐ100</t>
  </si>
  <si>
    <t>HĐ105</t>
  </si>
  <si>
    <t>HĐ106</t>
  </si>
  <si>
    <t>HĐ110</t>
  </si>
  <si>
    <t>HĐ111</t>
  </si>
  <si>
    <t>HĐ112</t>
  </si>
  <si>
    <t>HĐ116</t>
  </si>
  <si>
    <t>HĐ123</t>
  </si>
  <si>
    <t>HĐ126</t>
  </si>
  <si>
    <t>HĐ127</t>
  </si>
  <si>
    <t>HĐ129</t>
  </si>
  <si>
    <t>HĐ130</t>
  </si>
  <si>
    <t>HĐ132</t>
  </si>
  <si>
    <t>HĐ133</t>
  </si>
  <si>
    <t>HĐ137</t>
  </si>
  <si>
    <t>HĐ140</t>
  </si>
  <si>
    <t>HĐ141</t>
  </si>
  <si>
    <t>HĐ146</t>
  </si>
  <si>
    <t>HĐ148</t>
  </si>
  <si>
    <t>HĐ154</t>
  </si>
  <si>
    <t>HĐ158</t>
  </si>
  <si>
    <t>HĐ166</t>
  </si>
  <si>
    <t>HĐ169</t>
  </si>
  <si>
    <t>HĐ171</t>
  </si>
  <si>
    <t>HĐ173</t>
  </si>
  <si>
    <t>HĐ175</t>
  </si>
  <si>
    <t>HĐ179</t>
  </si>
  <si>
    <t>HĐ181</t>
  </si>
  <si>
    <t>HĐ184</t>
  </si>
  <si>
    <t>HĐ186</t>
  </si>
  <si>
    <t>HĐ188</t>
  </si>
  <si>
    <t>HĐ191</t>
  </si>
  <si>
    <t>HĐ200</t>
  </si>
  <si>
    <t>HĐ201</t>
  </si>
  <si>
    <t>HĐ202</t>
  </si>
  <si>
    <t>HĐ203</t>
  </si>
  <si>
    <t>HĐ207</t>
  </si>
  <si>
    <t>HĐ212</t>
  </si>
  <si>
    <t>HĐ213</t>
  </si>
  <si>
    <t>HĐ215</t>
  </si>
  <si>
    <t>HĐ218</t>
  </si>
  <si>
    <t>HĐ221</t>
  </si>
  <si>
    <t>HĐ222</t>
  </si>
  <si>
    <t>HĐ224</t>
  </si>
  <si>
    <t>HĐ226</t>
  </si>
  <si>
    <t>HĐ228</t>
  </si>
  <si>
    <t>HĐ231</t>
  </si>
  <si>
    <t>HĐ233</t>
  </si>
  <si>
    <t>HĐ237</t>
  </si>
  <si>
    <t>HĐ243</t>
  </si>
  <si>
    <t>HĐ246</t>
  </si>
  <si>
    <t>HĐ247</t>
  </si>
  <si>
    <t>HĐ248</t>
  </si>
  <si>
    <t>HĐ251</t>
  </si>
  <si>
    <t>HĐ252</t>
  </si>
  <si>
    <t>HĐ253</t>
  </si>
  <si>
    <t>HĐ256</t>
  </si>
  <si>
    <t>HĐ258</t>
  </si>
  <si>
    <t>HĐ262</t>
  </si>
  <si>
    <t>HĐ263</t>
  </si>
  <si>
    <t>HĐ265</t>
  </si>
  <si>
    <t>HĐ277</t>
  </si>
  <si>
    <t>HĐ280</t>
  </si>
  <si>
    <t>HĐ281</t>
  </si>
  <si>
    <t>HĐ283</t>
  </si>
  <si>
    <t>HĐ286</t>
  </si>
  <si>
    <t>HĐ288</t>
  </si>
  <si>
    <t>HĐ289</t>
  </si>
  <si>
    <t>HĐ290</t>
  </si>
  <si>
    <t>HĐ292</t>
  </si>
  <si>
    <t>HĐ301</t>
  </si>
  <si>
    <t>HĐ302</t>
  </si>
  <si>
    <t>HĐ303</t>
  </si>
  <si>
    <t>HĐ304</t>
  </si>
  <si>
    <t>HĐ308</t>
  </si>
  <si>
    <t>HĐ309</t>
  </si>
  <si>
    <t>HĐ312</t>
  </si>
  <si>
    <t>HĐ315</t>
  </si>
  <si>
    <t>HĐ317</t>
  </si>
  <si>
    <t>HĐ318</t>
  </si>
  <si>
    <t>HĐ326</t>
  </si>
  <si>
    <t>HĐ327</t>
  </si>
  <si>
    <t>HĐ331</t>
  </si>
  <si>
    <t>HĐ332</t>
  </si>
  <si>
    <t>HĐ337</t>
  </si>
  <si>
    <t>HĐ339</t>
  </si>
  <si>
    <t>HĐ347</t>
  </si>
  <si>
    <t>HĐ349</t>
  </si>
  <si>
    <t>HĐ350</t>
  </si>
  <si>
    <t>HĐ351</t>
  </si>
  <si>
    <t>HĐ354</t>
  </si>
  <si>
    <t>HĐ355</t>
  </si>
  <si>
    <t>HĐ356</t>
  </si>
  <si>
    <t>HĐ361</t>
  </si>
  <si>
    <t>HĐ362</t>
  </si>
  <si>
    <t>HĐ364</t>
  </si>
  <si>
    <t>HĐ371</t>
  </si>
  <si>
    <t>HĐ374</t>
  </si>
  <si>
    <t>HĐ376</t>
  </si>
  <si>
    <t>HĐ377</t>
  </si>
  <si>
    <t>HĐ383</t>
  </si>
  <si>
    <t>HĐ388</t>
  </si>
  <si>
    <t>HĐ389</t>
  </si>
  <si>
    <t>HĐ391</t>
  </si>
  <si>
    <t>HĐ395</t>
  </si>
  <si>
    <t>HĐ396</t>
  </si>
  <si>
    <t>HĐ397</t>
  </si>
  <si>
    <t>HĐ398</t>
  </si>
  <si>
    <t>HĐ399</t>
  </si>
  <si>
    <t>HĐ400</t>
  </si>
  <si>
    <t>HĐ401</t>
  </si>
  <si>
    <t>HĐ402</t>
  </si>
  <si>
    <t>HĐ404</t>
  </si>
  <si>
    <t>HĐ407</t>
  </si>
  <si>
    <t>HĐ411</t>
  </si>
  <si>
    <t>HĐ412</t>
  </si>
  <si>
    <t>HĐ415</t>
  </si>
  <si>
    <t>HĐ416</t>
  </si>
  <si>
    <t>HĐ424</t>
  </si>
  <si>
    <t>HĐ427</t>
  </si>
  <si>
    <t>HĐ432</t>
  </si>
  <si>
    <t>HĐ433</t>
  </si>
  <si>
    <t>HĐ434</t>
  </si>
  <si>
    <t>HĐ436</t>
  </si>
  <si>
    <t>HĐ440</t>
  </si>
  <si>
    <t>HĐ443</t>
  </si>
  <si>
    <t>HĐ444</t>
  </si>
  <si>
    <t>HĐ445</t>
  </si>
  <si>
    <t>HĐ446</t>
  </si>
  <si>
    <t>HĐ449</t>
  </si>
  <si>
    <t>HĐ450</t>
  </si>
  <si>
    <t>HĐ456</t>
  </si>
  <si>
    <t>HĐ458</t>
  </si>
  <si>
    <t>HĐ464</t>
  </si>
  <si>
    <t>HĐ466</t>
  </si>
  <si>
    <t>HĐ468</t>
  </si>
  <si>
    <t>HĐ470</t>
  </si>
  <si>
    <t>HĐ472</t>
  </si>
  <si>
    <t>HĐ474</t>
  </si>
  <si>
    <t>HĐ477</t>
  </si>
  <si>
    <t>HĐ479</t>
  </si>
  <si>
    <t>HĐ481</t>
  </si>
  <si>
    <t>HĐ483</t>
  </si>
  <si>
    <t>HĐ484</t>
  </si>
  <si>
    <t>HĐ486</t>
  </si>
  <si>
    <t>HĐ487</t>
  </si>
  <si>
    <t>HĐ488</t>
  </si>
  <si>
    <t>HĐ490</t>
  </si>
  <si>
    <t>HĐ492</t>
  </si>
  <si>
    <t>HĐ496</t>
  </si>
  <si>
    <t>HĐ502</t>
  </si>
  <si>
    <t>HĐ504</t>
  </si>
  <si>
    <t>HĐ506</t>
  </si>
  <si>
    <t>HĐ513</t>
  </si>
  <si>
    <t>HĐ514</t>
  </si>
  <si>
    <t>HĐ515</t>
  </si>
  <si>
    <t>HĐ517</t>
  </si>
  <si>
    <t>HĐ520</t>
  </si>
  <si>
    <t>HĐ521</t>
  </si>
  <si>
    <t>HĐ522</t>
  </si>
  <si>
    <t>HĐ523</t>
  </si>
  <si>
    <t>HĐ526</t>
  </si>
  <si>
    <t>HĐ527</t>
  </si>
  <si>
    <t>HĐ530</t>
  </si>
  <si>
    <t>HĐ533</t>
  </si>
  <si>
    <t>HĐ539</t>
  </si>
  <si>
    <t>HĐ544</t>
  </si>
  <si>
    <t>HĐ545</t>
  </si>
  <si>
    <t>HĐ546</t>
  </si>
  <si>
    <t>HĐ550</t>
  </si>
  <si>
    <t>HĐ551</t>
  </si>
  <si>
    <t>HĐ553</t>
  </si>
  <si>
    <t>HĐ556</t>
  </si>
  <si>
    <t>HĐ557</t>
  </si>
  <si>
    <t>HĐ564</t>
  </si>
  <si>
    <t>HĐ565</t>
  </si>
  <si>
    <t>HĐ568</t>
  </si>
  <si>
    <t>HĐ570</t>
  </si>
  <si>
    <t>HĐ575</t>
  </si>
  <si>
    <t>HĐ578</t>
  </si>
  <si>
    <t>HĐ584</t>
  </si>
  <si>
    <t>HĐ589</t>
  </si>
  <si>
    <t>HĐ590</t>
  </si>
  <si>
    <t>HĐ593</t>
  </si>
  <si>
    <t>HĐ594</t>
  </si>
  <si>
    <t>HĐ600</t>
  </si>
  <si>
    <t>HĐ602</t>
  </si>
  <si>
    <t>HĐ608</t>
  </si>
  <si>
    <t>HĐ609</t>
  </si>
  <si>
    <t>HĐ610</t>
  </si>
  <si>
    <t>HĐ615</t>
  </si>
  <si>
    <t>HĐ617</t>
  </si>
  <si>
    <t>HĐ620</t>
  </si>
  <si>
    <t>HĐ624</t>
  </si>
  <si>
    <t>HĐ628</t>
  </si>
  <si>
    <t>HĐ629</t>
  </si>
  <si>
    <t>HĐ630</t>
  </si>
  <si>
    <t>HĐ631</t>
  </si>
  <si>
    <t>HĐ632</t>
  </si>
  <si>
    <t>HĐ633</t>
  </si>
  <si>
    <t>HĐ636</t>
  </si>
  <si>
    <t>HĐ637</t>
  </si>
  <si>
    <t>HĐ638</t>
  </si>
  <si>
    <t>HĐ639</t>
  </si>
  <si>
    <t>HĐ640</t>
  </si>
  <si>
    <t>HĐ642</t>
  </si>
  <si>
    <t>HĐ643</t>
  </si>
  <si>
    <t>HĐ645</t>
  </si>
  <si>
    <t>HĐ652</t>
  </si>
  <si>
    <t>HĐ654</t>
  </si>
  <si>
    <t>HĐ656</t>
  </si>
  <si>
    <t>HĐ657</t>
  </si>
  <si>
    <t>HĐ658</t>
  </si>
  <si>
    <t>HĐ662</t>
  </si>
  <si>
    <t>HĐ663</t>
  </si>
  <si>
    <t>HĐ666</t>
  </si>
  <si>
    <t>HĐ667</t>
  </si>
  <si>
    <t>HĐ668</t>
  </si>
  <si>
    <t>HĐ669</t>
  </si>
  <si>
    <t>HĐ674</t>
  </si>
  <si>
    <t>HĐ675</t>
  </si>
  <si>
    <t>HĐ678</t>
  </si>
  <si>
    <t>HĐ681</t>
  </si>
  <si>
    <t>HĐ689</t>
  </si>
  <si>
    <t>HĐ691</t>
  </si>
  <si>
    <t>HĐ695</t>
  </si>
  <si>
    <t>HĐ696</t>
  </si>
  <si>
    <t>HĐ697</t>
  </si>
  <si>
    <t>HĐ698</t>
  </si>
  <si>
    <t>HĐ700</t>
  </si>
  <si>
    <t>HĐ701</t>
  </si>
  <si>
    <t>HĐ702</t>
  </si>
  <si>
    <t>HĐ705</t>
  </si>
  <si>
    <t>HĐ706</t>
  </si>
  <si>
    <t>HĐ707</t>
  </si>
  <si>
    <t>HĐ711</t>
  </si>
  <si>
    <t>HĐ712</t>
  </si>
  <si>
    <t>HĐ716</t>
  </si>
  <si>
    <t>HĐ717</t>
  </si>
  <si>
    <t>HĐ718</t>
  </si>
  <si>
    <t>HĐ722</t>
  </si>
  <si>
    <t>HĐ723</t>
  </si>
  <si>
    <t>HĐ724</t>
  </si>
  <si>
    <t>HĐ727</t>
  </si>
  <si>
    <t>HĐ730</t>
  </si>
  <si>
    <t>HĐ731</t>
  </si>
  <si>
    <t>HĐ732</t>
  </si>
  <si>
    <t>HĐ733</t>
  </si>
  <si>
    <t>HĐ734</t>
  </si>
  <si>
    <t>HĐ735</t>
  </si>
  <si>
    <t>HĐ739</t>
  </si>
  <si>
    <t>HĐ740</t>
  </si>
  <si>
    <t>HĐ746</t>
  </si>
  <si>
    <t>HĐ750</t>
  </si>
  <si>
    <t>HĐ752</t>
  </si>
  <si>
    <t>HĐ761</t>
  </si>
  <si>
    <t>HĐ764</t>
  </si>
  <si>
    <t>HĐ765</t>
  </si>
  <si>
    <t>HĐ769</t>
  </si>
  <si>
    <t>HĐ772</t>
  </si>
  <si>
    <t>HĐ776</t>
  </si>
  <si>
    <t>HĐ778</t>
  </si>
  <si>
    <t>HĐ780</t>
  </si>
  <si>
    <t>HĐ781</t>
  </si>
  <si>
    <t>HĐ782</t>
  </si>
  <si>
    <t>HĐ786</t>
  </si>
  <si>
    <t>HĐ788</t>
  </si>
  <si>
    <t>HĐ789</t>
  </si>
  <si>
    <t>HĐ790</t>
  </si>
  <si>
    <t>HĐ792</t>
  </si>
  <si>
    <t>HĐ800</t>
  </si>
  <si>
    <t>HĐ801</t>
  </si>
  <si>
    <t>HĐ803</t>
  </si>
  <si>
    <t>HĐ804</t>
  </si>
  <si>
    <t>HĐ805</t>
  </si>
  <si>
    <t>HĐ808</t>
  </si>
  <si>
    <t>HĐ809</t>
  </si>
  <si>
    <t>HĐ813</t>
  </si>
  <si>
    <t>HĐ817</t>
  </si>
  <si>
    <t>HĐ818</t>
  </si>
  <si>
    <t>HĐ819</t>
  </si>
  <si>
    <t>HĐ820</t>
  </si>
  <si>
    <t>HĐ821</t>
  </si>
  <si>
    <t>HĐ822</t>
  </si>
  <si>
    <t>HĐ825</t>
  </si>
  <si>
    <t>HĐ826</t>
  </si>
  <si>
    <t>HĐ827</t>
  </si>
  <si>
    <t>HĐ829</t>
  </si>
  <si>
    <t>HĐ830</t>
  </si>
  <si>
    <t>HĐ831</t>
  </si>
  <si>
    <t>HĐ832</t>
  </si>
  <si>
    <t>HĐ837</t>
  </si>
  <si>
    <t>HĐ838</t>
  </si>
  <si>
    <t>HĐ839</t>
  </si>
  <si>
    <t>HĐ842</t>
  </si>
  <si>
    <t>HĐ844</t>
  </si>
  <si>
    <t>HĐ849</t>
  </si>
  <si>
    <t>HĐ850</t>
  </si>
  <si>
    <t>HĐ852</t>
  </si>
  <si>
    <t>HĐ855</t>
  </si>
  <si>
    <t>HĐ857</t>
  </si>
  <si>
    <t>HĐ859</t>
  </si>
  <si>
    <t>HĐ860</t>
  </si>
  <si>
    <t>HĐ861</t>
  </si>
  <si>
    <t>HĐ863</t>
  </si>
  <si>
    <t>HĐ864</t>
  </si>
  <si>
    <t>HĐ866</t>
  </si>
  <si>
    <t>HĐ870</t>
  </si>
  <si>
    <t>HĐ872</t>
  </si>
  <si>
    <t>HĐ881</t>
  </si>
  <si>
    <t>HĐ882</t>
  </si>
  <si>
    <t>HĐ884</t>
  </si>
  <si>
    <t>HĐ885</t>
  </si>
  <si>
    <t>HĐ886</t>
  </si>
  <si>
    <t>HĐ887</t>
  </si>
  <si>
    <t>HĐ889</t>
  </si>
  <si>
    <t>HĐ891</t>
  </si>
  <si>
    <t>HĐ898</t>
  </si>
  <si>
    <t>HĐ902</t>
  </si>
  <si>
    <t>HĐ903</t>
  </si>
  <si>
    <t>HĐ907</t>
  </si>
  <si>
    <t>HĐ912</t>
  </si>
  <si>
    <t>HĐ916</t>
  </si>
  <si>
    <t>HĐ918</t>
  </si>
  <si>
    <t>HĐ919</t>
  </si>
  <si>
    <t>HĐ924</t>
  </si>
  <si>
    <t>HĐ926</t>
  </si>
  <si>
    <t>HĐ927</t>
  </si>
  <si>
    <t>HĐ932</t>
  </si>
  <si>
    <t>HĐ934</t>
  </si>
  <si>
    <t>HĐ940</t>
  </si>
  <si>
    <t>HĐ941</t>
  </si>
  <si>
    <t>HĐ945</t>
  </si>
  <si>
    <t>HĐ949</t>
  </si>
  <si>
    <t>HĐ951</t>
  </si>
  <si>
    <t>HĐ952</t>
  </si>
  <si>
    <t>HĐ953</t>
  </si>
  <si>
    <t>HĐ955</t>
  </si>
  <si>
    <t>HĐ959</t>
  </si>
  <si>
    <t>HĐ963</t>
  </si>
  <si>
    <t>HĐ966</t>
  </si>
  <si>
    <t>HĐ971</t>
  </si>
  <si>
    <t>HĐ977</t>
  </si>
  <si>
    <t>HĐ979</t>
  </si>
  <si>
    <t>HĐ980</t>
  </si>
  <si>
    <t>HĐ981</t>
  </si>
  <si>
    <t>HĐ985</t>
  </si>
  <si>
    <t>HĐ986</t>
  </si>
  <si>
    <t>HĐ987</t>
  </si>
  <si>
    <t>HĐ991</t>
  </si>
  <si>
    <t>HĐ992</t>
  </si>
  <si>
    <t>HĐ993</t>
  </si>
  <si>
    <t>HĐ996</t>
  </si>
  <si>
    <t>HĐ998</t>
  </si>
  <si>
    <t>HĐ1000</t>
  </si>
  <si>
    <t>HĐ1003</t>
  </si>
  <si>
    <t>HĐ1005</t>
  </si>
  <si>
    <t>HĐ1010</t>
  </si>
  <si>
    <t>HĐ1012</t>
  </si>
  <si>
    <t>HĐ1014</t>
  </si>
  <si>
    <t>HĐ1016</t>
  </si>
  <si>
    <t>HĐ1018</t>
  </si>
  <si>
    <t>HĐ1019</t>
  </si>
  <si>
    <t>HĐ1020</t>
  </si>
  <si>
    <t>HĐ1025</t>
  </si>
  <si>
    <t>HĐ1027</t>
  </si>
  <si>
    <t>HĐ1037</t>
  </si>
  <si>
    <t>HĐ1039</t>
  </si>
  <si>
    <t>HĐ1047</t>
  </si>
  <si>
    <t>HĐ1049</t>
  </si>
  <si>
    <t>HĐ1051</t>
  </si>
  <si>
    <t>HĐ1058</t>
  </si>
  <si>
    <t>HĐ1059</t>
  </si>
  <si>
    <t>HĐ1060</t>
  </si>
  <si>
    <t>HĐ1061</t>
  </si>
  <si>
    <t>HĐ1064</t>
  </si>
  <si>
    <t>HĐ1067</t>
  </si>
  <si>
    <t>HĐ1069</t>
  </si>
  <si>
    <t>HĐ1070</t>
  </si>
  <si>
    <t>HĐ1072</t>
  </si>
  <si>
    <t>HĐ1074</t>
  </si>
  <si>
    <t>HĐ1080</t>
  </si>
  <si>
    <t>HĐ1081</t>
  </si>
  <si>
    <t>HĐ1083</t>
  </si>
  <si>
    <t>HĐ1084</t>
  </si>
  <si>
    <t>HĐ1087</t>
  </si>
  <si>
    <t>HĐ1088</t>
  </si>
  <si>
    <t>HĐ1092</t>
  </si>
  <si>
    <t>HĐ1094</t>
  </si>
  <si>
    <t>HĐ1095</t>
  </si>
  <si>
    <t>HĐ1098</t>
  </si>
  <si>
    <t>HĐ1100</t>
  </si>
  <si>
    <t>HĐ1106</t>
  </si>
  <si>
    <t>HĐ1108</t>
  </si>
  <si>
    <t>HĐ1109</t>
  </si>
  <si>
    <t>HĐ1110</t>
  </si>
  <si>
    <t>HĐ1111</t>
  </si>
  <si>
    <t>HĐ1112</t>
  </si>
  <si>
    <t>HĐ1114</t>
  </si>
  <si>
    <t>HĐ1116</t>
  </si>
  <si>
    <t>HĐ1120</t>
  </si>
  <si>
    <t>HĐ1121</t>
  </si>
  <si>
    <t>HĐ1123</t>
  </si>
  <si>
    <t>HĐ1124</t>
  </si>
  <si>
    <t>Sản phẩm</t>
  </si>
  <si>
    <t>Mã sản phẩm</t>
  </si>
  <si>
    <t>Nhân viên</t>
  </si>
  <si>
    <t>WD</t>
  </si>
  <si>
    <t>K01</t>
  </si>
  <si>
    <t>KV01</t>
  </si>
  <si>
    <t>NV01</t>
  </si>
  <si>
    <t>SC</t>
  </si>
  <si>
    <t>K02</t>
  </si>
  <si>
    <t>KV02</t>
  </si>
  <si>
    <t>NV02</t>
  </si>
  <si>
    <t>JR</t>
  </si>
  <si>
    <t>K03</t>
  </si>
  <si>
    <t>KV03</t>
  </si>
  <si>
    <t>NV03</t>
  </si>
  <si>
    <t>K04</t>
  </si>
  <si>
    <t>KV04</t>
  </si>
  <si>
    <t>NV04</t>
  </si>
  <si>
    <t>K05</t>
  </si>
  <si>
    <t>KV05</t>
  </si>
  <si>
    <t>NV05</t>
  </si>
  <si>
    <t>KV06</t>
  </si>
  <si>
    <t>NV06</t>
  </si>
  <si>
    <t>NV07</t>
  </si>
  <si>
    <t>NV08</t>
  </si>
  <si>
    <t>NV09</t>
  </si>
  <si>
    <t>Data chi phí</t>
  </si>
  <si>
    <t>Phân loại chi phí</t>
  </si>
  <si>
    <t>Mã nguồn chi phí</t>
  </si>
  <si>
    <t>Nguồn chi phí</t>
  </si>
  <si>
    <t>Loại chi phí</t>
  </si>
  <si>
    <t>Số tiền</t>
  </si>
  <si>
    <t>Lương nhân sự</t>
  </si>
  <si>
    <t>Đào tạo nhân sự</t>
  </si>
  <si>
    <t>Teambuilding/ Bonding</t>
  </si>
  <si>
    <t>Bảo hiểm</t>
  </si>
  <si>
    <t>Thưởng KPI</t>
  </si>
  <si>
    <t>Hiếu/ Hỉ/ Khác</t>
  </si>
  <si>
    <t>Thuê mặt bằng văn phòng</t>
  </si>
  <si>
    <t>Văn phòng phẩm</t>
  </si>
  <si>
    <t>Lãi vay</t>
  </si>
  <si>
    <t>Phí công tác</t>
  </si>
  <si>
    <t>Tiếp khách</t>
  </si>
  <si>
    <t>Gia hạn/ Mua dịch vụ</t>
  </si>
  <si>
    <t>Nhân diện thương hiệu</t>
  </si>
  <si>
    <t>Tiền nhập hàng</t>
  </si>
  <si>
    <t>Packaging</t>
  </si>
  <si>
    <t>Team, thiệp</t>
  </si>
  <si>
    <t>Vận chuyển air</t>
  </si>
  <si>
    <t>Vận chuyển sea</t>
  </si>
  <si>
    <t>Vận chuyển nội địa</t>
  </si>
  <si>
    <t>Lưu kho ngoài</t>
  </si>
  <si>
    <t>Phân loại</t>
  </si>
  <si>
    <t>CPNS01</t>
  </si>
  <si>
    <t>CPNS02</t>
  </si>
  <si>
    <t>CPNS03</t>
  </si>
  <si>
    <t>CPNS04</t>
  </si>
  <si>
    <t>CPNS05</t>
  </si>
  <si>
    <t>CPNS06</t>
  </si>
  <si>
    <t>CPVP01</t>
  </si>
  <si>
    <t>CPVP02</t>
  </si>
  <si>
    <t>CPLV</t>
  </si>
  <si>
    <t>CPCT</t>
  </si>
  <si>
    <t>CPTK</t>
  </si>
  <si>
    <t>CPDV</t>
  </si>
  <si>
    <t>NDTH</t>
  </si>
  <si>
    <t>CPHH01</t>
  </si>
  <si>
    <t>CPHH02</t>
  </si>
  <si>
    <t>CPHH03</t>
  </si>
  <si>
    <t>CPVC01</t>
  </si>
  <si>
    <t>CPVC02</t>
  </si>
  <si>
    <t>CPVC03</t>
  </si>
  <si>
    <t>CPVC04</t>
  </si>
  <si>
    <t>Platform fee - Amazon</t>
  </si>
  <si>
    <t>CPPFA01</t>
  </si>
  <si>
    <t>CPPFA02</t>
  </si>
  <si>
    <t>CPPFA03</t>
  </si>
  <si>
    <t>CPPFA04</t>
  </si>
  <si>
    <t>CPPFA05</t>
  </si>
  <si>
    <t>CPPFA06</t>
  </si>
  <si>
    <t>Platform fee - Etsy</t>
  </si>
  <si>
    <t>CPPFE01</t>
  </si>
  <si>
    <t>CPPFE02</t>
  </si>
  <si>
    <t>CPPFE03</t>
  </si>
  <si>
    <t>CPPFE04</t>
  </si>
  <si>
    <t>CPPFE05</t>
  </si>
  <si>
    <t>CPPFE06</t>
  </si>
  <si>
    <t>Chạy ads - Facebook</t>
  </si>
  <si>
    <t>PPC - Facebook</t>
  </si>
  <si>
    <t>CPMRFB01</t>
  </si>
  <si>
    <t>CPMRFB02</t>
  </si>
  <si>
    <t>Chạy ads - Youtube</t>
  </si>
  <si>
    <t>CPMRYTB01</t>
  </si>
  <si>
    <t>CPMRYTB02</t>
  </si>
  <si>
    <t>CPMREC01</t>
  </si>
  <si>
    <t>CPMREC02</t>
  </si>
  <si>
    <t>Chạy ads - E-commercial sites</t>
  </si>
  <si>
    <t>PPC - E-commercial sites</t>
  </si>
  <si>
    <t>FBA fee - Amazon</t>
  </si>
  <si>
    <t>Selling fee - Amazon</t>
  </si>
  <si>
    <t>Inventory fee - Amazon</t>
  </si>
  <si>
    <t>Coupon - Amazon</t>
  </si>
  <si>
    <t>Promotion - Amazon</t>
  </si>
  <si>
    <t>Other - Amazon</t>
  </si>
  <si>
    <t>FBA fee - Etsy</t>
  </si>
  <si>
    <t>Selling fee - Etsy</t>
  </si>
  <si>
    <t>Inventory fee - Etsy</t>
  </si>
  <si>
    <t>Coupon - Etsy</t>
  </si>
  <si>
    <t>Promotion - Etsy</t>
  </si>
  <si>
    <t>Other - Etsy</t>
  </si>
  <si>
    <t>Tên khoản mục</t>
  </si>
  <si>
    <t>31/03/2022</t>
  </si>
  <si>
    <t>30/03/2022</t>
  </si>
  <si>
    <t>29/03/2022</t>
  </si>
  <si>
    <t>28/03/2022</t>
  </si>
  <si>
    <t>27/03/2022</t>
  </si>
  <si>
    <t>26/03/2022</t>
  </si>
  <si>
    <t>24/03/2022</t>
  </si>
  <si>
    <t>23/03/2022</t>
  </si>
  <si>
    <t>22/03/2022</t>
  </si>
  <si>
    <t>21/03/2022</t>
  </si>
  <si>
    <t>20/03/2022</t>
  </si>
  <si>
    <t>19/03/2022</t>
  </si>
  <si>
    <t>18/03/2022</t>
  </si>
  <si>
    <t>17/03/2022</t>
  </si>
  <si>
    <t>16/03/2022</t>
  </si>
  <si>
    <t>13/03/2022</t>
  </si>
  <si>
    <t>12/03/2022</t>
  </si>
  <si>
    <t>11/03/2022</t>
  </si>
  <si>
    <t>10/03/2022</t>
  </si>
  <si>
    <t>09/03/2022</t>
  </si>
  <si>
    <t>08/03/2022</t>
  </si>
  <si>
    <t>07/03/2022</t>
  </si>
  <si>
    <t>05/03/2022</t>
  </si>
  <si>
    <t>04/03/2022</t>
  </si>
  <si>
    <t>02/03/2022</t>
  </si>
  <si>
    <t>01/03/2022</t>
  </si>
  <si>
    <t>27/02/2022</t>
  </si>
  <si>
    <t>25/02/2022</t>
  </si>
  <si>
    <t>24/02/2022</t>
  </si>
  <si>
    <t>23/02/2022</t>
  </si>
  <si>
    <t>22/02/2022</t>
  </si>
  <si>
    <t>21/02/2022</t>
  </si>
  <si>
    <t>18/02/2022</t>
  </si>
  <si>
    <t>17/02/2022</t>
  </si>
  <si>
    <t>16/02/2022</t>
  </si>
  <si>
    <t>15/02/2022</t>
  </si>
  <si>
    <t>14/02/2022</t>
  </si>
  <si>
    <t>31/01/2022</t>
  </si>
  <si>
    <t>28/01/2022</t>
  </si>
  <si>
    <t>27/01/2022</t>
  </si>
  <si>
    <t>26/01/2022</t>
  </si>
  <si>
    <t>24/01/2022</t>
  </si>
  <si>
    <t>22/01/2022</t>
  </si>
  <si>
    <t>21/01/2022</t>
  </si>
  <si>
    <t>20/01/2022</t>
  </si>
  <si>
    <t>19/01/2022</t>
  </si>
  <si>
    <t>17/01/2022</t>
  </si>
  <si>
    <t>15/01/2022</t>
  </si>
  <si>
    <t>14/01/2022</t>
  </si>
  <si>
    <t>13/01/2022</t>
  </si>
  <si>
    <t>12/01/2022</t>
  </si>
  <si>
    <t>10/01/2022</t>
  </si>
  <si>
    <t>08/01/2022</t>
  </si>
  <si>
    <t>07/01/2022</t>
  </si>
  <si>
    <t>06/01/2022</t>
  </si>
  <si>
    <t>05/01/2022</t>
  </si>
  <si>
    <t>04/01/2022</t>
  </si>
  <si>
    <t>Tháng 3/2022</t>
  </si>
  <si>
    <t>Tháng 2/2022</t>
  </si>
  <si>
    <t>Tháng 1/2022</t>
  </si>
  <si>
    <t>Tháng 6/2022</t>
  </si>
  <si>
    <t>Tháng 4/2022</t>
  </si>
  <si>
    <t>Tháng 5/2022</t>
  </si>
  <si>
    <t>Tháng 7/2022</t>
  </si>
  <si>
    <t>Tháng 9/2022</t>
  </si>
  <si>
    <t>Tháng 8/2022</t>
  </si>
  <si>
    <t>Tháng 12/2022</t>
  </si>
  <si>
    <t>Tháng 11/2022</t>
  </si>
  <si>
    <t>Tháng 10/2022</t>
  </si>
  <si>
    <t>C. DOANH THU - CHI PHÍ</t>
  </si>
  <si>
    <t>CHI PHÍ CỐ ĐỊNH KHÁC</t>
  </si>
  <si>
    <t>CHI PHÍ MARKETING</t>
  </si>
  <si>
    <t>Tỷ trọng chi phí Marketing/ doanh thu</t>
  </si>
  <si>
    <t>CHI PHÍ VẬN CHUYỂN</t>
  </si>
  <si>
    <t>B. CHI PHÍ</t>
  </si>
  <si>
    <t>TỔNG DOANH THU KẾ HOẠCH</t>
  </si>
  <si>
    <t>Doanh thu</t>
  </si>
  <si>
    <t>Giá bán</t>
  </si>
  <si>
    <t>A. DOANH THU</t>
  </si>
  <si>
    <t>Tổng cả năm</t>
  </si>
  <si>
    <t>Tháng 12</t>
  </si>
  <si>
    <t>Tháng 11</t>
  </si>
  <si>
    <t>Tháng 10</t>
  </si>
  <si>
    <t>Tháng 9</t>
  </si>
  <si>
    <t>Tháng 8</t>
  </si>
  <si>
    <t>Tháng 7</t>
  </si>
  <si>
    <t>Tháng 6</t>
  </si>
  <si>
    <t>Tháng 5</t>
  </si>
  <si>
    <t>Tháng 4</t>
  </si>
  <si>
    <t>Tháng 3</t>
  </si>
  <si>
    <t>Tháng 2</t>
  </si>
  <si>
    <t>Tháng 1</t>
  </si>
  <si>
    <t>ChỈ tiêu</t>
  </si>
  <si>
    <t>KẾ HOẠCH NGÂN SÁCH NĂM 2022</t>
  </si>
  <si>
    <t>PD</t>
  </si>
  <si>
    <t>TỔNG CHI PHÍ KẾ HOẠCH</t>
  </si>
  <si>
    <t>GIÁ VỐN 1 SP</t>
  </si>
  <si>
    <t>Chênh lệch</t>
  </si>
  <si>
    <t>Row Labels</t>
  </si>
  <si>
    <t>ĐỐI CHIẾU NGÂN SÁCH NĂM 2022</t>
  </si>
  <si>
    <t>Sum of Số lượng</t>
  </si>
  <si>
    <t>Lựa chọn mốc thời gian:</t>
  </si>
  <si>
    <t>Column1</t>
  </si>
  <si>
    <t>Column2</t>
  </si>
  <si>
    <t>Min Time</t>
  </si>
  <si>
    <t>Range</t>
  </si>
  <si>
    <t>Giá vốn</t>
  </si>
  <si>
    <t>2 PM - 4 PM</t>
  </si>
  <si>
    <t>4 PM - 6 PM</t>
  </si>
  <si>
    <t>12 PM - 2 PM</t>
  </si>
  <si>
    <t>10 AM - 12 PM</t>
  </si>
  <si>
    <t>8 AM - 10 AM</t>
  </si>
  <si>
    <t>Thực hiện</t>
  </si>
  <si>
    <t>Sum of Giá bán ($)</t>
  </si>
  <si>
    <t xml:space="preserve">Số lượng </t>
  </si>
  <si>
    <t xml:space="preserve">Doanh số </t>
  </si>
  <si>
    <t>Đơn giá trung bình</t>
  </si>
  <si>
    <t>PHẦN 2: BÁO CÁO TỔNG QUAN TÌNH HÌNH CHI PHÍ</t>
  </si>
  <si>
    <t>Sum of Giá vốn</t>
  </si>
  <si>
    <t>XẾP HẠNG CÁC KHOẢN CHI PHÍ CAO NHẤT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</si>
</sst>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_);_(* \(#,##0\);_(* &quot;-&quot;_);_(@_)"/>
    <numFmt numFmtId="165" formatCode="_(* #,##0.00_);_(* \(#,##0.00\);_(* &quot;-&quot;??_);_(@_)"/>
    <numFmt numFmtId="166" formatCode="[$-F400]h:mm:ss\ AM/PM"/>
    <numFmt numFmtId="167" formatCode="#,###&quot;$&quot;"/>
    <numFmt numFmtId="168" formatCode="_(* #,##0_);_(* \(#,##0\);_(* &quot;-&quot;??_);_(@_)"/>
    <numFmt numFmtId="169" formatCode="_(* #,##0.0_);_(* \(#,##0.0\);_(* &quot;-&quot;??_);_(@_)"/>
    <numFmt numFmtId="170"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sz val="8"/>
      <name val="Calibri"/>
      <family val="2"/>
      <scheme val="minor"/>
    </font>
    <font>
      <b/>
      <sz val="48"/>
      <color theme="1"/>
      <name val="Calibri"/>
      <family val="2"/>
      <scheme val="minor"/>
    </font>
    <font>
      <b/>
      <sz val="48"/>
      <color theme="1"/>
      <name val="Calibri (Body)"/>
    </font>
    <font>
      <b/>
      <sz val="12"/>
      <color theme="1"/>
      <name val="Calibri"/>
      <family val="2"/>
      <scheme val="minor"/>
    </font>
    <font>
      <b/>
      <sz val="20"/>
      <color theme="1"/>
      <name val="Calibri"/>
      <family val="2"/>
      <scheme val="minor"/>
    </font>
    <font>
      <b/>
      <sz val="14"/>
      <color theme="1"/>
      <name val="Calibri"/>
      <family val="2"/>
      <scheme val="minor"/>
    </font>
    <font>
      <sz val="12"/>
      <color theme="0"/>
      <name val="Calibri"/>
      <family val="2"/>
      <scheme val="minor"/>
    </font>
    <font>
      <i/>
      <sz val="12"/>
      <color theme="1"/>
      <name val="Calibri"/>
      <family val="2"/>
      <scheme val="minor"/>
    </font>
    <font>
      <sz val="10"/>
      <color theme="1"/>
      <name val="Calibri"/>
      <family val="2"/>
      <scheme val="minor"/>
    </font>
    <font>
      <b/>
      <sz val="10"/>
      <color theme="1"/>
      <name val="Calibri"/>
      <family val="2"/>
      <scheme val="minor"/>
    </font>
    <font>
      <sz val="10"/>
      <color rgb="FF0070C0"/>
      <name val="Calibri"/>
      <family val="2"/>
      <scheme val="minor"/>
    </font>
    <font>
      <i/>
      <sz val="10"/>
      <color theme="1"/>
      <name val="Calibri"/>
      <family val="2"/>
      <scheme val="minor"/>
    </font>
    <font>
      <i/>
      <sz val="10"/>
      <color rgb="FF0070C0"/>
      <name val="Calibri"/>
      <family val="2"/>
      <scheme val="minor"/>
    </font>
    <font>
      <sz val="10"/>
      <name val="Calibri"/>
      <family val="2"/>
      <scheme val="minor"/>
    </font>
    <font>
      <b/>
      <sz val="14"/>
      <color theme="0"/>
      <name val="Calibri"/>
      <family val="2"/>
      <scheme val="minor"/>
    </font>
    <font>
      <b/>
      <sz val="16"/>
      <color theme="1"/>
      <name val="Calibri"/>
      <family val="2"/>
      <scheme val="minor"/>
    </font>
    <font>
      <b/>
      <sz val="10"/>
      <name val="Calibri"/>
      <family val="2"/>
      <scheme val="minor"/>
    </font>
    <font>
      <sz val="10"/>
      <color theme="0"/>
      <name val="Calibri"/>
      <family val="2"/>
      <scheme val="minor"/>
    </font>
    <font>
      <b/>
      <sz val="10"/>
      <color theme="0"/>
      <name val="Calibri"/>
      <family val="2"/>
      <scheme val="minor"/>
    </font>
    <font>
      <sz val="20"/>
      <color theme="1"/>
      <name val="Calibri"/>
      <family val="2"/>
      <scheme val="minor"/>
    </font>
    <font>
      <b/>
      <sz val="22"/>
      <color theme="0"/>
      <name val="Calibri"/>
      <family val="2"/>
      <scheme val="minor"/>
    </font>
    <font>
      <b/>
      <sz val="24"/>
      <name val="Calibri"/>
      <family val="2"/>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6"/>
        <bgColor indexed="64"/>
      </patternFill>
    </fill>
    <fill>
      <patternFill patternType="solid">
        <fgColor rgb="FFFFC000"/>
        <bgColor indexed="64"/>
      </patternFill>
    </fill>
    <fill>
      <patternFill patternType="solid">
        <fgColor theme="0"/>
        <bgColor indexed="64"/>
      </patternFill>
    </fill>
  </fills>
  <borders count="11">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right/>
      <top/>
      <bottom style="double">
        <color indexed="64"/>
      </bottom>
      <diagonal/>
    </border>
  </borders>
  <cellStyleXfs count="7">
    <xf numFmtId="0" fontId="0" fillId="0" borderId="0"/>
    <xf numFmtId="164"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cellStyleXfs>
  <cellXfs count="110">
    <xf numFmtId="0" fontId="0" fillId="0" borderId="0" xfId="0"/>
    <xf numFmtId="0" fontId="3" fillId="2" borderId="1" xfId="0" applyFont="1" applyFill="1" applyBorder="1"/>
    <xf numFmtId="0" fontId="3" fillId="2" borderId="2" xfId="0" applyFont="1" applyFill="1" applyBorder="1"/>
    <xf numFmtId="0" fontId="0" fillId="3" borderId="1" xfId="0" applyFill="1" applyBorder="1"/>
    <xf numFmtId="0" fontId="0" fillId="0" borderId="1" xfId="0" applyBorder="1"/>
    <xf numFmtId="166" fontId="0" fillId="0" borderId="0" xfId="0" applyNumberFormat="1"/>
    <xf numFmtId="0" fontId="0" fillId="0" borderId="3" xfId="0" applyBorder="1"/>
    <xf numFmtId="0" fontId="6" fillId="0" borderId="0" xfId="0" applyFont="1"/>
    <xf numFmtId="0" fontId="3" fillId="2" borderId="0" xfId="0" applyFont="1" applyFill="1"/>
    <xf numFmtId="14" fontId="0" fillId="0" borderId="0" xfId="0" applyNumberFormat="1"/>
    <xf numFmtId="0" fontId="8" fillId="0" borderId="0" xfId="0" applyFont="1" applyAlignment="1">
      <alignment vertical="center"/>
    </xf>
    <xf numFmtId="0" fontId="5" fillId="0" borderId="0" xfId="0" applyFont="1" applyAlignment="1">
      <alignment vertical="center"/>
    </xf>
    <xf numFmtId="0" fontId="0" fillId="0" borderId="0" xfId="0" applyAlignment="1">
      <alignment vertical="center"/>
    </xf>
    <xf numFmtId="0" fontId="0" fillId="0" borderId="0" xfId="0" pivotButton="1"/>
    <xf numFmtId="0" fontId="0" fillId="0" borderId="0" xfId="0" applyAlignment="1">
      <alignment horizontal="left"/>
    </xf>
    <xf numFmtId="0" fontId="7" fillId="0" borderId="0" xfId="0" applyFont="1" applyAlignment="1">
      <alignment horizontal="center"/>
    </xf>
    <xf numFmtId="164" fontId="0" fillId="0" borderId="0" xfId="1" applyFont="1"/>
    <xf numFmtId="164" fontId="0" fillId="0" borderId="0" xfId="0" applyNumberFormat="1"/>
    <xf numFmtId="167" fontId="0" fillId="0" borderId="0" xfId="0" applyNumberFormat="1"/>
    <xf numFmtId="0" fontId="0" fillId="0" borderId="0" xfId="0" applyAlignment="1">
      <alignment horizontal="center"/>
    </xf>
    <xf numFmtId="164" fontId="0" fillId="0" borderId="0" xfId="1" applyFont="1" applyBorder="1"/>
    <xf numFmtId="0" fontId="7" fillId="0" borderId="0" xfId="0" applyFont="1"/>
    <xf numFmtId="164" fontId="10" fillId="5" borderId="0" xfId="1" applyFont="1" applyFill="1" applyBorder="1"/>
    <xf numFmtId="164" fontId="11" fillId="0" borderId="0" xfId="1" applyFont="1" applyBorder="1"/>
    <xf numFmtId="0" fontId="7" fillId="0" borderId="8" xfId="0" applyFont="1" applyBorder="1"/>
    <xf numFmtId="9" fontId="0" fillId="0" borderId="0" xfId="2" applyFont="1" applyBorder="1"/>
    <xf numFmtId="14" fontId="0" fillId="0" borderId="1" xfId="0" applyNumberFormat="1" applyBorder="1"/>
    <xf numFmtId="164" fontId="0" fillId="0" borderId="3" xfId="1" applyFont="1" applyBorder="1"/>
    <xf numFmtId="0" fontId="12" fillId="0" borderId="0" xfId="4" applyFont="1"/>
    <xf numFmtId="0" fontId="3" fillId="4" borderId="0" xfId="4" applyFont="1" applyFill="1"/>
    <xf numFmtId="168" fontId="3" fillId="4" borderId="0" xfId="5" applyNumberFormat="1" applyFont="1" applyFill="1"/>
    <xf numFmtId="0" fontId="13" fillId="0" borderId="8" xfId="4" applyFont="1" applyBorder="1"/>
    <xf numFmtId="168" fontId="13" fillId="0" borderId="8" xfId="5" applyNumberFormat="1" applyFont="1" applyBorder="1"/>
    <xf numFmtId="168" fontId="12" fillId="0" borderId="0" xfId="5" applyNumberFormat="1" applyFont="1"/>
    <xf numFmtId="168" fontId="14" fillId="6" borderId="0" xfId="5" applyNumberFormat="1" applyFont="1" applyFill="1"/>
    <xf numFmtId="0" fontId="15" fillId="0" borderId="0" xfId="4" applyFont="1"/>
    <xf numFmtId="165" fontId="13" fillId="0" borderId="8" xfId="4" applyNumberFormat="1" applyFont="1" applyBorder="1"/>
    <xf numFmtId="9" fontId="15" fillId="0" borderId="0" xfId="6" applyFont="1"/>
    <xf numFmtId="9" fontId="16" fillId="6" borderId="0" xfId="6" applyFont="1" applyFill="1"/>
    <xf numFmtId="0" fontId="15" fillId="0" borderId="0" xfId="4" applyFont="1" applyAlignment="1">
      <alignment horizontal="left" indent="1"/>
    </xf>
    <xf numFmtId="0" fontId="13" fillId="0" borderId="0" xfId="4" applyFont="1"/>
    <xf numFmtId="168" fontId="13" fillId="0" borderId="0" xfId="5" applyNumberFormat="1" applyFont="1"/>
    <xf numFmtId="0" fontId="18" fillId="4" borderId="8" xfId="4" applyFont="1" applyFill="1" applyBorder="1"/>
    <xf numFmtId="0" fontId="13" fillId="0" borderId="4" xfId="4" applyFont="1" applyBorder="1"/>
    <xf numFmtId="168" fontId="13" fillId="0" borderId="4" xfId="5" applyNumberFormat="1" applyFont="1" applyBorder="1"/>
    <xf numFmtId="0" fontId="3" fillId="4" borderId="9" xfId="4" applyFont="1" applyFill="1" applyBorder="1" applyAlignment="1">
      <alignment horizontal="center" vertical="center"/>
    </xf>
    <xf numFmtId="168" fontId="17" fillId="0" borderId="0" xfId="5" applyNumberFormat="1" applyFont="1" applyFill="1"/>
    <xf numFmtId="0" fontId="3" fillId="4" borderId="9" xfId="4" applyFont="1" applyFill="1" applyBorder="1" applyAlignment="1">
      <alignment horizontal="center" vertical="center" wrapText="1"/>
    </xf>
    <xf numFmtId="9" fontId="12" fillId="0" borderId="0" xfId="2" applyFont="1"/>
    <xf numFmtId="169" fontId="14" fillId="6" borderId="0" xfId="5" applyNumberFormat="1" applyFont="1" applyFill="1"/>
    <xf numFmtId="168" fontId="14" fillId="6" borderId="0" xfId="3" applyNumberFormat="1" applyFont="1" applyFill="1"/>
    <xf numFmtId="9" fontId="14" fillId="6" borderId="0" xfId="2" applyFont="1" applyFill="1"/>
    <xf numFmtId="168" fontId="13" fillId="0" borderId="0" xfId="3" applyNumberFormat="1" applyFont="1"/>
    <xf numFmtId="0" fontId="3" fillId="4" borderId="0" xfId="4" applyFont="1" applyFill="1" applyAlignment="1">
      <alignment horizontal="left"/>
    </xf>
    <xf numFmtId="0" fontId="0" fillId="0" borderId="0" xfId="0" applyAlignment="1">
      <alignment horizontal="left" indent="1"/>
    </xf>
    <xf numFmtId="0" fontId="13" fillId="0" borderId="9" xfId="4" applyFont="1" applyBorder="1"/>
    <xf numFmtId="0" fontId="12" fillId="0" borderId="9" xfId="4" applyFont="1" applyBorder="1"/>
    <xf numFmtId="168" fontId="13" fillId="0" borderId="9" xfId="3" applyNumberFormat="1" applyFont="1" applyBorder="1"/>
    <xf numFmtId="168" fontId="12" fillId="0" borderId="9" xfId="5" applyNumberFormat="1" applyFont="1" applyBorder="1"/>
    <xf numFmtId="0" fontId="12" fillId="0" borderId="8" xfId="4" applyFont="1" applyBorder="1"/>
    <xf numFmtId="168" fontId="13" fillId="0" borderId="8" xfId="3" applyNumberFormat="1" applyFont="1" applyBorder="1"/>
    <xf numFmtId="168" fontId="0" fillId="0" borderId="0" xfId="0" applyNumberFormat="1"/>
    <xf numFmtId="0" fontId="21" fillId="0" borderId="0" xfId="4" applyFont="1"/>
    <xf numFmtId="0" fontId="10" fillId="0" borderId="0" xfId="0" applyFont="1"/>
    <xf numFmtId="0" fontId="22" fillId="7" borderId="0" xfId="4" applyFont="1" applyFill="1" applyAlignment="1">
      <alignment horizontal="center"/>
    </xf>
    <xf numFmtId="168" fontId="17" fillId="0" borderId="0" xfId="5" applyNumberFormat="1" applyFont="1" applyFill="1" applyProtection="1"/>
    <xf numFmtId="168" fontId="14" fillId="6" borderId="0" xfId="5" applyNumberFormat="1" applyFont="1" applyFill="1" applyProtection="1"/>
    <xf numFmtId="168" fontId="13" fillId="0" borderId="4" xfId="5" applyNumberFormat="1" applyFont="1" applyBorder="1" applyProtection="1"/>
    <xf numFmtId="168" fontId="13" fillId="0" borderId="0" xfId="5" applyNumberFormat="1" applyFont="1" applyProtection="1"/>
    <xf numFmtId="168" fontId="18" fillId="4" borderId="8" xfId="5" applyNumberFormat="1" applyFont="1" applyFill="1" applyBorder="1" applyProtection="1"/>
    <xf numFmtId="168" fontId="13" fillId="0" borderId="9" xfId="3" applyNumberFormat="1" applyFont="1" applyBorder="1" applyProtection="1"/>
    <xf numFmtId="168" fontId="12" fillId="0" borderId="0" xfId="5" applyNumberFormat="1" applyFont="1" applyProtection="1"/>
    <xf numFmtId="168" fontId="13" fillId="0" borderId="8" xfId="3" applyNumberFormat="1" applyFont="1" applyBorder="1" applyProtection="1"/>
    <xf numFmtId="168" fontId="13" fillId="0" borderId="8" xfId="4" applyNumberFormat="1" applyFont="1" applyBorder="1"/>
    <xf numFmtId="168" fontId="13" fillId="0" borderId="8" xfId="5" applyNumberFormat="1" applyFont="1" applyBorder="1" applyProtection="1"/>
    <xf numFmtId="168" fontId="13" fillId="0" borderId="0" xfId="3" applyNumberFormat="1" applyFont="1" applyProtection="1"/>
    <xf numFmtId="168" fontId="17" fillId="0" borderId="0" xfId="3" applyNumberFormat="1" applyFont="1" applyFill="1" applyProtection="1"/>
    <xf numFmtId="168" fontId="3" fillId="4" borderId="0" xfId="5" applyNumberFormat="1" applyFont="1" applyFill="1" applyProtection="1"/>
    <xf numFmtId="168" fontId="20" fillId="0" borderId="4" xfId="5" applyNumberFormat="1" applyFont="1" applyFill="1" applyBorder="1" applyProtection="1"/>
    <xf numFmtId="0" fontId="23" fillId="0" borderId="0" xfId="0" applyFont="1"/>
    <xf numFmtId="14" fontId="0" fillId="0" borderId="0" xfId="0" applyNumberFormat="1" applyAlignment="1">
      <alignment horizontal="left"/>
    </xf>
    <xf numFmtId="0" fontId="0" fillId="9" borderId="0" xfId="0" applyFill="1"/>
    <xf numFmtId="168" fontId="0" fillId="0" borderId="0" xfId="3" applyNumberFormat="1" applyFont="1"/>
    <xf numFmtId="18" fontId="0" fillId="0" borderId="0" xfId="0" applyNumberFormat="1"/>
    <xf numFmtId="9" fontId="18" fillId="4" borderId="8" xfId="2" applyFont="1" applyFill="1" applyBorder="1"/>
    <xf numFmtId="170" fontId="12" fillId="0" borderId="0" xfId="2" applyNumberFormat="1" applyFont="1"/>
    <xf numFmtId="168" fontId="14" fillId="0" borderId="0" xfId="5" applyNumberFormat="1" applyFont="1" applyFill="1"/>
    <xf numFmtId="168" fontId="12" fillId="0" borderId="0" xfId="3" applyNumberFormat="1" applyFont="1" applyProtection="1"/>
    <xf numFmtId="168" fontId="3" fillId="4" borderId="9" xfId="3" applyNumberFormat="1" applyFont="1" applyFill="1" applyBorder="1" applyAlignment="1" applyProtection="1">
      <alignment horizontal="center" vertical="center"/>
    </xf>
    <xf numFmtId="168" fontId="18" fillId="4" borderId="8" xfId="3" applyNumberFormat="1" applyFont="1" applyFill="1" applyBorder="1" applyProtection="1"/>
    <xf numFmtId="168" fontId="20" fillId="0" borderId="4" xfId="3" applyNumberFormat="1" applyFont="1" applyFill="1" applyBorder="1" applyProtection="1"/>
    <xf numFmtId="168" fontId="13" fillId="0" borderId="4" xfId="3" applyNumberFormat="1" applyFont="1" applyBorder="1" applyProtection="1"/>
    <xf numFmtId="168" fontId="3" fillId="4" borderId="0" xfId="3" applyNumberFormat="1" applyFont="1" applyFill="1" applyProtection="1"/>
    <xf numFmtId="3" fontId="0" fillId="0" borderId="0" xfId="0" applyNumberFormat="1"/>
    <xf numFmtId="0" fontId="25" fillId="0" borderId="6" xfId="0" applyFont="1" applyBorder="1" applyAlignment="1">
      <alignment horizontal="center" vertical="center"/>
    </xf>
    <xf numFmtId="0" fontId="0" fillId="8" borderId="5" xfId="0" applyFill="1" applyBorder="1" applyAlignment="1">
      <alignment horizontal="center"/>
    </xf>
    <xf numFmtId="0" fontId="7" fillId="0" borderId="6" xfId="0" applyFont="1" applyBorder="1" applyAlignment="1">
      <alignment horizontal="center"/>
    </xf>
    <xf numFmtId="0" fontId="0" fillId="9" borderId="0" xfId="0" applyFill="1" applyAlignment="1">
      <alignment horizontal="center"/>
    </xf>
    <xf numFmtId="0" fontId="9" fillId="8" borderId="0" xfId="0" applyFont="1" applyFill="1" applyAlignment="1">
      <alignment horizontal="center"/>
    </xf>
    <xf numFmtId="167" fontId="24" fillId="5" borderId="0" xfId="0" applyNumberFormat="1" applyFont="1" applyFill="1" applyAlignment="1">
      <alignment horizontal="center" vertical="center"/>
    </xf>
    <xf numFmtId="0" fontId="19" fillId="8" borderId="4" xfId="0" applyFont="1" applyFill="1" applyBorder="1" applyAlignment="1">
      <alignment horizontal="center" vertical="center"/>
    </xf>
    <xf numFmtId="0" fontId="0" fillId="0" borderId="4" xfId="0" applyBorder="1" applyAlignment="1">
      <alignment horizontal="center"/>
    </xf>
    <xf numFmtId="0" fontId="0" fillId="0" borderId="0" xfId="0" applyAlignment="1">
      <alignment horizontal="center"/>
    </xf>
    <xf numFmtId="0" fontId="19" fillId="0" borderId="0" xfId="4" applyFont="1" applyAlignment="1">
      <alignment horizontal="center" vertical="center"/>
    </xf>
    <xf numFmtId="0" fontId="19" fillId="0" borderId="10" xfId="4" applyFont="1" applyBorder="1" applyAlignment="1">
      <alignment horizontal="center" vertical="center"/>
    </xf>
    <xf numFmtId="0" fontId="11" fillId="0" borderId="0" xfId="0" applyFont="1" applyAlignment="1">
      <alignment horizontal="left"/>
    </xf>
    <xf numFmtId="0" fontId="0" fillId="0" borderId="8" xfId="0" applyBorder="1" applyAlignment="1">
      <alignment horizontal="center"/>
    </xf>
    <xf numFmtId="0" fontId="11" fillId="0" borderId="7" xfId="0" applyFont="1" applyBorder="1" applyAlignment="1">
      <alignment horizontal="left"/>
    </xf>
    <xf numFmtId="0" fontId="0" fillId="0" borderId="0" xfId="0" applyBorder="1"/>
    <xf numFmtId="0" fontId="0" fillId="0" borderId="0" xfId="0" applyBorder="1" applyAlignment="1">
      <alignment horizontal="center"/>
    </xf>
  </cellXfs>
  <cellStyles count="7">
    <cellStyle name="Comma" xfId="3" builtinId="3"/>
    <cellStyle name="Comma [0]" xfId="1" builtinId="6"/>
    <cellStyle name="Comma 2" xfId="5" xr:uid="{8144F781-F355-4ECB-81E6-1DC57AE449E9}"/>
    <cellStyle name="Normal" xfId="0" builtinId="0"/>
    <cellStyle name="Normal 2" xfId="4" xr:uid="{4A48547F-F917-4D73-8484-BFA1A3DCCF48}"/>
    <cellStyle name="Percent" xfId="2" builtinId="5"/>
    <cellStyle name="Percent 2" xfId="6" xr:uid="{CA89D97C-7B8C-4241-B48D-BF2DE6DE9D83}"/>
  </cellStyles>
  <dxfs count="101">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8" formatCode="_(* #,##0_);_(* \(#,##0\);_(* &quot;-&quot;??_);_(@_)"/>
    </dxf>
    <dxf>
      <numFmt numFmtId="168" formatCode="_(* #,##0_);_(* \(#,##0\);_(* &quot;-&quot;??_);_(@_)"/>
    </dxf>
    <dxf>
      <font>
        <b val="0"/>
        <i val="0"/>
        <strike val="0"/>
        <condense val="0"/>
        <extend val="0"/>
        <outline val="0"/>
        <shadow val="0"/>
        <u val="none"/>
        <vertAlign val="baseline"/>
        <sz val="12"/>
        <color theme="1"/>
        <name val="Calibri"/>
        <family val="2"/>
        <scheme val="minor"/>
      </font>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2"/>
        <color theme="1"/>
        <name val="Calibri"/>
        <family val="2"/>
        <scheme val="minor"/>
      </font>
      <numFmt numFmtId="19" formatCode="dd/mm/yyyy"/>
      <border diagonalUp="0" diagonalDown="0" outline="0">
        <left/>
        <right/>
        <top style="thin">
          <color theme="4" tint="0.39997558519241921"/>
        </top>
        <bottom style="thin">
          <color theme="4" tint="0.39997558519241921"/>
        </bottom>
      </border>
    </dxf>
    <dxf>
      <border outline="0">
        <left style="thin">
          <color theme="4" tint="0.39997558519241921"/>
        </left>
      </border>
    </dxf>
    <dxf>
      <numFmt numFmtId="0" formatCode="General"/>
    </dxf>
    <dxf>
      <numFmt numFmtId="171" formatCode="h:mm\ AM/PM"/>
    </dxf>
    <dxf>
      <border outline="0">
        <bottom style="thin">
          <color theme="4" tint="0.39997558519241921"/>
        </bottom>
      </border>
    </dxf>
    <dxf>
      <numFmt numFmtId="0" formatCode="General"/>
    </dxf>
    <dxf>
      <numFmt numFmtId="167" formatCode="#,###&quot;$&quot;"/>
    </dxf>
    <dxf>
      <numFmt numFmtId="0" formatCode="General"/>
    </dxf>
    <dxf>
      <numFmt numFmtId="167" formatCode="#,###&quot;$&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F400]h:mm:ss\ AM/PM"/>
    </dxf>
    <dxf>
      <numFmt numFmtId="0" formatCode="General"/>
    </dxf>
    <dxf>
      <numFmt numFmtId="0" formatCode="General"/>
    </dxf>
    <dxf>
      <numFmt numFmtId="19" formatCode="dd/mm/yyyy"/>
    </dxf>
    <dxf>
      <numFmt numFmtId="19" formatCode="dd/mm/yyyy"/>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color rgb="FF9C0006"/>
      </font>
      <fill>
        <patternFill>
          <bgColor rgb="FFFFC7CE"/>
        </patternFill>
      </fill>
    </dxf>
    <dxf>
      <font>
        <color rgb="FF9C0006"/>
      </font>
      <fill>
        <patternFill>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 formatCode="#,##0"/>
    </dxf>
    <dxf>
      <font>
        <b/>
        <color theme="1"/>
      </font>
      <border>
        <bottom style="thin">
          <color theme="4"/>
        </bottom>
        <vertical/>
        <horizontal/>
      </border>
    </dxf>
    <dxf>
      <font>
        <color theme="1"/>
      </font>
      <border diagonalUp="0" diagonalDown="0">
        <left/>
        <right/>
        <top/>
        <bottom/>
        <vertical/>
        <horizontal/>
      </border>
    </dxf>
    <dxf>
      <font>
        <b/>
        <color theme="1"/>
      </font>
      <border>
        <bottom style="thin">
          <color theme="4"/>
        </bottom>
        <vertical/>
        <horizontal/>
      </border>
    </dxf>
    <dxf>
      <font>
        <b val="0"/>
        <i val="0"/>
        <sz val="12"/>
        <color theme="1"/>
      </font>
      <border diagonalUp="0" diagonalDown="0">
        <left/>
        <right/>
        <top/>
        <bottom/>
        <vertical/>
        <horizontal/>
      </border>
    </dxf>
    <dxf>
      <fill>
        <patternFill patternType="solid">
          <fgColor theme="4" tint="0.79998168889431442"/>
          <bgColor theme="0"/>
        </patternFill>
      </fill>
      <border diagonalUp="0" diagonalDown="0">
        <left/>
        <right/>
        <top/>
        <bottom/>
        <vertical/>
        <horizontal/>
      </border>
    </dxf>
    <dxf>
      <fill>
        <patternFill>
          <fgColor theme="4" tint="0.79998168889431442"/>
          <bgColor theme="0"/>
        </patternFill>
      </fill>
      <border diagonalUp="0" diagonalDown="0">
        <left/>
        <right/>
        <top/>
        <bottom/>
        <vertical/>
        <horizontal/>
      </border>
    </dxf>
  </dxfs>
  <tableStyles count="5" defaultTableStyle="TableStyleMedium2" defaultPivotStyle="PivotStyleLight16">
    <tableStyle name="Slicer Style 1" pivot="0" table="0" count="1" xr9:uid="{B15528CD-DCFA-409B-9974-C104C12C4FF3}">
      <tableStyleElement type="wholeTable" dxfId="100"/>
    </tableStyle>
    <tableStyle name="Slicer Style 2" pivot="0" table="0" count="1" xr9:uid="{75D65863-6F8D-45A8-B0D7-6C2FD085ADC3}"/>
    <tableStyle name="Slicer Style 3" pivot="0" table="0" count="1" xr9:uid="{E9BCBBCD-E7E7-40AA-A406-D44769779D46}">
      <tableStyleElement type="wholeTable" dxfId="99"/>
    </tableStyle>
    <tableStyle name="SlicerStyleDark1 2" pivot="0" table="0" count="10" xr9:uid="{D56828D9-C20A-42F4-A5C9-8D7544279BE6}">
      <tableStyleElement type="wholeTable" dxfId="98"/>
      <tableStyleElement type="headerRow" dxfId="97"/>
    </tableStyle>
    <tableStyle name="SlicerStyleLight1 2" pivot="0" table="0" count="10" xr9:uid="{046F15EA-8321-40F5-A266-E7D8DE15EFC3}">
      <tableStyleElement type="wholeTable" dxfId="96"/>
      <tableStyleElement type="headerRow" dxfId="95"/>
    </tableStyle>
  </tableStyles>
  <extLst>
    <ext xmlns:x14="http://schemas.microsoft.com/office/spreadsheetml/2009/9/main" uri="{46F421CA-312F-682f-3DD2-61675219B42D}">
      <x14:dxfs count="17">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patternType="solid">
              <fgColor theme="5" tint="0.79998168889431442"/>
            </patternFill>
          </fill>
        </dxf>
      </x14:dxfs>
    </ext>
    <ext xmlns:x14="http://schemas.microsoft.com/office/spreadsheetml/2009/9/main" uri="{EB79DEF2-80B8-43e5-95BD-54CBDDF9020C}">
      <x14:slicerStyles defaultSlicerStyle="SlicerStyleLight1 2">
        <x14:slicerStyle name="Slicer Style 1"/>
        <x14:slicerStyle name="Slicer Style 2">
          <x14:slicerStyleElements>
            <x14:slicerStyleElement type="unselectedItemWithData" dxfId="16"/>
          </x14:slicerStyleElements>
        </x14:slicerStyle>
        <x14:slicerStyle name="Slicer Style 3"/>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[FILE MẪU KIỂM SOÁT NGÂN SÁCH - casestudy abc.xlsx]XLDL!I1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rgbClr val="549E3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549E39"/>
          </a:solidFill>
          <a:ln>
            <a:noFill/>
          </a:ln>
          <a:effectLst/>
        </c:spPr>
      </c:pivotFmt>
      <c:pivotFmt>
        <c:idx val="8"/>
        <c:spPr>
          <a:solidFill>
            <a:srgbClr val="549E39"/>
          </a:solidFill>
          <a:ln>
            <a:noFill/>
          </a:ln>
          <a:effectLst/>
        </c:spPr>
      </c:pivotFmt>
      <c:pivotFmt>
        <c:idx val="9"/>
        <c:spPr>
          <a:solidFill>
            <a:srgbClr val="549E39"/>
          </a:solidFill>
          <a:ln>
            <a:noFill/>
          </a:ln>
          <a:effectLst/>
        </c:spPr>
      </c:pivotFmt>
      <c:pivotFmt>
        <c:idx val="10"/>
        <c:spPr>
          <a:ln w="444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XLDL!$C$2</c:f>
              <c:strCache>
                <c:ptCount val="1"/>
                <c:pt idx="0">
                  <c:v>Doanh số</c:v>
                </c:pt>
              </c:strCache>
            </c:strRef>
          </c:tx>
          <c:spPr>
            <a:solidFill>
              <a:srgbClr val="549E39"/>
            </a:solidFill>
            <a:ln>
              <a:noFill/>
            </a:ln>
            <a:effectLst/>
          </c:spPr>
          <c:invertIfNegative val="0"/>
          <c:dPt>
            <c:idx val="0"/>
            <c:invertIfNegative val="0"/>
            <c:bubble3D val="0"/>
            <c:extLst>
              <c:ext xmlns:c16="http://schemas.microsoft.com/office/drawing/2014/chart" uri="{C3380CC4-5D6E-409C-BE32-E72D297353CC}">
                <c16:uniqueId val="{00000002-56BD-4DFE-B60B-66A6B3C5B54D}"/>
              </c:ext>
            </c:extLst>
          </c:dPt>
          <c:dPt>
            <c:idx val="1"/>
            <c:invertIfNegative val="0"/>
            <c:bubble3D val="0"/>
            <c:extLst>
              <c:ext xmlns:c16="http://schemas.microsoft.com/office/drawing/2014/chart" uri="{C3380CC4-5D6E-409C-BE32-E72D297353CC}">
                <c16:uniqueId val="{00000003-56BD-4DFE-B60B-66A6B3C5B54D}"/>
              </c:ext>
            </c:extLst>
          </c:dPt>
          <c:dPt>
            <c:idx val="2"/>
            <c:invertIfNegative val="0"/>
            <c:bubble3D val="0"/>
            <c:extLst>
              <c:ext xmlns:c16="http://schemas.microsoft.com/office/drawing/2014/chart" uri="{C3380CC4-5D6E-409C-BE32-E72D297353CC}">
                <c16:uniqueId val="{00000004-56BD-4DFE-B60B-66A6B3C5B54D}"/>
              </c:ext>
            </c:extLst>
          </c:dPt>
          <c:cat>
            <c:strRef>
              <c:f>XLDL!$B$3:$B$29</c:f>
              <c:strCache>
                <c:ptCount val="26"/>
                <c:pt idx="0">
                  <c:v>01/05/2022</c:v>
                </c:pt>
                <c:pt idx="1">
                  <c:v>02/05/2022</c:v>
                </c:pt>
                <c:pt idx="2">
                  <c:v>03/05/2022</c:v>
                </c:pt>
                <c:pt idx="3">
                  <c:v>04/05/2022</c:v>
                </c:pt>
                <c:pt idx="4">
                  <c:v>05/05/2022</c:v>
                </c:pt>
                <c:pt idx="5">
                  <c:v>06/05/2022</c:v>
                </c:pt>
                <c:pt idx="6">
                  <c:v>07/05/2022</c:v>
                </c:pt>
                <c:pt idx="7">
                  <c:v>08/05/2022</c:v>
                </c:pt>
                <c:pt idx="8">
                  <c:v>10/05/2022</c:v>
                </c:pt>
                <c:pt idx="9">
                  <c:v>11/05/2022</c:v>
                </c:pt>
                <c:pt idx="10">
                  <c:v>13/05/2022</c:v>
                </c:pt>
                <c:pt idx="11">
                  <c:v>14/05/2022</c:v>
                </c:pt>
                <c:pt idx="12">
                  <c:v>16/05/2022</c:v>
                </c:pt>
                <c:pt idx="13">
                  <c:v>17/05/2022</c:v>
                </c:pt>
                <c:pt idx="14">
                  <c:v>18/05/2022</c:v>
                </c:pt>
                <c:pt idx="15">
                  <c:v>19/05/2022</c:v>
                </c:pt>
                <c:pt idx="16">
                  <c:v>21/05/2022</c:v>
                </c:pt>
                <c:pt idx="17">
                  <c:v>22/05/2022</c:v>
                </c:pt>
                <c:pt idx="18">
                  <c:v>24/05/2022</c:v>
                </c:pt>
                <c:pt idx="19">
                  <c:v>25/05/2022</c:v>
                </c:pt>
                <c:pt idx="20">
                  <c:v>26/05/2022</c:v>
                </c:pt>
                <c:pt idx="21">
                  <c:v>27/05/2022</c:v>
                </c:pt>
                <c:pt idx="22">
                  <c:v>28/05/2022</c:v>
                </c:pt>
                <c:pt idx="23">
                  <c:v>29/05/2022</c:v>
                </c:pt>
                <c:pt idx="24">
                  <c:v>30/05/2022</c:v>
                </c:pt>
                <c:pt idx="25">
                  <c:v>31/05/2022</c:v>
                </c:pt>
              </c:strCache>
            </c:strRef>
          </c:cat>
          <c:val>
            <c:numRef>
              <c:f>XLDL!$C$3:$C$29</c:f>
              <c:numCache>
                <c:formatCode>_(* #,##0_);_(* \(#,##0\);_(* "-"_);_(@_)</c:formatCode>
                <c:ptCount val="26"/>
                <c:pt idx="0">
                  <c:v>12160</c:v>
                </c:pt>
                <c:pt idx="1">
                  <c:v>14950</c:v>
                </c:pt>
                <c:pt idx="2">
                  <c:v>10830</c:v>
                </c:pt>
                <c:pt idx="3">
                  <c:v>6900</c:v>
                </c:pt>
                <c:pt idx="4">
                  <c:v>8400</c:v>
                </c:pt>
                <c:pt idx="5">
                  <c:v>8280</c:v>
                </c:pt>
                <c:pt idx="6">
                  <c:v>5400</c:v>
                </c:pt>
                <c:pt idx="7">
                  <c:v>4730</c:v>
                </c:pt>
                <c:pt idx="8">
                  <c:v>8300</c:v>
                </c:pt>
                <c:pt idx="9">
                  <c:v>3060</c:v>
                </c:pt>
                <c:pt idx="10">
                  <c:v>13300</c:v>
                </c:pt>
                <c:pt idx="11">
                  <c:v>11400</c:v>
                </c:pt>
                <c:pt idx="12">
                  <c:v>7900</c:v>
                </c:pt>
                <c:pt idx="13">
                  <c:v>17070</c:v>
                </c:pt>
                <c:pt idx="14">
                  <c:v>6400</c:v>
                </c:pt>
                <c:pt idx="15">
                  <c:v>9840</c:v>
                </c:pt>
                <c:pt idx="16">
                  <c:v>6050</c:v>
                </c:pt>
                <c:pt idx="17">
                  <c:v>3330</c:v>
                </c:pt>
                <c:pt idx="18">
                  <c:v>11880</c:v>
                </c:pt>
                <c:pt idx="19">
                  <c:v>5400</c:v>
                </c:pt>
                <c:pt idx="20">
                  <c:v>13000</c:v>
                </c:pt>
                <c:pt idx="21">
                  <c:v>5170</c:v>
                </c:pt>
                <c:pt idx="22">
                  <c:v>5100</c:v>
                </c:pt>
                <c:pt idx="23">
                  <c:v>14040</c:v>
                </c:pt>
                <c:pt idx="24">
                  <c:v>9620</c:v>
                </c:pt>
                <c:pt idx="25">
                  <c:v>10350</c:v>
                </c:pt>
              </c:numCache>
            </c:numRef>
          </c:val>
          <c:extLst>
            <c:ext xmlns:c16="http://schemas.microsoft.com/office/drawing/2014/chart" uri="{C3380CC4-5D6E-409C-BE32-E72D297353CC}">
              <c16:uniqueId val="{00000000-56BD-4DFE-B60B-66A6B3C5B54D}"/>
            </c:ext>
          </c:extLst>
        </c:ser>
        <c:dLbls>
          <c:showLegendKey val="0"/>
          <c:showVal val="0"/>
          <c:showCatName val="0"/>
          <c:showSerName val="0"/>
          <c:showPercent val="0"/>
          <c:showBubbleSize val="0"/>
        </c:dLbls>
        <c:gapWidth val="85"/>
        <c:axId val="845073608"/>
        <c:axId val="845076888"/>
      </c:barChart>
      <c:lineChart>
        <c:grouping val="standard"/>
        <c:varyColors val="0"/>
        <c:ser>
          <c:idx val="1"/>
          <c:order val="1"/>
          <c:tx>
            <c:strRef>
              <c:f>XLDL!$D$2</c:f>
              <c:strCache>
                <c:ptCount val="1"/>
                <c:pt idx="0">
                  <c:v>Sum of Số lượng</c:v>
                </c:pt>
              </c:strCache>
            </c:strRef>
          </c:tx>
          <c:spPr>
            <a:ln w="44450" cap="rnd">
              <a:solidFill>
                <a:schemeClr val="accent2"/>
              </a:solidFill>
              <a:round/>
            </a:ln>
            <a:effectLst/>
          </c:spPr>
          <c:marker>
            <c:symbol val="none"/>
          </c:marker>
          <c:cat>
            <c:strRef>
              <c:f>XLDL!$B$3:$B$29</c:f>
              <c:strCache>
                <c:ptCount val="26"/>
                <c:pt idx="0">
                  <c:v>01/05/2022</c:v>
                </c:pt>
                <c:pt idx="1">
                  <c:v>02/05/2022</c:v>
                </c:pt>
                <c:pt idx="2">
                  <c:v>03/05/2022</c:v>
                </c:pt>
                <c:pt idx="3">
                  <c:v>04/05/2022</c:v>
                </c:pt>
                <c:pt idx="4">
                  <c:v>05/05/2022</c:v>
                </c:pt>
                <c:pt idx="5">
                  <c:v>06/05/2022</c:v>
                </c:pt>
                <c:pt idx="6">
                  <c:v>07/05/2022</c:v>
                </c:pt>
                <c:pt idx="7">
                  <c:v>08/05/2022</c:v>
                </c:pt>
                <c:pt idx="8">
                  <c:v>10/05/2022</c:v>
                </c:pt>
                <c:pt idx="9">
                  <c:v>11/05/2022</c:v>
                </c:pt>
                <c:pt idx="10">
                  <c:v>13/05/2022</c:v>
                </c:pt>
                <c:pt idx="11">
                  <c:v>14/05/2022</c:v>
                </c:pt>
                <c:pt idx="12">
                  <c:v>16/05/2022</c:v>
                </c:pt>
                <c:pt idx="13">
                  <c:v>17/05/2022</c:v>
                </c:pt>
                <c:pt idx="14">
                  <c:v>18/05/2022</c:v>
                </c:pt>
                <c:pt idx="15">
                  <c:v>19/05/2022</c:v>
                </c:pt>
                <c:pt idx="16">
                  <c:v>21/05/2022</c:v>
                </c:pt>
                <c:pt idx="17">
                  <c:v>22/05/2022</c:v>
                </c:pt>
                <c:pt idx="18">
                  <c:v>24/05/2022</c:v>
                </c:pt>
                <c:pt idx="19">
                  <c:v>25/05/2022</c:v>
                </c:pt>
                <c:pt idx="20">
                  <c:v>26/05/2022</c:v>
                </c:pt>
                <c:pt idx="21">
                  <c:v>27/05/2022</c:v>
                </c:pt>
                <c:pt idx="22">
                  <c:v>28/05/2022</c:v>
                </c:pt>
                <c:pt idx="23">
                  <c:v>29/05/2022</c:v>
                </c:pt>
                <c:pt idx="24">
                  <c:v>30/05/2022</c:v>
                </c:pt>
                <c:pt idx="25">
                  <c:v>31/05/2022</c:v>
                </c:pt>
              </c:strCache>
            </c:strRef>
          </c:cat>
          <c:val>
            <c:numRef>
              <c:f>XLDL!$D$3:$D$29</c:f>
              <c:numCache>
                <c:formatCode>_(* #,##0_);_(* \(#,##0\);_(* "-"_);_(@_)</c:formatCode>
                <c:ptCount val="26"/>
                <c:pt idx="0">
                  <c:v>128</c:v>
                </c:pt>
                <c:pt idx="1">
                  <c:v>157</c:v>
                </c:pt>
                <c:pt idx="2">
                  <c:v>103</c:v>
                </c:pt>
                <c:pt idx="3">
                  <c:v>69</c:v>
                </c:pt>
                <c:pt idx="4">
                  <c:v>84</c:v>
                </c:pt>
                <c:pt idx="5">
                  <c:v>92</c:v>
                </c:pt>
                <c:pt idx="6">
                  <c:v>54</c:v>
                </c:pt>
                <c:pt idx="7">
                  <c:v>43</c:v>
                </c:pt>
                <c:pt idx="8">
                  <c:v>83</c:v>
                </c:pt>
                <c:pt idx="9">
                  <c:v>34</c:v>
                </c:pt>
                <c:pt idx="10">
                  <c:v>133</c:v>
                </c:pt>
                <c:pt idx="11">
                  <c:v>114</c:v>
                </c:pt>
                <c:pt idx="12">
                  <c:v>79</c:v>
                </c:pt>
                <c:pt idx="13">
                  <c:v>165</c:v>
                </c:pt>
                <c:pt idx="14">
                  <c:v>64</c:v>
                </c:pt>
                <c:pt idx="15">
                  <c:v>101</c:v>
                </c:pt>
                <c:pt idx="16">
                  <c:v>55</c:v>
                </c:pt>
                <c:pt idx="17">
                  <c:v>37</c:v>
                </c:pt>
                <c:pt idx="18">
                  <c:v>108</c:v>
                </c:pt>
                <c:pt idx="19">
                  <c:v>54</c:v>
                </c:pt>
                <c:pt idx="20">
                  <c:v>130</c:v>
                </c:pt>
                <c:pt idx="21">
                  <c:v>47</c:v>
                </c:pt>
                <c:pt idx="22">
                  <c:v>51</c:v>
                </c:pt>
                <c:pt idx="23">
                  <c:v>135</c:v>
                </c:pt>
                <c:pt idx="24">
                  <c:v>100</c:v>
                </c:pt>
                <c:pt idx="25">
                  <c:v>99</c:v>
                </c:pt>
              </c:numCache>
            </c:numRef>
          </c:val>
          <c:smooth val="1"/>
          <c:extLst>
            <c:ext xmlns:c16="http://schemas.microsoft.com/office/drawing/2014/chart" uri="{C3380CC4-5D6E-409C-BE32-E72D297353CC}">
              <c16:uniqueId val="{00000007-D11F-4092-A183-93E505798A28}"/>
            </c:ext>
          </c:extLst>
        </c:ser>
        <c:dLbls>
          <c:showLegendKey val="0"/>
          <c:showVal val="0"/>
          <c:showCatName val="0"/>
          <c:showSerName val="0"/>
          <c:showPercent val="0"/>
          <c:showBubbleSize val="0"/>
        </c:dLbls>
        <c:marker val="1"/>
        <c:smooth val="0"/>
        <c:axId val="1861403376"/>
        <c:axId val="1861400880"/>
      </c:lineChart>
      <c:catAx>
        <c:axId val="845073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5076888"/>
        <c:crosses val="autoZero"/>
        <c:auto val="1"/>
        <c:lblAlgn val="ctr"/>
        <c:lblOffset val="100"/>
        <c:noMultiLvlLbl val="0"/>
      </c:catAx>
      <c:valAx>
        <c:axId val="84507688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5073608"/>
        <c:crosses val="autoZero"/>
        <c:crossBetween val="between"/>
      </c:valAx>
      <c:valAx>
        <c:axId val="1861400880"/>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61403376"/>
        <c:crosses val="max"/>
        <c:crossBetween val="between"/>
      </c:valAx>
      <c:catAx>
        <c:axId val="1861403376"/>
        <c:scaling>
          <c:orientation val="minMax"/>
        </c:scaling>
        <c:delete val="1"/>
        <c:axPos val="b"/>
        <c:numFmt formatCode="General" sourceLinked="1"/>
        <c:majorTickMark val="out"/>
        <c:minorTickMark val="none"/>
        <c:tickLblPos val="nextTo"/>
        <c:crossAx val="1861400880"/>
        <c:crosses val="autoZero"/>
        <c:auto val="1"/>
        <c:lblAlgn val="ctr"/>
        <c:lblOffset val="100"/>
        <c:noMultiLvlLbl val="0"/>
      </c:catAx>
      <c:spPr>
        <a:noFill/>
        <a:ln>
          <a:noFill/>
        </a:ln>
        <a:effectLst/>
      </c:spPr>
    </c:plotArea>
    <c:plotVisOnly val="1"/>
    <c:dispBlanksAs val="gap"/>
    <c:showDLblsOverMax val="0"/>
    <c:extLst/>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 MẪU KIỂM SOÁT NGÂN SÁCH - casestudy abc.xlsx]XLDL!III3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accent4"/>
          </a:solidFill>
          <a:ln>
            <a:noFill/>
          </a:ln>
          <a:effectLst/>
        </c:spPr>
      </c:pivotFmt>
      <c:pivotFmt>
        <c:idx val="8"/>
        <c:spPr>
          <a:solidFill>
            <a:schemeClr val="accent5"/>
          </a:solidFill>
          <a:ln>
            <a:noFill/>
          </a:ln>
          <a:effectLst/>
        </c:spPr>
      </c:pivotFmt>
      <c:pivotFmt>
        <c:idx val="9"/>
        <c:spPr>
          <a:solidFill>
            <a:schemeClr val="accent3"/>
          </a:solidFill>
          <a:ln>
            <a:noFill/>
          </a:ln>
          <a:effectLst/>
        </c:spPr>
      </c:pivotFmt>
      <c:pivotFmt>
        <c:idx val="10"/>
        <c:spPr>
          <a:solidFill>
            <a:schemeClr val="accent1"/>
          </a:solidFill>
          <a:ln>
            <a:noFill/>
          </a:ln>
          <a:effectLst/>
        </c:spPr>
      </c:pivotFmt>
    </c:pivotFmts>
    <c:plotArea>
      <c:layout/>
      <c:barChart>
        <c:barDir val="bar"/>
        <c:grouping val="clustered"/>
        <c:varyColors val="1"/>
        <c:ser>
          <c:idx val="0"/>
          <c:order val="0"/>
          <c:tx>
            <c:strRef>
              <c:f>XLDL!$AG$2</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4CC-43D1-9EF5-EDA9571DAE8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1-A6C6-45CE-85CD-5BAEE37DEE86}"/>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1-4F7E-4F2B-8CDD-98A1425255BF}"/>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6-7A00-4787-A59A-1C8CDFDC9AF1}"/>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3-0550-4FA6-B4CF-F9CB367ECF19}"/>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4-9E07-41DE-AA89-48F982AF32D5}"/>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XLDL!$AF$3:$AF$9</c:f>
              <c:strCache>
                <c:ptCount val="6"/>
                <c:pt idx="0">
                  <c:v>Anh</c:v>
                </c:pt>
                <c:pt idx="1">
                  <c:v>Mỹ</c:v>
                </c:pt>
                <c:pt idx="2">
                  <c:v>Đức</c:v>
                </c:pt>
                <c:pt idx="3">
                  <c:v>Mexico</c:v>
                </c:pt>
                <c:pt idx="4">
                  <c:v>Úc</c:v>
                </c:pt>
                <c:pt idx="5">
                  <c:v>Canada</c:v>
                </c:pt>
              </c:strCache>
            </c:strRef>
          </c:cat>
          <c:val>
            <c:numRef>
              <c:f>XLDL!$AG$3:$AG$9</c:f>
              <c:numCache>
                <c:formatCode>_(* #,##0_);_(* \(#,##0\);_(* "-"_);_(@_)</c:formatCode>
                <c:ptCount val="6"/>
                <c:pt idx="0">
                  <c:v>19110</c:v>
                </c:pt>
                <c:pt idx="1">
                  <c:v>33940</c:v>
                </c:pt>
                <c:pt idx="2">
                  <c:v>38380</c:v>
                </c:pt>
                <c:pt idx="3">
                  <c:v>43560</c:v>
                </c:pt>
                <c:pt idx="4">
                  <c:v>47320</c:v>
                </c:pt>
                <c:pt idx="5">
                  <c:v>50550</c:v>
                </c:pt>
              </c:numCache>
            </c:numRef>
          </c:val>
          <c:extLst>
            <c:ext xmlns:c16="http://schemas.microsoft.com/office/drawing/2014/chart" uri="{C3380CC4-5D6E-409C-BE32-E72D297353CC}">
              <c16:uniqueId val="{00000000-F262-B948-AD93-AC8BE72C6D50}"/>
            </c:ext>
          </c:extLst>
        </c:ser>
        <c:dLbls>
          <c:showLegendKey val="0"/>
          <c:showVal val="0"/>
          <c:showCatName val="0"/>
          <c:showSerName val="0"/>
          <c:showPercent val="0"/>
          <c:showBubbleSize val="0"/>
        </c:dLbls>
        <c:gapWidth val="57"/>
        <c:axId val="1282979855"/>
        <c:axId val="1282976719"/>
      </c:barChart>
      <c:catAx>
        <c:axId val="1282979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82976719"/>
        <c:crosses val="autoZero"/>
        <c:auto val="1"/>
        <c:lblAlgn val="ctr"/>
        <c:lblOffset val="100"/>
        <c:noMultiLvlLbl val="0"/>
      </c:catAx>
      <c:valAx>
        <c:axId val="1282976719"/>
        <c:scaling>
          <c:orientation val="minMax"/>
        </c:scaling>
        <c:delete val="1"/>
        <c:axPos val="b"/>
        <c:numFmt formatCode="_(* #,##0_);_(* \(#,##0\);_(* &quot;-&quot;_);_(@_)" sourceLinked="1"/>
        <c:majorTickMark val="none"/>
        <c:minorTickMark val="none"/>
        <c:tickLblPos val="nextTo"/>
        <c:crossAx val="1282979855"/>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XLDL!$U$2</c:f>
              <c:strCache>
                <c:ptCount val="1"/>
                <c:pt idx="0">
                  <c:v>Thực hiện</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Doanh số</c:v>
              </c:pt>
            </c:strLit>
          </c:cat>
          <c:val>
            <c:numRef>
              <c:f>XLDL!$V$2</c:f>
              <c:numCache>
                <c:formatCode>_(* #,##0_);_(* \(#,##0\);_(* "-"??_);_(@_)</c:formatCode>
                <c:ptCount val="1"/>
                <c:pt idx="0">
                  <c:v>232860</c:v>
                </c:pt>
              </c:numCache>
            </c:numRef>
          </c:val>
          <c:extLst>
            <c:ext xmlns:c16="http://schemas.microsoft.com/office/drawing/2014/chart" uri="{C3380CC4-5D6E-409C-BE32-E72D297353CC}">
              <c16:uniqueId val="{00000000-5E7B-4BFB-89F8-70B85BFD591B}"/>
            </c:ext>
          </c:extLst>
        </c:ser>
        <c:dLbls>
          <c:showLegendKey val="0"/>
          <c:showVal val="0"/>
          <c:showCatName val="0"/>
          <c:showSerName val="0"/>
          <c:showPercent val="0"/>
          <c:showBubbleSize val="0"/>
        </c:dLbls>
        <c:gapWidth val="182"/>
        <c:axId val="283582111"/>
        <c:axId val="283582943"/>
      </c:barChart>
      <c:barChart>
        <c:barDir val="bar"/>
        <c:grouping val="clustered"/>
        <c:varyColors val="0"/>
        <c:ser>
          <c:idx val="1"/>
          <c:order val="1"/>
          <c:tx>
            <c:strRef>
              <c:f>XLDL!$U$3</c:f>
              <c:strCache>
                <c:ptCount val="1"/>
                <c:pt idx="0">
                  <c:v>Kế hoạch</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XLDL!$V$3</c:f>
              <c:numCache>
                <c:formatCode>_(* #,##0_);_(* \(#,##0\);_(* "-"??_);_(@_)</c:formatCode>
                <c:ptCount val="1"/>
                <c:pt idx="0">
                  <c:v>150000</c:v>
                </c:pt>
              </c:numCache>
            </c:numRef>
          </c:val>
          <c:extLst>
            <c:ext xmlns:c16="http://schemas.microsoft.com/office/drawing/2014/chart" uri="{C3380CC4-5D6E-409C-BE32-E72D297353CC}">
              <c16:uniqueId val="{00000001-5E7B-4BFB-89F8-70B85BFD591B}"/>
            </c:ext>
          </c:extLst>
        </c:ser>
        <c:dLbls>
          <c:showLegendKey val="0"/>
          <c:showVal val="0"/>
          <c:showCatName val="0"/>
          <c:showSerName val="0"/>
          <c:showPercent val="0"/>
          <c:showBubbleSize val="0"/>
        </c:dLbls>
        <c:gapWidth val="455"/>
        <c:axId val="317231871"/>
        <c:axId val="317226047"/>
      </c:barChart>
      <c:catAx>
        <c:axId val="283582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83582943"/>
        <c:crosses val="autoZero"/>
        <c:auto val="1"/>
        <c:lblAlgn val="ctr"/>
        <c:lblOffset val="100"/>
        <c:noMultiLvlLbl val="0"/>
      </c:catAx>
      <c:valAx>
        <c:axId val="283582943"/>
        <c:scaling>
          <c:orientation val="minMax"/>
        </c:scaling>
        <c:delete val="1"/>
        <c:axPos val="b"/>
        <c:numFmt formatCode="_(* #,##0_);_(* \(#,##0\);_(* &quot;-&quot;??_);_(@_)" sourceLinked="1"/>
        <c:majorTickMark val="none"/>
        <c:minorTickMark val="none"/>
        <c:tickLblPos val="nextTo"/>
        <c:crossAx val="283582111"/>
        <c:crosses val="autoZero"/>
        <c:crossBetween val="between"/>
      </c:valAx>
      <c:valAx>
        <c:axId val="317226047"/>
        <c:scaling>
          <c:orientation val="minMax"/>
        </c:scaling>
        <c:delete val="1"/>
        <c:axPos val="t"/>
        <c:numFmt formatCode="_(* #,##0_);_(* \(#,##0\);_(* &quot;-&quot;??_);_(@_)" sourceLinked="1"/>
        <c:majorTickMark val="out"/>
        <c:minorTickMark val="none"/>
        <c:tickLblPos val="nextTo"/>
        <c:crossAx val="317231871"/>
        <c:crosses val="max"/>
        <c:crossBetween val="between"/>
      </c:valAx>
      <c:catAx>
        <c:axId val="317231871"/>
        <c:scaling>
          <c:orientation val="minMax"/>
        </c:scaling>
        <c:delete val="1"/>
        <c:axPos val="l"/>
        <c:majorTickMark val="out"/>
        <c:minorTickMark val="none"/>
        <c:tickLblPos val="nextTo"/>
        <c:crossAx val="31722604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ubbleChart>
        <c:varyColors val="0"/>
        <c:ser>
          <c:idx val="0"/>
          <c:order val="0"/>
          <c:tx>
            <c:strRef>
              <c:f>XLDL!$X$3</c:f>
              <c:strCache>
                <c:ptCount val="1"/>
                <c:pt idx="0">
                  <c:v>Nhân viên 2</c:v>
                </c:pt>
              </c:strCache>
            </c:strRef>
          </c:tx>
          <c:spPr>
            <a:solidFill>
              <a:schemeClr val="accent1">
                <a:alpha val="75000"/>
              </a:schemeClr>
            </a:solidFill>
            <a:ln>
              <a:noFill/>
            </a:ln>
            <a:effectLst/>
          </c:spPr>
          <c:invertIfNegative val="0"/>
          <c:dLbls>
            <c:dLbl>
              <c:idx val="0"/>
              <c:layout>
                <c:manualLayout>
                  <c:x val="-2.7844989964489732E-2"/>
                  <c:y val="-3.575989063668092E-3"/>
                </c:manualLayout>
              </c:layout>
              <c:dLblPos val="r"/>
              <c:showLegendKey val="0"/>
              <c:showVal val="0"/>
              <c:showCatName val="0"/>
              <c:showSerName val="1"/>
              <c:showPercent val="0"/>
              <c:showBubbleSize val="1"/>
              <c:extLst>
                <c:ext xmlns:c15="http://schemas.microsoft.com/office/drawing/2012/chart" uri="{CE6537A1-D6FC-4f65-9D91-7224C49458BB}"/>
                <c:ext xmlns:c16="http://schemas.microsoft.com/office/drawing/2014/chart" uri="{C3380CC4-5D6E-409C-BE32-E72D297353CC}">
                  <c16:uniqueId val="{00000007-1E29-4293-8F21-45D6402CF848}"/>
                </c:ext>
              </c:extLst>
            </c:dLbl>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1"/>
            <c:showLeaderLines val="0"/>
            <c:extLst>
              <c:ext xmlns:c15="http://schemas.microsoft.com/office/drawing/2012/chart" uri="{CE6537A1-D6FC-4f65-9D91-7224C49458BB}">
                <c15:showLeaderLines val="0"/>
              </c:ext>
            </c:extLst>
          </c:dLbls>
          <c:xVal>
            <c:numRef>
              <c:f>XLDL!$Y$3</c:f>
              <c:numCache>
                <c:formatCode>_(* #,##0_);_(* \(#,##0\);_(* "-"_);_(@_)</c:formatCode>
                <c:ptCount val="1"/>
                <c:pt idx="0">
                  <c:v>98</c:v>
                </c:pt>
              </c:numCache>
            </c:numRef>
          </c:xVal>
          <c:yVal>
            <c:numRef>
              <c:f>XLDL!$Z$3</c:f>
              <c:numCache>
                <c:formatCode>_(* #,##0_);_(* \(#,##0\);_(* "-"_);_(@_)</c:formatCode>
                <c:ptCount val="1"/>
                <c:pt idx="0">
                  <c:v>280</c:v>
                </c:pt>
              </c:numCache>
            </c:numRef>
          </c:yVal>
          <c:bubbleSize>
            <c:numRef>
              <c:f>XLDL!$AA$3</c:f>
              <c:numCache>
                <c:formatCode>_(* #,##0_);_(* \(#,##0\);_(* "-"_);_(@_)</c:formatCode>
                <c:ptCount val="1"/>
                <c:pt idx="0">
                  <c:v>27630</c:v>
                </c:pt>
              </c:numCache>
            </c:numRef>
          </c:bubbleSize>
          <c:bubble3D val="0"/>
          <c:extLst>
            <c:ext xmlns:c16="http://schemas.microsoft.com/office/drawing/2014/chart" uri="{C3380CC4-5D6E-409C-BE32-E72D297353CC}">
              <c16:uniqueId val="{00000000-1E29-4293-8F21-45D6402CF848}"/>
            </c:ext>
          </c:extLst>
        </c:ser>
        <c:ser>
          <c:idx val="1"/>
          <c:order val="1"/>
          <c:tx>
            <c:strRef>
              <c:f>XLDL!$X$4</c:f>
              <c:strCache>
                <c:ptCount val="1"/>
                <c:pt idx="0">
                  <c:v>Nhân viên 5</c:v>
                </c:pt>
              </c:strCache>
            </c:strRef>
          </c:tx>
          <c:spPr>
            <a:solidFill>
              <a:schemeClr val="accent3">
                <a:lumMod val="40000"/>
                <a:lumOff val="60000"/>
              </a:schemeClr>
            </a:solidFill>
            <a:ln w="25400">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1"/>
            <c:showLeaderLines val="0"/>
            <c:extLst>
              <c:ext xmlns:c15="http://schemas.microsoft.com/office/drawing/2012/chart" uri="{CE6537A1-D6FC-4f65-9D91-7224C49458BB}">
                <c15:showLeaderLines val="0"/>
              </c:ext>
            </c:extLst>
          </c:dLbls>
          <c:xVal>
            <c:numRef>
              <c:f>XLDL!$Y$4</c:f>
              <c:numCache>
                <c:formatCode>_(* #,##0_);_(* \(#,##0\);_(* "-"_);_(@_)</c:formatCode>
                <c:ptCount val="1"/>
                <c:pt idx="0">
                  <c:v>98.75</c:v>
                </c:pt>
              </c:numCache>
            </c:numRef>
          </c:xVal>
          <c:yVal>
            <c:numRef>
              <c:f>XLDL!$Z$4</c:f>
              <c:numCache>
                <c:formatCode>_(* #,##0_);_(* \(#,##0\);_(* "-"_);_(@_)</c:formatCode>
                <c:ptCount val="1"/>
                <c:pt idx="0">
                  <c:v>445</c:v>
                </c:pt>
              </c:numCache>
            </c:numRef>
          </c:yVal>
          <c:bubbleSize>
            <c:numRef>
              <c:f>XLDL!$AA$4</c:f>
              <c:numCache>
                <c:formatCode>_(* #,##0_);_(* \(#,##0\);_(* "-"_);_(@_)</c:formatCode>
                <c:ptCount val="1"/>
                <c:pt idx="0">
                  <c:v>44310</c:v>
                </c:pt>
              </c:numCache>
            </c:numRef>
          </c:bubbleSize>
          <c:bubble3D val="0"/>
          <c:extLst>
            <c:ext xmlns:c16="http://schemas.microsoft.com/office/drawing/2014/chart" uri="{C3380CC4-5D6E-409C-BE32-E72D297353CC}">
              <c16:uniqueId val="{00000001-1E29-4293-8F21-45D6402CF848}"/>
            </c:ext>
          </c:extLst>
        </c:ser>
        <c:ser>
          <c:idx val="2"/>
          <c:order val="2"/>
          <c:tx>
            <c:strRef>
              <c:f>XLDL!$X$5</c:f>
              <c:strCache>
                <c:ptCount val="1"/>
                <c:pt idx="0">
                  <c:v>Nhân viên 3</c:v>
                </c:pt>
              </c:strCache>
            </c:strRef>
          </c:tx>
          <c:spPr>
            <a:solidFill>
              <a:schemeClr val="accent3">
                <a:alpha val="75000"/>
              </a:schemeClr>
            </a:solidFill>
            <a:ln w="25400">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1"/>
            <c:showLeaderLines val="0"/>
            <c:extLst>
              <c:ext xmlns:c15="http://schemas.microsoft.com/office/drawing/2012/chart" uri="{CE6537A1-D6FC-4f65-9D91-7224C49458BB}">
                <c15:showLeaderLines val="0"/>
              </c:ext>
            </c:extLst>
          </c:dLbls>
          <c:xVal>
            <c:numRef>
              <c:f>XLDL!$Y$5</c:f>
              <c:numCache>
                <c:formatCode>_(* #,##0_);_(* \(#,##0\);_(* "-"_);_(@_)</c:formatCode>
                <c:ptCount val="1"/>
                <c:pt idx="0">
                  <c:v>102.5</c:v>
                </c:pt>
              </c:numCache>
            </c:numRef>
          </c:xVal>
          <c:yVal>
            <c:numRef>
              <c:f>XLDL!$Z$5</c:f>
              <c:numCache>
                <c:formatCode>_(* #,##0_);_(* \(#,##0\);_(* "-"_);_(@_)</c:formatCode>
                <c:ptCount val="1"/>
                <c:pt idx="0">
                  <c:v>452</c:v>
                </c:pt>
              </c:numCache>
            </c:numRef>
          </c:yVal>
          <c:bubbleSize>
            <c:numRef>
              <c:f>XLDL!$AA$5</c:f>
              <c:numCache>
                <c:formatCode>_(* #,##0_);_(* \(#,##0\);_(* "-"_);_(@_)</c:formatCode>
                <c:ptCount val="1"/>
                <c:pt idx="0">
                  <c:v>46270</c:v>
                </c:pt>
              </c:numCache>
            </c:numRef>
          </c:bubbleSize>
          <c:bubble3D val="0"/>
          <c:extLst>
            <c:ext xmlns:c16="http://schemas.microsoft.com/office/drawing/2014/chart" uri="{C3380CC4-5D6E-409C-BE32-E72D297353CC}">
              <c16:uniqueId val="{00000002-1E29-4293-8F21-45D6402CF848}"/>
            </c:ext>
          </c:extLst>
        </c:ser>
        <c:ser>
          <c:idx val="3"/>
          <c:order val="3"/>
          <c:tx>
            <c:strRef>
              <c:f>XLDL!$X$6</c:f>
              <c:strCache>
                <c:ptCount val="1"/>
                <c:pt idx="0">
                  <c:v>Nhân viên 4</c:v>
                </c:pt>
              </c:strCache>
            </c:strRef>
          </c:tx>
          <c:spPr>
            <a:solidFill>
              <a:schemeClr val="accent2"/>
            </a:solidFill>
            <a:ln w="25400">
              <a:noFill/>
            </a:ln>
            <a:effectLst/>
          </c:spPr>
          <c:invertIfNegative val="0"/>
          <c:dLbls>
            <c:dLbl>
              <c:idx val="0"/>
              <c:layout>
                <c:manualLayout>
                  <c:x val="-0.32349853327157641"/>
                  <c:y val="1.4303956254672368E-2"/>
                </c:manualLayout>
              </c:layout>
              <c:dLblPos val="r"/>
              <c:showLegendKey val="0"/>
              <c:showVal val="0"/>
              <c:showCatName val="0"/>
              <c:showSerName val="1"/>
              <c:showPercent val="0"/>
              <c:showBubbleSize val="1"/>
              <c:extLst>
                <c:ext xmlns:c15="http://schemas.microsoft.com/office/drawing/2012/chart" uri="{CE6537A1-D6FC-4f65-9D91-7224C49458BB}"/>
                <c:ext xmlns:c16="http://schemas.microsoft.com/office/drawing/2014/chart" uri="{C3380CC4-5D6E-409C-BE32-E72D297353CC}">
                  <c16:uniqueId val="{00000006-1E29-4293-8F21-45D6402CF848}"/>
                </c:ext>
              </c:extLst>
            </c:dLbl>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1"/>
            <c:showLeaderLines val="0"/>
            <c:extLst>
              <c:ext xmlns:c15="http://schemas.microsoft.com/office/drawing/2012/chart" uri="{CE6537A1-D6FC-4f65-9D91-7224C49458BB}">
                <c15:showLeaderLines val="0"/>
              </c:ext>
            </c:extLst>
          </c:dLbls>
          <c:xVal>
            <c:numRef>
              <c:f>XLDL!$Y$6</c:f>
              <c:numCache>
                <c:formatCode>_(* #,##0_);_(* \(#,##0\);_(* "-"_);_(@_)</c:formatCode>
                <c:ptCount val="1"/>
                <c:pt idx="0">
                  <c:v>99.166666666666671</c:v>
                </c:pt>
              </c:numCache>
            </c:numRef>
          </c:xVal>
          <c:yVal>
            <c:numRef>
              <c:f>XLDL!$Z$6</c:f>
              <c:numCache>
                <c:formatCode>_(* #,##0_);_(* \(#,##0\);_(* "-"_);_(@_)</c:formatCode>
                <c:ptCount val="1"/>
                <c:pt idx="0">
                  <c:v>557</c:v>
                </c:pt>
              </c:numCache>
            </c:numRef>
          </c:yVal>
          <c:bubbleSize>
            <c:numRef>
              <c:f>XLDL!$AA$6</c:f>
              <c:numCache>
                <c:formatCode>_(* #,##0_);_(* \(#,##0\);_(* "-"_);_(@_)</c:formatCode>
                <c:ptCount val="1"/>
                <c:pt idx="0">
                  <c:v>56050</c:v>
                </c:pt>
              </c:numCache>
            </c:numRef>
          </c:bubbleSize>
          <c:bubble3D val="0"/>
          <c:extLst>
            <c:ext xmlns:c16="http://schemas.microsoft.com/office/drawing/2014/chart" uri="{C3380CC4-5D6E-409C-BE32-E72D297353CC}">
              <c16:uniqueId val="{00000003-1E29-4293-8F21-45D6402CF848}"/>
            </c:ext>
          </c:extLst>
        </c:ser>
        <c:ser>
          <c:idx val="4"/>
          <c:order val="4"/>
          <c:tx>
            <c:strRef>
              <c:f>XLDL!$X$7</c:f>
              <c:strCache>
                <c:ptCount val="1"/>
                <c:pt idx="0">
                  <c:v>Nhân viên 1</c:v>
                </c:pt>
              </c:strCache>
            </c:strRef>
          </c:tx>
          <c:spPr>
            <a:solidFill>
              <a:srgbClr val="FFC000"/>
            </a:solidFill>
            <a:ln w="25400">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1"/>
            <c:showLeaderLines val="0"/>
            <c:extLst>
              <c:ext xmlns:c15="http://schemas.microsoft.com/office/drawing/2012/chart" uri="{CE6537A1-D6FC-4f65-9D91-7224C49458BB}">
                <c15:showLeaderLines val="0"/>
              </c:ext>
            </c:extLst>
          </c:dLbls>
          <c:xVal>
            <c:numRef>
              <c:f>XLDL!$Y$7</c:f>
              <c:numCache>
                <c:formatCode>_(* #,##0_);_(* \(#,##0\);_(* "-"_);_(@_)</c:formatCode>
                <c:ptCount val="1"/>
                <c:pt idx="0">
                  <c:v>100</c:v>
                </c:pt>
              </c:numCache>
            </c:numRef>
          </c:xVal>
          <c:yVal>
            <c:numRef>
              <c:f>XLDL!$Z$7</c:f>
              <c:numCache>
                <c:formatCode>_(* #,##0_);_(* \(#,##0\);_(* "-"_);_(@_)</c:formatCode>
                <c:ptCount val="1"/>
                <c:pt idx="0">
                  <c:v>585</c:v>
                </c:pt>
              </c:numCache>
            </c:numRef>
          </c:yVal>
          <c:bubbleSize>
            <c:numRef>
              <c:f>XLDL!$AA$7</c:f>
              <c:numCache>
                <c:formatCode>_(* #,##0_);_(* \(#,##0\);_(* "-"_);_(@_)</c:formatCode>
                <c:ptCount val="1"/>
                <c:pt idx="0">
                  <c:v>58600</c:v>
                </c:pt>
              </c:numCache>
            </c:numRef>
          </c:bubbleSize>
          <c:bubble3D val="0"/>
          <c:extLst>
            <c:ext xmlns:c16="http://schemas.microsoft.com/office/drawing/2014/chart" uri="{C3380CC4-5D6E-409C-BE32-E72D297353CC}">
              <c16:uniqueId val="{00000004-1E29-4293-8F21-45D6402CF848}"/>
            </c:ext>
          </c:extLst>
        </c:ser>
        <c:dLbls>
          <c:dLblPos val="ctr"/>
          <c:showLegendKey val="0"/>
          <c:showVal val="1"/>
          <c:showCatName val="0"/>
          <c:showSerName val="0"/>
          <c:showPercent val="0"/>
          <c:showBubbleSize val="0"/>
        </c:dLbls>
        <c:bubbleScale val="100"/>
        <c:showNegBubbles val="0"/>
        <c:axId val="394495839"/>
        <c:axId val="394493759"/>
      </c:bubbleChart>
      <c:valAx>
        <c:axId val="394495839"/>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Đơn giá trung bình</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94493759"/>
        <c:crosses val="autoZero"/>
        <c:crossBetween val="midCat"/>
      </c:valAx>
      <c:valAx>
        <c:axId val="394493759"/>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Số lượng</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9449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[FILE MẪU KIỂM SOÁT NGÂN SÁCH - casestudy abc.xlsx]XLDL!IV6</c:name>
    <c:fmtId val="6"/>
  </c:pivotSource>
  <c:chart>
    <c:autoTitleDeleted val="1"/>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4"/>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chemeClr val="accent4"/>
          </a:solidFill>
          <a:ln w="19050">
            <a:solidFill>
              <a:schemeClr val="lt1"/>
            </a:solidFill>
          </a:ln>
          <a:effectLst/>
        </c:spPr>
      </c:pivotFmt>
      <c:pivotFmt>
        <c:idx val="13"/>
        <c:spPr>
          <a:solidFill>
            <a:schemeClr val="accent4"/>
          </a:solidFill>
          <a:ln w="19050">
            <a:solidFill>
              <a:schemeClr val="lt1"/>
            </a:solidFill>
          </a:ln>
          <a:effectLst/>
        </c:spPr>
      </c:pivotFmt>
      <c:pivotFmt>
        <c:idx val="14"/>
        <c:spPr>
          <a:solidFill>
            <a:schemeClr val="accent4"/>
          </a:solidFill>
          <a:ln w="19050">
            <a:solidFill>
              <a:schemeClr val="lt1"/>
            </a:solidFill>
          </a:ln>
          <a:effectLst/>
        </c:spPr>
      </c:pivotFmt>
      <c:pivotFmt>
        <c:idx val="15"/>
        <c:spPr>
          <a:solidFill>
            <a:schemeClr val="accent4"/>
          </a:solidFill>
          <a:ln w="19050">
            <a:solidFill>
              <a:schemeClr val="lt1"/>
            </a:solidFill>
          </a:ln>
          <a:effectLst/>
        </c:spPr>
      </c:pivotFmt>
      <c:pivotFmt>
        <c:idx val="16"/>
        <c:spPr>
          <a:solidFill>
            <a:schemeClr val="accent4"/>
          </a:solidFill>
          <a:ln w="19050">
            <a:solidFill>
              <a:schemeClr val="lt1"/>
            </a:solidFill>
          </a:ln>
          <a:effectLst/>
        </c:spPr>
      </c:pivotFmt>
      <c:pivotFmt>
        <c:idx val="17"/>
        <c:spPr>
          <a:solidFill>
            <a:schemeClr val="accent4"/>
          </a:solidFill>
          <a:ln w="19050">
            <a:solidFill>
              <a:schemeClr val="lt1"/>
            </a:solidFill>
          </a:ln>
          <a:effectLst/>
        </c:spPr>
      </c:pivotFmt>
      <c:pivotFmt>
        <c:idx val="18"/>
        <c:spPr>
          <a:solidFill>
            <a:schemeClr val="accent4"/>
          </a:solidFill>
          <a:ln w="19050">
            <a:solidFill>
              <a:schemeClr val="lt1"/>
            </a:solidFill>
          </a:ln>
          <a:effectLst/>
        </c:spPr>
      </c:pivotFmt>
      <c:pivotFmt>
        <c:idx val="19"/>
        <c:spPr>
          <a:solidFill>
            <a:schemeClr val="accent4"/>
          </a:solidFill>
          <a:ln w="19050">
            <a:solidFill>
              <a:schemeClr val="lt1"/>
            </a:solidFill>
          </a:ln>
          <a:effectLst/>
        </c:spPr>
      </c:pivotFmt>
      <c:pivotFmt>
        <c:idx val="20"/>
        <c:spPr>
          <a:solidFill>
            <a:schemeClr val="accent4"/>
          </a:solidFill>
          <a:ln w="19050">
            <a:solidFill>
              <a:schemeClr val="lt1"/>
            </a:solidFill>
          </a:ln>
          <a:effectLst/>
        </c:spPr>
      </c:pivotFmt>
      <c:pivotFmt>
        <c:idx val="21"/>
        <c:spPr>
          <a:solidFill>
            <a:schemeClr val="accent4"/>
          </a:solidFill>
          <a:ln w="19050">
            <a:solidFill>
              <a:schemeClr val="lt1"/>
            </a:solidFill>
          </a:ln>
          <a:effectLst/>
        </c:spPr>
      </c:pivotFmt>
      <c:pivotFmt>
        <c:idx val="22"/>
        <c:spPr>
          <a:solidFill>
            <a:schemeClr val="accent4"/>
          </a:solidFill>
          <a:ln w="19050">
            <a:solidFill>
              <a:schemeClr val="lt1"/>
            </a:solidFill>
          </a:ln>
          <a:effectLst/>
        </c:spPr>
      </c:pivotFmt>
      <c:pivotFmt>
        <c:idx val="23"/>
        <c:spPr>
          <a:solidFill>
            <a:schemeClr val="accent4"/>
          </a:solidFill>
          <a:ln w="19050">
            <a:solidFill>
              <a:schemeClr val="lt1"/>
            </a:solidFill>
          </a:ln>
          <a:effectLst/>
        </c:spPr>
      </c:pivotFmt>
      <c:pivotFmt>
        <c:idx val="24"/>
        <c:spPr>
          <a:solidFill>
            <a:schemeClr val="accent4"/>
          </a:solidFill>
          <a:ln w="19050">
            <a:solidFill>
              <a:schemeClr val="lt1"/>
            </a:solidFill>
          </a:ln>
          <a:effectLst/>
        </c:spPr>
      </c:pivotFmt>
      <c:pivotFmt>
        <c:idx val="25"/>
        <c:spPr>
          <a:solidFill>
            <a:schemeClr val="accent4"/>
          </a:solidFill>
          <a:ln w="19050">
            <a:solidFill>
              <a:schemeClr val="lt1"/>
            </a:solidFill>
          </a:ln>
          <a:effectLst/>
        </c:spPr>
      </c:pivotFmt>
      <c:pivotFmt>
        <c:idx val="26"/>
        <c:spPr>
          <a:solidFill>
            <a:schemeClr val="accent4"/>
          </a:solidFill>
          <a:ln w="19050">
            <a:solidFill>
              <a:schemeClr val="lt1"/>
            </a:solidFill>
          </a:ln>
          <a:effectLst/>
        </c:spPr>
      </c:pivotFmt>
      <c:pivotFmt>
        <c:idx val="27"/>
        <c:spPr>
          <a:solidFill>
            <a:schemeClr val="accent4"/>
          </a:solidFill>
          <a:ln w="19050">
            <a:solidFill>
              <a:schemeClr val="lt1"/>
            </a:solidFill>
          </a:ln>
          <a:effectLst/>
        </c:spPr>
      </c:pivotFmt>
      <c:pivotFmt>
        <c:idx val="28"/>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9"/>
        <c:spPr>
          <a:solidFill>
            <a:schemeClr val="accent4"/>
          </a:solidFill>
          <a:ln w="19050">
            <a:solidFill>
              <a:schemeClr val="lt1"/>
            </a:solidFill>
          </a:ln>
          <a:effectLst/>
        </c:spPr>
      </c:pivotFmt>
      <c:pivotFmt>
        <c:idx val="30"/>
        <c:spPr>
          <a:solidFill>
            <a:schemeClr val="accent4"/>
          </a:solidFill>
          <a:ln w="19050">
            <a:solidFill>
              <a:schemeClr val="lt1"/>
            </a:solidFill>
          </a:ln>
          <a:effectLst/>
        </c:spPr>
      </c:pivotFmt>
      <c:pivotFmt>
        <c:idx val="31"/>
        <c:spPr>
          <a:solidFill>
            <a:schemeClr val="accent4"/>
          </a:solidFill>
          <a:ln w="19050">
            <a:solidFill>
              <a:schemeClr val="lt1"/>
            </a:solidFill>
          </a:ln>
          <a:effectLst/>
        </c:spPr>
      </c:pivotFmt>
      <c:pivotFmt>
        <c:idx val="32"/>
        <c:spPr>
          <a:solidFill>
            <a:schemeClr val="accent4"/>
          </a:solidFill>
          <a:ln w="19050">
            <a:solidFill>
              <a:schemeClr val="lt1"/>
            </a:solidFill>
          </a:ln>
          <a:effectLst/>
        </c:spPr>
      </c:pivotFmt>
      <c:pivotFmt>
        <c:idx val="33"/>
        <c:spPr>
          <a:solidFill>
            <a:schemeClr val="accent4"/>
          </a:solidFill>
          <a:ln w="19050">
            <a:solidFill>
              <a:schemeClr val="lt1"/>
            </a:solidFill>
          </a:ln>
          <a:effectLst/>
        </c:spPr>
      </c:pivotFmt>
      <c:pivotFmt>
        <c:idx val="34"/>
        <c:spPr>
          <a:solidFill>
            <a:schemeClr val="accent4"/>
          </a:solidFill>
          <a:ln w="19050">
            <a:solidFill>
              <a:schemeClr val="lt1"/>
            </a:solidFill>
          </a:ln>
          <a:effectLst/>
        </c:spPr>
      </c:pivotFmt>
      <c:pivotFmt>
        <c:idx val="35"/>
        <c:spPr>
          <a:solidFill>
            <a:schemeClr val="accent4"/>
          </a:solidFill>
          <a:ln w="19050">
            <a:solidFill>
              <a:schemeClr val="lt1"/>
            </a:solidFill>
          </a:ln>
          <a:effectLst/>
        </c:spPr>
      </c:pivotFmt>
      <c:pivotFmt>
        <c:idx val="36"/>
        <c:spPr>
          <a:solidFill>
            <a:schemeClr val="accent4"/>
          </a:solidFill>
          <a:ln w="19050">
            <a:solidFill>
              <a:schemeClr val="lt1"/>
            </a:solidFill>
          </a:ln>
          <a:effectLst/>
        </c:spPr>
      </c:pivotFmt>
      <c:pivotFmt>
        <c:idx val="37"/>
        <c:spPr>
          <a:solidFill>
            <a:schemeClr val="accent4"/>
          </a:solidFill>
          <a:ln w="19050">
            <a:solidFill>
              <a:schemeClr val="lt1"/>
            </a:solidFill>
          </a:ln>
          <a:effectLst/>
        </c:spPr>
      </c:pivotFmt>
      <c:pivotFmt>
        <c:idx val="38"/>
        <c:spPr>
          <a:solidFill>
            <a:schemeClr val="accent4"/>
          </a:solidFill>
          <a:ln w="19050">
            <a:solidFill>
              <a:schemeClr val="lt1"/>
            </a:solidFill>
          </a:ln>
          <a:effectLst/>
        </c:spPr>
      </c:pivotFmt>
      <c:pivotFmt>
        <c:idx val="39"/>
        <c:spPr>
          <a:solidFill>
            <a:schemeClr val="accent4"/>
          </a:solidFill>
          <a:ln w="19050">
            <a:solidFill>
              <a:schemeClr val="lt1"/>
            </a:solidFill>
          </a:ln>
          <a:effectLst/>
        </c:spPr>
      </c:pivotFmt>
      <c:pivotFmt>
        <c:idx val="4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1"/>
        <c:spPr>
          <a:solidFill>
            <a:schemeClr val="accent4"/>
          </a:solidFill>
          <a:ln w="19050">
            <a:solidFill>
              <a:schemeClr val="lt1"/>
            </a:solidFill>
          </a:ln>
          <a:effectLst/>
        </c:spPr>
      </c:pivotFmt>
      <c:pivotFmt>
        <c:idx val="42"/>
        <c:spPr>
          <a:solidFill>
            <a:schemeClr val="accent4"/>
          </a:solidFill>
          <a:ln w="19050">
            <a:solidFill>
              <a:schemeClr val="lt1"/>
            </a:solidFill>
          </a:ln>
          <a:effectLst/>
        </c:spPr>
      </c:pivotFmt>
      <c:pivotFmt>
        <c:idx val="43"/>
        <c:spPr>
          <a:solidFill>
            <a:schemeClr val="accent4"/>
          </a:solidFill>
          <a:ln w="19050">
            <a:solidFill>
              <a:schemeClr val="lt1"/>
            </a:solidFill>
          </a:ln>
          <a:effectLst/>
        </c:spPr>
      </c:pivotFmt>
      <c:pivotFmt>
        <c:idx val="44"/>
        <c:spPr>
          <a:solidFill>
            <a:schemeClr val="accent4"/>
          </a:solidFill>
          <a:ln w="19050">
            <a:solidFill>
              <a:schemeClr val="lt1"/>
            </a:solidFill>
          </a:ln>
          <a:effectLst/>
        </c:spPr>
      </c:pivotFmt>
      <c:pivotFmt>
        <c:idx val="45"/>
        <c:spPr>
          <a:solidFill>
            <a:schemeClr val="accent4"/>
          </a:solidFill>
          <a:ln w="19050">
            <a:solidFill>
              <a:schemeClr val="lt1"/>
            </a:solidFill>
          </a:ln>
          <a:effectLst/>
        </c:spPr>
      </c:pivotFmt>
      <c:pivotFmt>
        <c:idx val="46"/>
        <c:spPr>
          <a:solidFill>
            <a:schemeClr val="accent4"/>
          </a:solidFill>
          <a:ln w="19050">
            <a:solidFill>
              <a:schemeClr val="lt1"/>
            </a:solidFill>
          </a:ln>
          <a:effectLst/>
        </c:spPr>
      </c:pivotFmt>
      <c:pivotFmt>
        <c:idx val="47"/>
        <c:spPr>
          <a:solidFill>
            <a:schemeClr val="accent4"/>
          </a:solidFill>
          <a:ln w="19050">
            <a:solidFill>
              <a:schemeClr val="lt1"/>
            </a:solidFill>
          </a:ln>
          <a:effectLst/>
        </c:spPr>
      </c:pivotFmt>
      <c:pivotFmt>
        <c:idx val="48"/>
        <c:spPr>
          <a:solidFill>
            <a:schemeClr val="accent4"/>
          </a:solidFill>
          <a:ln w="19050">
            <a:solidFill>
              <a:schemeClr val="lt1"/>
            </a:solidFill>
          </a:ln>
          <a:effectLst/>
        </c:spPr>
      </c:pivotFmt>
      <c:pivotFmt>
        <c:idx val="49"/>
        <c:spPr>
          <a:solidFill>
            <a:schemeClr val="accent4"/>
          </a:solidFill>
          <a:ln w="19050">
            <a:solidFill>
              <a:schemeClr val="lt1"/>
            </a:solidFill>
          </a:ln>
          <a:effectLst/>
        </c:spPr>
      </c:pivotFmt>
      <c:pivotFmt>
        <c:idx val="50"/>
        <c:spPr>
          <a:solidFill>
            <a:schemeClr val="accent4"/>
          </a:solidFill>
          <a:ln w="19050">
            <a:solidFill>
              <a:schemeClr val="lt1"/>
            </a:solidFill>
          </a:ln>
          <a:effectLst/>
        </c:spPr>
      </c:pivotFmt>
      <c:pivotFmt>
        <c:idx val="51"/>
        <c:spPr>
          <a:solidFill>
            <a:schemeClr val="accent4"/>
          </a:solidFill>
          <a:ln w="19050">
            <a:solidFill>
              <a:schemeClr val="lt1"/>
            </a:solidFill>
          </a:ln>
          <a:effectLst/>
        </c:spPr>
      </c:pivotFmt>
      <c:pivotFmt>
        <c:idx val="5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3"/>
        <c:spPr>
          <a:solidFill>
            <a:schemeClr val="accent4"/>
          </a:solidFill>
          <a:ln w="19050">
            <a:solidFill>
              <a:schemeClr val="lt1"/>
            </a:solidFill>
          </a:ln>
          <a:effectLst/>
        </c:spPr>
      </c:pivotFmt>
      <c:pivotFmt>
        <c:idx val="54"/>
        <c:spPr>
          <a:solidFill>
            <a:schemeClr val="accent4"/>
          </a:solidFill>
          <a:ln w="19050">
            <a:solidFill>
              <a:schemeClr val="lt1"/>
            </a:solidFill>
          </a:ln>
          <a:effectLst/>
        </c:spPr>
      </c:pivotFmt>
      <c:pivotFmt>
        <c:idx val="55"/>
        <c:spPr>
          <a:solidFill>
            <a:schemeClr val="accent4"/>
          </a:solidFill>
          <a:ln w="19050">
            <a:solidFill>
              <a:schemeClr val="lt1"/>
            </a:solidFill>
          </a:ln>
          <a:effectLst/>
        </c:spPr>
      </c:pivotFmt>
      <c:pivotFmt>
        <c:idx val="56"/>
        <c:spPr>
          <a:solidFill>
            <a:schemeClr val="accent4"/>
          </a:solidFill>
          <a:ln w="19050">
            <a:solidFill>
              <a:schemeClr val="lt1"/>
            </a:solidFill>
          </a:ln>
          <a:effectLst/>
        </c:spPr>
      </c:pivotFmt>
      <c:pivotFmt>
        <c:idx val="57"/>
        <c:spPr>
          <a:solidFill>
            <a:schemeClr val="accent4"/>
          </a:solidFill>
          <a:ln w="19050">
            <a:solidFill>
              <a:schemeClr val="lt1"/>
            </a:solidFill>
          </a:ln>
          <a:effectLst/>
        </c:spPr>
      </c:pivotFmt>
      <c:pivotFmt>
        <c:idx val="58"/>
        <c:spPr>
          <a:solidFill>
            <a:schemeClr val="accent4"/>
          </a:solidFill>
          <a:ln w="19050">
            <a:solidFill>
              <a:schemeClr val="lt1"/>
            </a:solidFill>
          </a:ln>
          <a:effectLst/>
        </c:spPr>
      </c:pivotFmt>
      <c:pivotFmt>
        <c:idx val="59"/>
        <c:spPr>
          <a:solidFill>
            <a:schemeClr val="accent4"/>
          </a:solidFill>
          <a:ln w="19050">
            <a:solidFill>
              <a:schemeClr val="lt1"/>
            </a:solidFill>
          </a:ln>
          <a:effectLst/>
        </c:spPr>
      </c:pivotFmt>
      <c:pivotFmt>
        <c:idx val="60"/>
        <c:spPr>
          <a:solidFill>
            <a:schemeClr val="accent4"/>
          </a:solidFill>
          <a:ln w="19050">
            <a:solidFill>
              <a:schemeClr val="lt1"/>
            </a:solidFill>
          </a:ln>
          <a:effectLst/>
        </c:spPr>
      </c:pivotFmt>
      <c:pivotFmt>
        <c:idx val="61"/>
        <c:spPr>
          <a:solidFill>
            <a:schemeClr val="accent4"/>
          </a:solidFill>
          <a:ln w="19050">
            <a:solidFill>
              <a:schemeClr val="lt1"/>
            </a:solidFill>
          </a:ln>
          <a:effectLst/>
        </c:spPr>
      </c:pivotFmt>
      <c:pivotFmt>
        <c:idx val="62"/>
        <c:spPr>
          <a:solidFill>
            <a:schemeClr val="accent4"/>
          </a:solidFill>
          <a:ln w="19050">
            <a:solidFill>
              <a:schemeClr val="lt1"/>
            </a:solidFill>
          </a:ln>
          <a:effectLst/>
        </c:spPr>
      </c:pivotFmt>
      <c:pivotFmt>
        <c:idx val="63"/>
        <c:spPr>
          <a:solidFill>
            <a:schemeClr val="accent4"/>
          </a:solidFill>
          <a:ln w="19050">
            <a:solidFill>
              <a:schemeClr val="lt1"/>
            </a:solidFill>
          </a:ln>
          <a:effectLst/>
        </c:spPr>
      </c:pivotFmt>
      <c:pivotFmt>
        <c:idx val="6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5"/>
        <c:spPr>
          <a:solidFill>
            <a:schemeClr val="accent4"/>
          </a:solidFill>
          <a:ln w="19050">
            <a:solidFill>
              <a:schemeClr val="lt1"/>
            </a:solidFill>
          </a:ln>
          <a:effectLst/>
        </c:spPr>
      </c:pivotFmt>
      <c:pivotFmt>
        <c:idx val="66"/>
        <c:spPr>
          <a:solidFill>
            <a:schemeClr val="accent4"/>
          </a:solidFill>
          <a:ln w="19050">
            <a:solidFill>
              <a:schemeClr val="lt1"/>
            </a:solidFill>
          </a:ln>
          <a:effectLst/>
        </c:spPr>
      </c:pivotFmt>
      <c:pivotFmt>
        <c:idx val="67"/>
        <c:spPr>
          <a:solidFill>
            <a:schemeClr val="accent4"/>
          </a:solidFill>
          <a:ln w="19050">
            <a:solidFill>
              <a:schemeClr val="lt1"/>
            </a:solidFill>
          </a:ln>
          <a:effectLst/>
        </c:spPr>
      </c:pivotFmt>
      <c:pivotFmt>
        <c:idx val="68"/>
        <c:spPr>
          <a:solidFill>
            <a:schemeClr val="accent4"/>
          </a:solidFill>
          <a:ln w="19050">
            <a:solidFill>
              <a:schemeClr val="lt1"/>
            </a:solidFill>
          </a:ln>
          <a:effectLst/>
        </c:spPr>
      </c:pivotFmt>
      <c:pivotFmt>
        <c:idx val="69"/>
        <c:spPr>
          <a:solidFill>
            <a:schemeClr val="accent4"/>
          </a:solidFill>
          <a:ln w="19050">
            <a:solidFill>
              <a:schemeClr val="lt1"/>
            </a:solidFill>
          </a:ln>
          <a:effectLst/>
        </c:spPr>
      </c:pivotFmt>
      <c:pivotFmt>
        <c:idx val="70"/>
        <c:spPr>
          <a:solidFill>
            <a:schemeClr val="accent4"/>
          </a:solidFill>
          <a:ln w="19050">
            <a:solidFill>
              <a:schemeClr val="lt1"/>
            </a:solidFill>
          </a:ln>
          <a:effectLst/>
        </c:spPr>
      </c:pivotFmt>
      <c:pivotFmt>
        <c:idx val="71"/>
        <c:spPr>
          <a:solidFill>
            <a:schemeClr val="accent4"/>
          </a:solidFill>
          <a:ln w="19050">
            <a:solidFill>
              <a:schemeClr val="lt1"/>
            </a:solidFill>
          </a:ln>
          <a:effectLst/>
        </c:spPr>
      </c:pivotFmt>
      <c:pivotFmt>
        <c:idx val="7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3"/>
        <c:spPr>
          <a:solidFill>
            <a:schemeClr val="accent1">
              <a:shade val="65000"/>
            </a:schemeClr>
          </a:solidFill>
          <a:ln w="19050">
            <a:solidFill>
              <a:schemeClr val="lt1"/>
            </a:solidFill>
          </a:ln>
          <a:effectLst/>
        </c:spPr>
      </c:pivotFmt>
      <c:pivotFmt>
        <c:idx val="74"/>
        <c:spPr>
          <a:solidFill>
            <a:schemeClr val="accent4">
              <a:shade val="58000"/>
            </a:schemeClr>
          </a:solidFill>
          <a:ln w="19050">
            <a:solidFill>
              <a:schemeClr val="lt1"/>
            </a:solidFill>
          </a:ln>
          <a:effectLst/>
        </c:spPr>
      </c:pivotFmt>
      <c:pivotFmt>
        <c:idx val="75"/>
        <c:spPr>
          <a:solidFill>
            <a:srgbClr val="FFC000"/>
          </a:solidFill>
          <a:ln w="19050">
            <a:solidFill>
              <a:schemeClr val="lt1"/>
            </a:solidFill>
          </a:ln>
          <a:effectLst/>
        </c:spPr>
      </c:pivotFmt>
      <c:pivotFmt>
        <c:idx val="76"/>
        <c:spPr>
          <a:solidFill>
            <a:schemeClr val="accent4">
              <a:shade val="86000"/>
            </a:schemeClr>
          </a:solidFill>
          <a:ln w="19050">
            <a:solidFill>
              <a:schemeClr val="lt1"/>
            </a:solidFill>
          </a:ln>
          <a:effectLst/>
        </c:spPr>
      </c:pivotFmt>
      <c:pivotFmt>
        <c:idx val="77"/>
        <c:spPr>
          <a:solidFill>
            <a:schemeClr val="accent2"/>
          </a:solidFill>
          <a:ln w="190500">
            <a:solidFill>
              <a:schemeClr val="accent2"/>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s>
    <c:plotArea>
      <c:layout>
        <c:manualLayout>
          <c:layoutTarget val="inner"/>
          <c:xMode val="edge"/>
          <c:yMode val="edge"/>
          <c:x val="0.24934630230044774"/>
          <c:y val="0.15255825437367121"/>
          <c:w val="0.47254922546446398"/>
          <c:h val="0.73991273931256418"/>
        </c:manualLayout>
      </c:layout>
      <c:pieChart>
        <c:varyColors val="1"/>
        <c:ser>
          <c:idx val="0"/>
          <c:order val="0"/>
          <c:tx>
            <c:strRef>
              <c:f>XLDL!$BG$2</c:f>
              <c:strCache>
                <c:ptCount val="1"/>
                <c:pt idx="0">
                  <c:v>Total</c:v>
                </c:pt>
              </c:strCache>
            </c:strRef>
          </c:tx>
          <c:dPt>
            <c:idx val="0"/>
            <c:bubble3D val="0"/>
            <c:spPr>
              <a:solidFill>
                <a:schemeClr val="accent4">
                  <a:shade val="58000"/>
                </a:schemeClr>
              </a:solidFill>
              <a:ln w="19050">
                <a:solidFill>
                  <a:schemeClr val="lt1"/>
                </a:solidFill>
              </a:ln>
              <a:effectLst/>
            </c:spPr>
            <c:extLst>
              <c:ext xmlns:c16="http://schemas.microsoft.com/office/drawing/2014/chart" uri="{C3380CC4-5D6E-409C-BE32-E72D297353CC}">
                <c16:uniqueId val="{00000001-433B-4788-B98F-DF0691E42709}"/>
              </c:ext>
            </c:extLst>
          </c:dPt>
          <c:dPt>
            <c:idx val="1"/>
            <c:bubble3D val="0"/>
            <c:spPr>
              <a:solidFill>
                <a:schemeClr val="accent4">
                  <a:shade val="86000"/>
                </a:schemeClr>
              </a:solidFill>
              <a:ln w="19050">
                <a:solidFill>
                  <a:schemeClr val="lt1"/>
                </a:solidFill>
              </a:ln>
              <a:effectLst/>
            </c:spPr>
            <c:extLst>
              <c:ext xmlns:c16="http://schemas.microsoft.com/office/drawing/2014/chart" uri="{C3380CC4-5D6E-409C-BE32-E72D297353CC}">
                <c16:uniqueId val="{00000003-433B-4788-B98F-DF0691E42709}"/>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433B-4788-B98F-DF0691E42709}"/>
              </c:ext>
            </c:extLst>
          </c:dPt>
          <c:dPt>
            <c:idx val="3"/>
            <c:bubble3D val="0"/>
            <c:spPr>
              <a:solidFill>
                <a:schemeClr val="accent2"/>
              </a:solidFill>
              <a:ln w="190500">
                <a:solidFill>
                  <a:schemeClr val="accent2"/>
                </a:solidFill>
              </a:ln>
              <a:effectLst/>
            </c:spPr>
            <c:extLst>
              <c:ext xmlns:c16="http://schemas.microsoft.com/office/drawing/2014/chart" uri="{C3380CC4-5D6E-409C-BE32-E72D297353CC}">
                <c16:uniqueId val="{00000007-433B-4788-B98F-DF0691E42709}"/>
              </c:ext>
            </c:extLst>
          </c:dPt>
          <c:dPt>
            <c:idx val="4"/>
            <c:bubble3D val="0"/>
            <c:spPr>
              <a:solidFill>
                <a:schemeClr val="accent4">
                  <a:tint val="30000"/>
                </a:schemeClr>
              </a:solidFill>
              <a:ln w="19050">
                <a:solidFill>
                  <a:schemeClr val="lt1"/>
                </a:solidFill>
              </a:ln>
              <a:effectLst/>
            </c:spPr>
            <c:extLst>
              <c:ext xmlns:c16="http://schemas.microsoft.com/office/drawing/2014/chart" uri="{C3380CC4-5D6E-409C-BE32-E72D297353CC}">
                <c16:uniqueId val="{00000009-433B-4788-B98F-DF0691E42709}"/>
              </c:ext>
            </c:extLst>
          </c:dPt>
          <c:dPt>
            <c:idx val="5"/>
            <c:bubble3D val="0"/>
            <c:spPr>
              <a:solidFill>
                <a:schemeClr val="accent4">
                  <a:tint val="2000"/>
                </a:schemeClr>
              </a:solidFill>
              <a:ln w="19050">
                <a:solidFill>
                  <a:schemeClr val="lt1"/>
                </a:solidFill>
              </a:ln>
              <a:effectLst/>
            </c:spPr>
            <c:extLst>
              <c:ext xmlns:c16="http://schemas.microsoft.com/office/drawing/2014/chart" uri="{C3380CC4-5D6E-409C-BE32-E72D297353CC}">
                <c16:uniqueId val="{0000000B-433B-4788-B98F-DF0691E42709}"/>
              </c:ext>
            </c:extLst>
          </c:dPt>
          <c:dPt>
            <c:idx val="6"/>
            <c:bubble3D val="0"/>
            <c:spPr>
              <a:solidFill>
                <a:schemeClr val="accent4">
                  <a:tint val="74000"/>
                </a:schemeClr>
              </a:solidFill>
              <a:ln w="19050">
                <a:solidFill>
                  <a:schemeClr val="lt1"/>
                </a:solidFill>
              </a:ln>
              <a:effectLst/>
            </c:spPr>
            <c:extLst>
              <c:ext xmlns:c16="http://schemas.microsoft.com/office/drawing/2014/chart" uri="{C3380CC4-5D6E-409C-BE32-E72D297353CC}">
                <c16:uniqueId val="{0000000D-433B-4788-B98F-DF0691E42709}"/>
              </c:ext>
            </c:extLst>
          </c:dPt>
          <c:dPt>
            <c:idx val="7"/>
            <c:bubble3D val="0"/>
            <c:spPr>
              <a:solidFill>
                <a:schemeClr val="accent4">
                  <a:tint val="46000"/>
                </a:schemeClr>
              </a:solidFill>
              <a:ln w="19050">
                <a:solidFill>
                  <a:schemeClr val="lt1"/>
                </a:solidFill>
              </a:ln>
              <a:effectLst/>
            </c:spPr>
            <c:extLst>
              <c:ext xmlns:c16="http://schemas.microsoft.com/office/drawing/2014/chart" uri="{C3380CC4-5D6E-409C-BE32-E72D297353CC}">
                <c16:uniqueId val="{0000000F-433B-4788-B98F-DF0691E42709}"/>
              </c:ext>
            </c:extLst>
          </c:dPt>
          <c:dPt>
            <c:idx val="8"/>
            <c:bubble3D val="0"/>
            <c:spPr>
              <a:solidFill>
                <a:schemeClr val="accent4">
                  <a:tint val="18000"/>
                </a:schemeClr>
              </a:solidFill>
              <a:ln w="19050">
                <a:solidFill>
                  <a:schemeClr val="lt1"/>
                </a:solidFill>
              </a:ln>
              <a:effectLst/>
            </c:spPr>
            <c:extLst>
              <c:ext xmlns:c16="http://schemas.microsoft.com/office/drawing/2014/chart" uri="{C3380CC4-5D6E-409C-BE32-E72D297353CC}">
                <c16:uniqueId val="{00000011-433B-4788-B98F-DF0691E42709}"/>
              </c:ext>
            </c:extLst>
          </c:dPt>
          <c:dPt>
            <c:idx val="9"/>
            <c:bubble3D val="0"/>
            <c:spPr>
              <a:solidFill>
                <a:schemeClr val="accent4">
                  <a:tint val="90000"/>
                </a:schemeClr>
              </a:solidFill>
              <a:ln w="19050">
                <a:solidFill>
                  <a:schemeClr val="lt1"/>
                </a:solidFill>
              </a:ln>
              <a:effectLst/>
            </c:spPr>
            <c:extLst>
              <c:ext xmlns:c16="http://schemas.microsoft.com/office/drawing/2014/chart" uri="{C3380CC4-5D6E-409C-BE32-E72D297353CC}">
                <c16:uniqueId val="{00000013-433B-4788-B98F-DF0691E42709}"/>
              </c:ext>
            </c:extLst>
          </c:dPt>
          <c:dPt>
            <c:idx val="10"/>
            <c:bubble3D val="0"/>
            <c:spPr>
              <a:solidFill>
                <a:schemeClr val="accent4">
                  <a:tint val="62000"/>
                </a:schemeClr>
              </a:solidFill>
              <a:ln w="19050">
                <a:solidFill>
                  <a:schemeClr val="lt1"/>
                </a:solidFill>
              </a:ln>
              <a:effectLst/>
            </c:spPr>
            <c:extLst>
              <c:ext xmlns:c16="http://schemas.microsoft.com/office/drawing/2014/chart" uri="{C3380CC4-5D6E-409C-BE32-E72D297353CC}">
                <c16:uniqueId val="{00000015-433B-4788-B98F-DF0691E42709}"/>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XLDL!$BF$3:$BF$7</c:f>
              <c:strCache>
                <c:ptCount val="4"/>
                <c:pt idx="0">
                  <c:v>Logistics</c:v>
                </c:pt>
                <c:pt idx="1">
                  <c:v>Nhân sự</c:v>
                </c:pt>
                <c:pt idx="2">
                  <c:v>Marketing</c:v>
                </c:pt>
                <c:pt idx="3">
                  <c:v>Platform fee - Amazon</c:v>
                </c:pt>
              </c:strCache>
            </c:strRef>
          </c:cat>
          <c:val>
            <c:numRef>
              <c:f>XLDL!$BG$3:$BG$7</c:f>
              <c:numCache>
                <c:formatCode>#,##0</c:formatCode>
                <c:ptCount val="4"/>
                <c:pt idx="0">
                  <c:v>1182.8444444444444</c:v>
                </c:pt>
                <c:pt idx="1">
                  <c:v>8441</c:v>
                </c:pt>
                <c:pt idx="2">
                  <c:v>32052</c:v>
                </c:pt>
                <c:pt idx="3">
                  <c:v>92751</c:v>
                </c:pt>
              </c:numCache>
            </c:numRef>
          </c:val>
          <c:extLst>
            <c:ext xmlns:c16="http://schemas.microsoft.com/office/drawing/2014/chart" uri="{C3380CC4-5D6E-409C-BE32-E72D297353CC}">
              <c16:uniqueId val="{00000016-433B-4788-B98F-DF0691E4270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chart>
  <c:spPr>
    <a:noFill/>
    <a:ln w="9525" cap="flat" cmpd="sng" algn="ctr">
      <a:no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3315493419030917"/>
          <c:y val="4.0903064714094314E-2"/>
          <c:w val="0.63803308860683261"/>
          <c:h val="0.86054455828203613"/>
        </c:manualLayout>
      </c:layout>
      <c:barChart>
        <c:barDir val="bar"/>
        <c:grouping val="clustered"/>
        <c:varyColors val="0"/>
        <c:ser>
          <c:idx val="1"/>
          <c:order val="1"/>
          <c:tx>
            <c:strRef>
              <c:f>'Bảng phụ'!$D$1</c:f>
              <c:strCache>
                <c:ptCount val="1"/>
                <c:pt idx="0">
                  <c:v>Ngân sách</c:v>
                </c:pt>
              </c:strCache>
            </c:strRef>
          </c:tx>
          <c:spPr>
            <a:solidFill>
              <a:schemeClr val="bg2"/>
            </a:solidFill>
            <a:ln>
              <a:noFill/>
            </a:ln>
            <a:effectLst/>
          </c:spPr>
          <c:invertIfNegative val="0"/>
          <c:cat>
            <c:strRef>
              <c:f>'Bảng phụ'!$A$2:$A$8</c:f>
              <c:strCache>
                <c:ptCount val="7"/>
                <c:pt idx="0">
                  <c:v>Logistics</c:v>
                </c:pt>
                <c:pt idx="1">
                  <c:v>Chi phí khác</c:v>
                </c:pt>
                <c:pt idx="2">
                  <c:v>Văn phòng</c:v>
                </c:pt>
                <c:pt idx="3">
                  <c:v>Nhân sự</c:v>
                </c:pt>
                <c:pt idx="4">
                  <c:v>Marketing</c:v>
                </c:pt>
                <c:pt idx="5">
                  <c:v>Platform fee - Etsy</c:v>
                </c:pt>
                <c:pt idx="6">
                  <c:v>Platform fee - Amazon</c:v>
                </c:pt>
              </c:strCache>
            </c:strRef>
          </c:cat>
          <c:val>
            <c:numRef>
              <c:f>'Bảng phụ'!$D$2:$D$8</c:f>
              <c:numCache>
                <c:formatCode>_(* #,##0_);_(* \(#,##0\);_(* "-"_);_(@_)</c:formatCode>
                <c:ptCount val="7"/>
                <c:pt idx="0">
                  <c:v>3000</c:v>
                </c:pt>
                <c:pt idx="1">
                  <c:v>5000</c:v>
                </c:pt>
                <c:pt idx="2">
                  <c:v>8000</c:v>
                </c:pt>
                <c:pt idx="3">
                  <c:v>9000</c:v>
                </c:pt>
                <c:pt idx="4">
                  <c:v>20000</c:v>
                </c:pt>
                <c:pt idx="5">
                  <c:v>51000</c:v>
                </c:pt>
                <c:pt idx="6">
                  <c:v>98000</c:v>
                </c:pt>
              </c:numCache>
            </c:numRef>
          </c:val>
          <c:extLst>
            <c:ext xmlns:c16="http://schemas.microsoft.com/office/drawing/2014/chart" uri="{C3380CC4-5D6E-409C-BE32-E72D297353CC}">
              <c16:uniqueId val="{00000000-2834-4D8B-BF5F-D1FF42C6CDF2}"/>
            </c:ext>
          </c:extLst>
        </c:ser>
        <c:dLbls>
          <c:showLegendKey val="0"/>
          <c:showVal val="0"/>
          <c:showCatName val="0"/>
          <c:showSerName val="0"/>
          <c:showPercent val="0"/>
          <c:showBubbleSize val="0"/>
        </c:dLbls>
        <c:gapWidth val="24"/>
        <c:axId val="1074534351"/>
        <c:axId val="681787135"/>
      </c:barChart>
      <c:barChart>
        <c:barDir val="bar"/>
        <c:grouping val="clustered"/>
        <c:varyColors val="0"/>
        <c:ser>
          <c:idx val="0"/>
          <c:order val="0"/>
          <c:tx>
            <c:strRef>
              <c:f>'Bảng phụ'!$C$1</c:f>
              <c:strCache>
                <c:ptCount val="1"/>
                <c:pt idx="0">
                  <c:v>Thực tế</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'Bảng phụ'!$A$2:$A$8</c:f>
              <c:strCache>
                <c:ptCount val="7"/>
                <c:pt idx="0">
                  <c:v>Logistics</c:v>
                </c:pt>
                <c:pt idx="1">
                  <c:v>Chi phí khác</c:v>
                </c:pt>
                <c:pt idx="2">
                  <c:v>Văn phòng</c:v>
                </c:pt>
                <c:pt idx="3">
                  <c:v>Nhân sự</c:v>
                </c:pt>
                <c:pt idx="4">
                  <c:v>Marketing</c:v>
                </c:pt>
                <c:pt idx="5">
                  <c:v>Platform fee - Etsy</c:v>
                </c:pt>
                <c:pt idx="6">
                  <c:v>Platform fee - Amazon</c:v>
                </c:pt>
              </c:strCache>
            </c:strRef>
          </c:cat>
          <c:val>
            <c:numRef>
              <c:f>'Bảng phụ'!$C$2:$C$8</c:f>
              <c:numCache>
                <c:formatCode>_(* #,##0_);_(* \(#,##0\);_(* "-"_);_(@_)</c:formatCode>
                <c:ptCount val="7"/>
                <c:pt idx="0">
                  <c:v>1182.8444444444444</c:v>
                </c:pt>
                <c:pt idx="1">
                  <c:v>4755</c:v>
                </c:pt>
                <c:pt idx="2">
                  <c:v>6895</c:v>
                </c:pt>
                <c:pt idx="3">
                  <c:v>8441</c:v>
                </c:pt>
                <c:pt idx="4">
                  <c:v>32052</c:v>
                </c:pt>
                <c:pt idx="5">
                  <c:v>50165</c:v>
                </c:pt>
                <c:pt idx="6">
                  <c:v>92751</c:v>
                </c:pt>
              </c:numCache>
            </c:numRef>
          </c:val>
          <c:extLst>
            <c:ext xmlns:c16="http://schemas.microsoft.com/office/drawing/2014/chart" uri="{C3380CC4-5D6E-409C-BE32-E72D297353CC}">
              <c16:uniqueId val="{00000001-2834-4D8B-BF5F-D1FF42C6CDF2}"/>
            </c:ext>
          </c:extLst>
        </c:ser>
        <c:dLbls>
          <c:showLegendKey val="0"/>
          <c:showVal val="0"/>
          <c:showCatName val="0"/>
          <c:showSerName val="0"/>
          <c:showPercent val="0"/>
          <c:showBubbleSize val="0"/>
        </c:dLbls>
        <c:gapWidth val="138"/>
        <c:overlap val="-12"/>
        <c:axId val="687792191"/>
        <c:axId val="1220772240"/>
      </c:barChart>
      <c:catAx>
        <c:axId val="1074534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81787135"/>
        <c:crosses val="autoZero"/>
        <c:auto val="1"/>
        <c:lblAlgn val="ctr"/>
        <c:lblOffset val="100"/>
        <c:noMultiLvlLbl val="0"/>
      </c:catAx>
      <c:valAx>
        <c:axId val="681787135"/>
        <c:scaling>
          <c:orientation val="minMax"/>
        </c:scaling>
        <c:delete val="1"/>
        <c:axPos val="b"/>
        <c:numFmt formatCode="_(* #,##0_);_(* \(#,##0\);_(* &quot;-&quot;_);_(@_)" sourceLinked="1"/>
        <c:majorTickMark val="none"/>
        <c:minorTickMark val="none"/>
        <c:tickLblPos val="nextTo"/>
        <c:crossAx val="1074534351"/>
        <c:crosses val="autoZero"/>
        <c:crossBetween val="between"/>
      </c:valAx>
      <c:valAx>
        <c:axId val="1220772240"/>
        <c:scaling>
          <c:orientation val="minMax"/>
        </c:scaling>
        <c:delete val="1"/>
        <c:axPos val="t"/>
        <c:numFmt formatCode="_(* #,##0_);_(* \(#,##0\);_(* &quot;-&quot;_);_(@_)" sourceLinked="1"/>
        <c:majorTickMark val="out"/>
        <c:minorTickMark val="none"/>
        <c:tickLblPos val="nextTo"/>
        <c:crossAx val="687792191"/>
        <c:crosses val="max"/>
        <c:crossBetween val="between"/>
      </c:valAx>
      <c:catAx>
        <c:axId val="687792191"/>
        <c:scaling>
          <c:orientation val="minMax"/>
        </c:scaling>
        <c:delete val="1"/>
        <c:axPos val="l"/>
        <c:numFmt formatCode="General" sourceLinked="1"/>
        <c:majorTickMark val="out"/>
        <c:minorTickMark val="none"/>
        <c:tickLblPos val="nextTo"/>
        <c:crossAx val="12207722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tx>
            <c:strRef>
              <c:f>XLDL!$AN$4</c:f>
              <c:strCache>
                <c:ptCount val="1"/>
                <c:pt idx="0">
                  <c:v>Ngân sách</c:v>
                </c:pt>
              </c:strCache>
            </c:strRef>
          </c:tx>
          <c:spPr>
            <a:solidFill>
              <a:schemeClr val="bg2"/>
            </a:solidFill>
            <a:ln>
              <a:noFill/>
            </a:ln>
            <a:effectLst/>
          </c:spPr>
          <c:invertIfNegative val="0"/>
          <c:dPt>
            <c:idx val="0"/>
            <c:invertIfNegative val="0"/>
            <c:bubble3D val="0"/>
            <c:spPr>
              <a:solidFill>
                <a:schemeClr val="bg2"/>
              </a:solidFill>
              <a:ln>
                <a:noFill/>
              </a:ln>
              <a:effectLst/>
            </c:spPr>
            <c:extLst>
              <c:ext xmlns:c16="http://schemas.microsoft.com/office/drawing/2014/chart" uri="{C3380CC4-5D6E-409C-BE32-E72D297353CC}">
                <c16:uniqueId val="{00000003-0F40-49C5-BA40-35DBD8D5F0AE}"/>
              </c:ext>
            </c:extLst>
          </c:dPt>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XLDL!$AO$4</c:f>
              <c:numCache>
                <c:formatCode>_(* #,##0_);_(* \(#,##0\);_(* "-"_);_(@_)</c:formatCode>
                <c:ptCount val="1"/>
                <c:pt idx="0">
                  <c:v>250000</c:v>
                </c:pt>
              </c:numCache>
            </c:numRef>
          </c:val>
          <c:extLst>
            <c:ext xmlns:c16="http://schemas.microsoft.com/office/drawing/2014/chart" uri="{C3380CC4-5D6E-409C-BE32-E72D297353CC}">
              <c16:uniqueId val="{00000000-0F40-49C5-BA40-35DBD8D5F0AE}"/>
            </c:ext>
          </c:extLst>
        </c:ser>
        <c:dLbls>
          <c:showLegendKey val="0"/>
          <c:showVal val="0"/>
          <c:showCatName val="0"/>
          <c:showSerName val="0"/>
          <c:showPercent val="0"/>
          <c:showBubbleSize val="0"/>
        </c:dLbls>
        <c:gapWidth val="182"/>
        <c:axId val="326450015"/>
        <c:axId val="326452927"/>
      </c:barChart>
      <c:barChart>
        <c:barDir val="bar"/>
        <c:grouping val="clustered"/>
        <c:varyColors val="0"/>
        <c:ser>
          <c:idx val="0"/>
          <c:order val="0"/>
          <c:tx>
            <c:strRef>
              <c:f>XLDL!$AN$3</c:f>
              <c:strCache>
                <c:ptCount val="1"/>
                <c:pt idx="0">
                  <c:v>Tổng chi phí</c:v>
                </c:pt>
              </c:strCache>
            </c:strRef>
          </c:tx>
          <c:spPr>
            <a:solidFill>
              <a:schemeClr val="accent2"/>
            </a:solidFill>
            <a:ln>
              <a:noFill/>
            </a:ln>
            <a:effectLst/>
          </c:spPr>
          <c:invertIfNegative val="0"/>
          <c:dLbls>
            <c:spPr>
              <a:solidFill>
                <a:schemeClr val="accent1">
                  <a:lumMod val="20000"/>
                  <a:lumOff val="80000"/>
                </a:schemeClr>
              </a:solid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Chi phí</c:v>
              </c:pt>
            </c:strLit>
          </c:cat>
          <c:val>
            <c:numRef>
              <c:f>XLDL!$AO$3</c:f>
              <c:numCache>
                <c:formatCode>_(* #,##0_);_(* \(#,##0\);_(* "-"_);_(@_)</c:formatCode>
                <c:ptCount val="1"/>
                <c:pt idx="0">
                  <c:v>196241.84444444446</c:v>
                </c:pt>
              </c:numCache>
            </c:numRef>
          </c:val>
          <c:extLst>
            <c:ext xmlns:c16="http://schemas.microsoft.com/office/drawing/2014/chart" uri="{C3380CC4-5D6E-409C-BE32-E72D297353CC}">
              <c16:uniqueId val="{00000001-0F40-49C5-BA40-35DBD8D5F0AE}"/>
            </c:ext>
          </c:extLst>
        </c:ser>
        <c:dLbls>
          <c:showLegendKey val="0"/>
          <c:showVal val="0"/>
          <c:showCatName val="0"/>
          <c:showSerName val="0"/>
          <c:showPercent val="0"/>
          <c:showBubbleSize val="0"/>
        </c:dLbls>
        <c:gapWidth val="458"/>
        <c:axId val="326432127"/>
        <c:axId val="326437951"/>
      </c:barChart>
      <c:catAx>
        <c:axId val="326450015"/>
        <c:scaling>
          <c:orientation val="minMax"/>
        </c:scaling>
        <c:delete val="1"/>
        <c:axPos val="l"/>
        <c:numFmt formatCode="General" sourceLinked="1"/>
        <c:majorTickMark val="out"/>
        <c:minorTickMark val="none"/>
        <c:tickLblPos val="nextTo"/>
        <c:crossAx val="326452927"/>
        <c:crosses val="autoZero"/>
        <c:auto val="1"/>
        <c:lblAlgn val="ctr"/>
        <c:lblOffset val="100"/>
        <c:noMultiLvlLbl val="0"/>
      </c:catAx>
      <c:valAx>
        <c:axId val="326452927"/>
        <c:scaling>
          <c:orientation val="minMax"/>
        </c:scaling>
        <c:delete val="1"/>
        <c:axPos val="b"/>
        <c:numFmt formatCode="_(* #,##0_);_(* \(#,##0\);_(* &quot;-&quot;_);_(@_)" sourceLinked="1"/>
        <c:majorTickMark val="out"/>
        <c:minorTickMark val="none"/>
        <c:tickLblPos val="nextTo"/>
        <c:crossAx val="326450015"/>
        <c:crosses val="autoZero"/>
        <c:crossBetween val="between"/>
      </c:valAx>
      <c:valAx>
        <c:axId val="326437951"/>
        <c:scaling>
          <c:orientation val="minMax"/>
        </c:scaling>
        <c:delete val="1"/>
        <c:axPos val="t"/>
        <c:numFmt formatCode="_(* #,##0_);_(* \(#,##0\);_(* &quot;-&quot;_);_(@_)" sourceLinked="1"/>
        <c:majorTickMark val="out"/>
        <c:minorTickMark val="none"/>
        <c:tickLblPos val="nextTo"/>
        <c:crossAx val="326432127"/>
        <c:crosses val="max"/>
        <c:crossBetween val="between"/>
      </c:valAx>
      <c:catAx>
        <c:axId val="326432127"/>
        <c:scaling>
          <c:orientation val="minMax"/>
        </c:scaling>
        <c:delete val="1"/>
        <c:axPos val="r"/>
        <c:numFmt formatCode="General" sourceLinked="1"/>
        <c:majorTickMark val="out"/>
        <c:minorTickMark val="none"/>
        <c:tickLblPos val="nextTo"/>
        <c:crossAx val="326437951"/>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1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XLDL!$I$2</c:f>
              <c:strCache>
                <c:ptCount val="1"/>
                <c:pt idx="0">
                  <c:v>Doanh số</c:v>
                </c:pt>
              </c:strCache>
            </c:strRef>
          </c:tx>
          <c:spPr>
            <a:pattFill prst="wdUpDiag">
              <a:fgClr>
                <a:schemeClr val="accent1"/>
              </a:fgClr>
              <a:bgClr>
                <a:schemeClr val="bg1"/>
              </a:bgClr>
            </a:pattFill>
            <a:ln>
              <a:solidFill>
                <a:schemeClr val="accent2"/>
              </a:solid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XLDL!$H$3:$H$9</c:f>
              <c:strCache>
                <c:ptCount val="7"/>
                <c:pt idx="0">
                  <c:v>T2</c:v>
                </c:pt>
                <c:pt idx="1">
                  <c:v>T3</c:v>
                </c:pt>
                <c:pt idx="2">
                  <c:v>T4</c:v>
                </c:pt>
                <c:pt idx="3">
                  <c:v>T5</c:v>
                </c:pt>
                <c:pt idx="4">
                  <c:v>T6</c:v>
                </c:pt>
                <c:pt idx="5">
                  <c:v>T7</c:v>
                </c:pt>
                <c:pt idx="6">
                  <c:v>CN</c:v>
                </c:pt>
              </c:strCache>
            </c:strRef>
          </c:cat>
          <c:val>
            <c:numRef>
              <c:f>XLDL!$I$3:$I$9</c:f>
              <c:numCache>
                <c:formatCode>_(* #,##0_);_(* \(#,##0\);_(* "-"_);_(@_)</c:formatCode>
                <c:ptCount val="7"/>
                <c:pt idx="0">
                  <c:v>32470</c:v>
                </c:pt>
                <c:pt idx="1">
                  <c:v>58430</c:v>
                </c:pt>
                <c:pt idx="2">
                  <c:v>21760</c:v>
                </c:pt>
                <c:pt idx="3">
                  <c:v>31240</c:v>
                </c:pt>
                <c:pt idx="4">
                  <c:v>26750</c:v>
                </c:pt>
                <c:pt idx="5">
                  <c:v>27950</c:v>
                </c:pt>
                <c:pt idx="6">
                  <c:v>34260</c:v>
                </c:pt>
              </c:numCache>
            </c:numRef>
          </c:val>
          <c:extLst>
            <c:ext xmlns:c16="http://schemas.microsoft.com/office/drawing/2014/chart" uri="{C3380CC4-5D6E-409C-BE32-E72D297353CC}">
              <c16:uniqueId val="{00000000-4585-6D43-8FF8-F9FDFD2FE8E6}"/>
            </c:ext>
          </c:extLst>
        </c:ser>
        <c:dLbls>
          <c:showLegendKey val="0"/>
          <c:showVal val="0"/>
          <c:showCatName val="0"/>
          <c:showSerName val="0"/>
          <c:showPercent val="0"/>
          <c:showBubbleSize val="0"/>
        </c:dLbls>
        <c:gapWidth val="130"/>
        <c:axId val="1087177408"/>
        <c:axId val="112533024"/>
      </c:barChart>
      <c:lineChart>
        <c:grouping val="standard"/>
        <c:varyColors val="0"/>
        <c:ser>
          <c:idx val="1"/>
          <c:order val="1"/>
          <c:tx>
            <c:strRef>
              <c:f>XLDL!$J$2</c:f>
              <c:strCache>
                <c:ptCount val="1"/>
                <c:pt idx="0">
                  <c:v>Đường trung bình</c:v>
                </c:pt>
              </c:strCache>
            </c:strRef>
          </c:tx>
          <c:spPr>
            <a:ln w="44450" cap="rnd">
              <a:solidFill>
                <a:srgbClr val="FFC000"/>
              </a:solidFill>
              <a:round/>
            </a:ln>
            <a:effectLst/>
          </c:spPr>
          <c:marker>
            <c:symbol val="none"/>
          </c:marker>
          <c:cat>
            <c:strRef>
              <c:f>XLDL!$H$3:$H$9</c:f>
              <c:strCache>
                <c:ptCount val="7"/>
                <c:pt idx="0">
                  <c:v>T2</c:v>
                </c:pt>
                <c:pt idx="1">
                  <c:v>T3</c:v>
                </c:pt>
                <c:pt idx="2">
                  <c:v>T4</c:v>
                </c:pt>
                <c:pt idx="3">
                  <c:v>T5</c:v>
                </c:pt>
                <c:pt idx="4">
                  <c:v>T6</c:v>
                </c:pt>
                <c:pt idx="5">
                  <c:v>T7</c:v>
                </c:pt>
                <c:pt idx="6">
                  <c:v>CN</c:v>
                </c:pt>
              </c:strCache>
            </c:strRef>
          </c:cat>
          <c:val>
            <c:numRef>
              <c:f>XLDL!$J$3:$J$9</c:f>
              <c:numCache>
                <c:formatCode>_(* #,##0_);_(* \(#,##0\);_(* "-"_);_(@_)</c:formatCode>
                <c:ptCount val="7"/>
                <c:pt idx="0">
                  <c:v>33265.714285714283</c:v>
                </c:pt>
                <c:pt idx="1">
                  <c:v>33265.714285714283</c:v>
                </c:pt>
                <c:pt idx="2">
                  <c:v>33265.714285714283</c:v>
                </c:pt>
                <c:pt idx="3">
                  <c:v>33265.714285714283</c:v>
                </c:pt>
                <c:pt idx="4">
                  <c:v>33265.714285714283</c:v>
                </c:pt>
                <c:pt idx="5">
                  <c:v>33265.714285714283</c:v>
                </c:pt>
                <c:pt idx="6">
                  <c:v>33265.714285714283</c:v>
                </c:pt>
              </c:numCache>
            </c:numRef>
          </c:val>
          <c:smooth val="0"/>
          <c:extLst>
            <c:ext xmlns:c16="http://schemas.microsoft.com/office/drawing/2014/chart" uri="{C3380CC4-5D6E-409C-BE32-E72D297353CC}">
              <c16:uniqueId val="{00000001-4585-6D43-8FF8-F9FDFD2FE8E6}"/>
            </c:ext>
          </c:extLst>
        </c:ser>
        <c:dLbls>
          <c:showLegendKey val="0"/>
          <c:showVal val="0"/>
          <c:showCatName val="0"/>
          <c:showSerName val="0"/>
          <c:showPercent val="0"/>
          <c:showBubbleSize val="0"/>
        </c:dLbls>
        <c:marker val="1"/>
        <c:smooth val="0"/>
        <c:axId val="1087177408"/>
        <c:axId val="112533024"/>
      </c:lineChart>
      <c:catAx>
        <c:axId val="108717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2533024"/>
        <c:crosses val="autoZero"/>
        <c:auto val="1"/>
        <c:lblAlgn val="ctr"/>
        <c:lblOffset val="100"/>
        <c:noMultiLvlLbl val="0"/>
      </c:catAx>
      <c:valAx>
        <c:axId val="112533024"/>
        <c:scaling>
          <c:orientation val="minMax"/>
        </c:scaling>
        <c:delete val="1"/>
        <c:axPos val="l"/>
        <c:numFmt formatCode="_(* #,##0_);_(* \(#,##0\);_(* &quot;-&quot;_);_(@_)" sourceLinked="1"/>
        <c:majorTickMark val="none"/>
        <c:minorTickMark val="none"/>
        <c:tickLblPos val="nextTo"/>
        <c:crossAx val="1087177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 MẪU KIỂM SOÁT NGÂN SÁCH - casestudy abc.xlsx]XLDL!I3</c:name>
    <c:fmtId val="6"/>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rgbClr val="FFC000"/>
          </a:solidFill>
          <a:ln>
            <a:noFill/>
          </a:ln>
          <a:effectLst/>
        </c:spPr>
      </c:pivotFmt>
      <c:pivotFmt>
        <c:idx val="5"/>
        <c:spPr>
          <a:solidFill>
            <a:schemeClr val="accent1"/>
          </a:solidFill>
          <a:ln>
            <a:noFill/>
          </a:ln>
          <a:effectLst/>
        </c:spPr>
      </c:pivotFmt>
      <c:pivotFmt>
        <c:idx val="6"/>
        <c:spPr>
          <a:solidFill>
            <a:schemeClr val="accent3"/>
          </a:solidFill>
          <a:ln>
            <a:noFill/>
          </a:ln>
          <a:effectLst/>
        </c:spPr>
      </c:pivotFmt>
      <c:pivotFmt>
        <c:idx val="7"/>
        <c:spPr>
          <a:solidFill>
            <a:schemeClr val="accent3">
              <a:lumMod val="60000"/>
              <a:lumOff val="40000"/>
            </a:schemeClr>
          </a:solidFill>
          <a:ln>
            <a:noFill/>
          </a:ln>
          <a:effectLst/>
        </c:spPr>
      </c:pivotFmt>
      <c:pivotFmt>
        <c:idx val="8"/>
        <c:spPr>
          <a:solidFill>
            <a:schemeClr val="accent4"/>
          </a:solidFill>
          <a:ln>
            <a:noFill/>
          </a:ln>
          <a:effectLst/>
        </c:spPr>
      </c:pivotFmt>
    </c:pivotFmts>
    <c:plotArea>
      <c:layout/>
      <c:barChart>
        <c:barDir val="bar"/>
        <c:grouping val="clustered"/>
        <c:varyColors val="0"/>
        <c:ser>
          <c:idx val="0"/>
          <c:order val="0"/>
          <c:tx>
            <c:strRef>
              <c:f>XLDL!$L$2</c:f>
              <c:strCache>
                <c:ptCount val="1"/>
                <c:pt idx="0">
                  <c:v>Total</c:v>
                </c:pt>
              </c:strCache>
            </c:strRef>
          </c:tx>
          <c:spPr>
            <a:solidFill>
              <a:schemeClr val="bg1">
                <a:lumMod val="85000"/>
              </a:schemeClr>
            </a:solidFill>
            <a:ln>
              <a:noFill/>
            </a:ln>
            <a:effectLst/>
          </c:spPr>
          <c:invertIfNegative val="0"/>
          <c:dPt>
            <c:idx val="0"/>
            <c:invertIfNegative val="0"/>
            <c:bubble3D val="0"/>
            <c:extLst>
              <c:ext xmlns:c16="http://schemas.microsoft.com/office/drawing/2014/chart" uri="{C3380CC4-5D6E-409C-BE32-E72D297353CC}">
                <c16:uniqueId val="{00000001-C580-434A-BC91-30AF23D5D0C8}"/>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8-0B6B-4B5B-B30C-510A900CD408}"/>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7-0B6B-4B5B-B30C-510A900CD408}"/>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2-12CD-448E-BC7B-21323A2E74A4}"/>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1-12CD-448E-BC7B-21323A2E74A4}"/>
              </c:ext>
            </c:extLst>
          </c:dPt>
          <c:dPt>
            <c:idx val="7"/>
            <c:invertIfNegative val="0"/>
            <c:bubble3D val="0"/>
            <c:extLst>
              <c:ext xmlns:c16="http://schemas.microsoft.com/office/drawing/2014/chart" uri="{C3380CC4-5D6E-409C-BE32-E72D297353CC}">
                <c16:uniqueId val="{00000006-81C2-4B32-8F56-E67E81F23ADD}"/>
              </c:ext>
            </c:extLst>
          </c:dPt>
          <c:dPt>
            <c:idx val="8"/>
            <c:invertIfNegative val="0"/>
            <c:bubble3D val="0"/>
            <c:extLst>
              <c:ext xmlns:c16="http://schemas.microsoft.com/office/drawing/2014/chart" uri="{C3380CC4-5D6E-409C-BE32-E72D297353CC}">
                <c16:uniqueId val="{00000008-81C2-4B32-8F56-E67E81F23ADD}"/>
              </c:ext>
            </c:extLst>
          </c:dPt>
          <c:dPt>
            <c:idx val="9"/>
            <c:invertIfNegative val="0"/>
            <c:bubble3D val="0"/>
            <c:extLst>
              <c:ext xmlns:c16="http://schemas.microsoft.com/office/drawing/2014/chart" uri="{C3380CC4-5D6E-409C-BE32-E72D297353CC}">
                <c16:uniqueId val="{0000000A-81C2-4B32-8F56-E67E81F23ADD}"/>
              </c:ext>
            </c:extLst>
          </c:dPt>
          <c:dPt>
            <c:idx val="10"/>
            <c:invertIfNegative val="0"/>
            <c:bubble3D val="0"/>
            <c:extLst>
              <c:ext xmlns:c16="http://schemas.microsoft.com/office/drawing/2014/chart" uri="{C3380CC4-5D6E-409C-BE32-E72D297353CC}">
                <c16:uniqueId val="{0000000C-81C2-4B32-8F56-E67E81F23ADD}"/>
              </c:ext>
            </c:extLst>
          </c:dPt>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XLDL!$K$3:$K$8</c:f>
              <c:strCache>
                <c:ptCount val="5"/>
                <c:pt idx="0">
                  <c:v>4 PM - 6 PM</c:v>
                </c:pt>
                <c:pt idx="1">
                  <c:v>2 PM - 4 PM</c:v>
                </c:pt>
                <c:pt idx="2">
                  <c:v>12 PM - 2 PM</c:v>
                </c:pt>
                <c:pt idx="3">
                  <c:v>10 AM - 12 PM</c:v>
                </c:pt>
                <c:pt idx="4">
                  <c:v>8 AM - 10 AM</c:v>
                </c:pt>
              </c:strCache>
            </c:strRef>
          </c:cat>
          <c:val>
            <c:numRef>
              <c:f>XLDL!$L$3:$L$8</c:f>
              <c:numCache>
                <c:formatCode>_(* #,##0_);_(* \(#,##0\);_(* "-"_);_(@_)</c:formatCode>
                <c:ptCount val="5"/>
                <c:pt idx="0">
                  <c:v>11200</c:v>
                </c:pt>
                <c:pt idx="1">
                  <c:v>19730</c:v>
                </c:pt>
                <c:pt idx="2">
                  <c:v>46550</c:v>
                </c:pt>
                <c:pt idx="3">
                  <c:v>72510</c:v>
                </c:pt>
                <c:pt idx="4">
                  <c:v>82870</c:v>
                </c:pt>
              </c:numCache>
            </c:numRef>
          </c:val>
          <c:extLst>
            <c:ext xmlns:c16="http://schemas.microsoft.com/office/drawing/2014/chart" uri="{C3380CC4-5D6E-409C-BE32-E72D297353CC}">
              <c16:uniqueId val="{00000000-B006-074F-9C51-6312CDE58F1C}"/>
            </c:ext>
          </c:extLst>
        </c:ser>
        <c:dLbls>
          <c:showLegendKey val="0"/>
          <c:showVal val="0"/>
          <c:showCatName val="0"/>
          <c:showSerName val="0"/>
          <c:showPercent val="0"/>
          <c:showBubbleSize val="0"/>
        </c:dLbls>
        <c:gapWidth val="60"/>
        <c:axId val="2009096608"/>
        <c:axId val="2009398080"/>
      </c:barChart>
      <c:catAx>
        <c:axId val="2009096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09398080"/>
        <c:crosses val="autoZero"/>
        <c:auto val="1"/>
        <c:lblAlgn val="ctr"/>
        <c:lblOffset val="100"/>
        <c:noMultiLvlLbl val="0"/>
      </c:catAx>
      <c:valAx>
        <c:axId val="2009398080"/>
        <c:scaling>
          <c:orientation val="minMax"/>
        </c:scaling>
        <c:delete val="1"/>
        <c:axPos val="b"/>
        <c:numFmt formatCode="_(* #,##0_);_(* \(#,##0\);_(* &quot;-&quot;_);_(@_)" sourceLinked="1"/>
        <c:majorTickMark val="none"/>
        <c:minorTickMark val="none"/>
        <c:tickLblPos val="nextTo"/>
        <c:crossAx val="200909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[FILE MẪU KIỂM SOÁT NGÂN SÁCH - casestudy abc.xlsx]XLDL!I4</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0">
            <a:solidFill>
              <a:schemeClr val="accent1"/>
            </a:solidFill>
          </a:ln>
          <a:effectLst/>
        </c:spPr>
      </c:pivotFmt>
      <c:pivotFmt>
        <c:idx val="10"/>
        <c:spPr>
          <a:solidFill>
            <a:srgbClr val="FFC000"/>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XLDL!$O$2</c:f>
              <c:strCache>
                <c:ptCount val="1"/>
                <c:pt idx="0">
                  <c:v>Total</c:v>
                </c:pt>
              </c:strCache>
            </c:strRef>
          </c:tx>
          <c:spPr>
            <a:ln w="19050"/>
          </c:spPr>
          <c:dPt>
            <c:idx val="0"/>
            <c:bubble3D val="0"/>
            <c:spPr>
              <a:solidFill>
                <a:schemeClr val="accent1"/>
              </a:solidFill>
              <a:ln w="190500">
                <a:solidFill>
                  <a:schemeClr val="accent1"/>
                </a:solidFill>
              </a:ln>
              <a:effectLst/>
            </c:spPr>
            <c:extLst>
              <c:ext xmlns:c16="http://schemas.microsoft.com/office/drawing/2014/chart" uri="{C3380CC4-5D6E-409C-BE32-E72D297353CC}">
                <c16:uniqueId val="{00000001-5530-A745-849A-A6C2A66A0399}"/>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5530-A745-849A-A6C2A66A0399}"/>
              </c:ext>
            </c:extLst>
          </c:dPt>
          <c:dPt>
            <c:idx val="2"/>
            <c:bubble3D val="0"/>
            <c:spPr>
              <a:solidFill>
                <a:schemeClr val="accent1">
                  <a:tint val="30000"/>
                </a:schemeClr>
              </a:solidFill>
              <a:ln w="19050">
                <a:solidFill>
                  <a:schemeClr val="lt1"/>
                </a:solidFill>
              </a:ln>
              <a:effectLst/>
            </c:spPr>
            <c:extLst>
              <c:ext xmlns:c16="http://schemas.microsoft.com/office/drawing/2014/chart" uri="{C3380CC4-5D6E-409C-BE32-E72D297353CC}">
                <c16:uniqueId val="{00000005-5530-A745-849A-A6C2A66A0399}"/>
              </c:ext>
            </c:extLst>
          </c:dPt>
          <c:dPt>
            <c:idx val="3"/>
            <c:bubble3D val="0"/>
            <c:spPr>
              <a:solidFill>
                <a:schemeClr val="accent1">
                  <a:tint val="84000"/>
                </a:schemeClr>
              </a:solidFill>
              <a:ln w="19050">
                <a:solidFill>
                  <a:schemeClr val="lt1"/>
                </a:solidFill>
              </a:ln>
              <a:effectLst/>
            </c:spPr>
            <c:extLst>
              <c:ext xmlns:c16="http://schemas.microsoft.com/office/drawing/2014/chart" uri="{C3380CC4-5D6E-409C-BE32-E72D297353CC}">
                <c16:uniqueId val="{00000007-5530-A745-849A-A6C2A66A0399}"/>
              </c:ext>
            </c:extLst>
          </c:dPt>
          <c:dPt>
            <c:idx val="4"/>
            <c:bubble3D val="0"/>
            <c:spPr>
              <a:solidFill>
                <a:schemeClr val="accent1">
                  <a:tint val="37000"/>
                </a:schemeClr>
              </a:solidFill>
              <a:ln w="19050">
                <a:solidFill>
                  <a:schemeClr val="lt1"/>
                </a:solidFill>
              </a:ln>
              <a:effectLst/>
            </c:spPr>
            <c:extLst>
              <c:ext xmlns:c16="http://schemas.microsoft.com/office/drawing/2014/chart" uri="{C3380CC4-5D6E-409C-BE32-E72D297353CC}">
                <c16:uniqueId val="{00000009-5530-A745-849A-A6C2A66A0399}"/>
              </c:ext>
            </c:extLst>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XLDL!$N$3:$N$5</c:f>
              <c:strCache>
                <c:ptCount val="2"/>
                <c:pt idx="0">
                  <c:v>Amazon</c:v>
                </c:pt>
                <c:pt idx="1">
                  <c:v>Etsy</c:v>
                </c:pt>
              </c:strCache>
            </c:strRef>
          </c:cat>
          <c:val>
            <c:numRef>
              <c:f>XLDL!$O$3:$O$5</c:f>
              <c:numCache>
                <c:formatCode>_(* #,##0_);_(* \(#,##0\);_(* "-"_);_(@_)</c:formatCode>
                <c:ptCount val="2"/>
                <c:pt idx="0">
                  <c:v>103370</c:v>
                </c:pt>
                <c:pt idx="1">
                  <c:v>129490</c:v>
                </c:pt>
              </c:numCache>
            </c:numRef>
          </c:val>
          <c:extLst>
            <c:ext xmlns:c16="http://schemas.microsoft.com/office/drawing/2014/chart" uri="{C3380CC4-5D6E-409C-BE32-E72D297353CC}">
              <c16:uniqueId val="{0000000A-5530-A745-849A-A6C2A66A0399}"/>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[FILE MẪU KIỂM SOÁT NGÂN SÁCH - casestudy abc.xlsx]XLDL!I5</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lumMod val="75000"/>
            </a:schemeClr>
          </a:solidFill>
          <a:ln w="190500">
            <a:solidFill>
              <a:schemeClr val="accent1">
                <a:lumMod val="75000"/>
              </a:schemeClr>
            </a:solidFill>
          </a:ln>
          <a:effectLst/>
        </c:spPr>
      </c:pivotFmt>
      <c:pivotFmt>
        <c:idx val="12"/>
        <c:spPr>
          <a:solidFill>
            <a:schemeClr val="accent1"/>
          </a:solidFill>
          <a:ln w="19050">
            <a:solidFill>
              <a:schemeClr val="accent1"/>
            </a:solidFill>
          </a:ln>
          <a:effectLst/>
        </c:spPr>
      </c:pivotFmt>
      <c:pivotFmt>
        <c:idx val="13"/>
        <c:spPr>
          <a:solidFill>
            <a:schemeClr val="accent1">
              <a:tint val="86000"/>
            </a:schemeClr>
          </a:solidFill>
          <a:ln w="19050">
            <a:solidFill>
              <a:schemeClr val="lt1"/>
            </a:solidFill>
          </a:ln>
          <a:effectLst/>
        </c:spPr>
      </c:pivotFmt>
      <c:pivotFmt>
        <c:idx val="14"/>
        <c:spPr>
          <a:solidFill>
            <a:srgbClr val="FFC000"/>
          </a:solidFill>
          <a:ln w="19050">
            <a:solidFill>
              <a:schemeClr val="lt1"/>
            </a:solidFill>
          </a:ln>
          <a:effectLst/>
        </c:spPr>
      </c:pivotFmt>
    </c:pivotFmts>
    <c:plotArea>
      <c:layout/>
      <c:pieChart>
        <c:varyColors val="1"/>
        <c:ser>
          <c:idx val="0"/>
          <c:order val="0"/>
          <c:tx>
            <c:strRef>
              <c:f>XLDL!$R$2</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C2FE-EC41-9440-952236D7FDA6}"/>
              </c:ext>
            </c:extLst>
          </c:dPt>
          <c:dPt>
            <c:idx val="1"/>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3-C2FE-EC41-9440-952236D7FDA6}"/>
              </c:ext>
            </c:extLst>
          </c:dPt>
          <c:dPt>
            <c:idx val="2"/>
            <c:bubble3D val="0"/>
            <c:spPr>
              <a:solidFill>
                <a:schemeClr val="accent1"/>
              </a:solidFill>
              <a:ln w="19050">
                <a:solidFill>
                  <a:schemeClr val="accent1"/>
                </a:solidFill>
              </a:ln>
              <a:effectLst/>
            </c:spPr>
            <c:extLst>
              <c:ext xmlns:c16="http://schemas.microsoft.com/office/drawing/2014/chart" uri="{C3380CC4-5D6E-409C-BE32-E72D297353CC}">
                <c16:uniqueId val="{00000005-C2FE-EC41-9440-952236D7FDA6}"/>
              </c:ext>
            </c:extLst>
          </c:dPt>
          <c:dPt>
            <c:idx val="3"/>
            <c:bubble3D val="0"/>
            <c:spPr>
              <a:solidFill>
                <a:schemeClr val="accent1">
                  <a:lumMod val="75000"/>
                </a:schemeClr>
              </a:solidFill>
              <a:ln w="190500">
                <a:solidFill>
                  <a:schemeClr val="accent1">
                    <a:lumMod val="75000"/>
                  </a:schemeClr>
                </a:solidFill>
              </a:ln>
              <a:effectLst/>
            </c:spPr>
            <c:extLst>
              <c:ext xmlns:c16="http://schemas.microsoft.com/office/drawing/2014/chart" uri="{C3380CC4-5D6E-409C-BE32-E72D297353CC}">
                <c16:uniqueId val="{00000007-C2FE-EC41-9440-952236D7FDA6}"/>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XLDL!$Q$3:$Q$7</c:f>
              <c:strCache>
                <c:ptCount val="4"/>
                <c:pt idx="0">
                  <c:v>Trang trí tường</c:v>
                </c:pt>
                <c:pt idx="1">
                  <c:v>Trang sức</c:v>
                </c:pt>
                <c:pt idx="2">
                  <c:v>POD</c:v>
                </c:pt>
                <c:pt idx="3">
                  <c:v>Nến thơm</c:v>
                </c:pt>
              </c:strCache>
            </c:strRef>
          </c:cat>
          <c:val>
            <c:numRef>
              <c:f>XLDL!$R$3:$R$7</c:f>
              <c:numCache>
                <c:formatCode>_(* #,##0_);_(* \(#,##0\);_(* "-"_);_(@_)</c:formatCode>
                <c:ptCount val="4"/>
                <c:pt idx="0">
                  <c:v>32940</c:v>
                </c:pt>
                <c:pt idx="1">
                  <c:v>50820</c:v>
                </c:pt>
                <c:pt idx="2">
                  <c:v>70200</c:v>
                </c:pt>
                <c:pt idx="3">
                  <c:v>78900</c:v>
                </c:pt>
              </c:numCache>
            </c:numRef>
          </c:val>
          <c:extLst>
            <c:ext xmlns:c16="http://schemas.microsoft.com/office/drawing/2014/chart" uri="{C3380CC4-5D6E-409C-BE32-E72D297353CC}">
              <c16:uniqueId val="{00000008-C2FE-EC41-9440-952236D7FDA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 MẪU KIỂM SOÁT NGÂN SÁCH - casestudy abc.xlsx]XLDL!IV1</c:name>
    <c:fmtId val="3"/>
  </c:pivotSource>
  <c:chart>
    <c:autoTitleDeleted val="1"/>
    <c:pivotFmts>
      <c:pivotFmt>
        <c:idx val="0"/>
        <c:spPr>
          <a:solidFill>
            <a:schemeClr val="accent1"/>
          </a:solidFill>
          <a:ln w="28575" cap="rnd">
            <a:solidFill>
              <a:schemeClr val="accent1"/>
            </a:solidFill>
            <a:round/>
          </a:ln>
          <a:effectLst/>
        </c:spPr>
        <c:marker>
          <c:symbol val="diamond"/>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diamond"/>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XLDL!$AJ$2</c:f>
              <c:strCache>
                <c:ptCount val="1"/>
                <c:pt idx="0">
                  <c:v>Total</c:v>
                </c:pt>
              </c:strCache>
            </c:strRef>
          </c:tx>
          <c:spPr>
            <a:solidFill>
              <a:schemeClr val="accent1"/>
            </a:solidFill>
            <a:ln w="28575" cap="rnd">
              <a:solidFill>
                <a:schemeClr val="accent1"/>
              </a:solidFill>
              <a:round/>
            </a:ln>
            <a:effectLst/>
          </c:spPr>
          <c:invertIfNegative val="0"/>
          <c:trendline>
            <c:spPr>
              <a:ln w="38100" cap="rnd">
                <a:solidFill>
                  <a:schemeClr val="accent4"/>
                </a:solidFill>
                <a:prstDash val="sysDot"/>
              </a:ln>
              <a:effectLst/>
            </c:spPr>
            <c:trendlineType val="linear"/>
            <c:dispRSqr val="0"/>
            <c:dispEq val="0"/>
          </c:trendline>
          <c:cat>
            <c:strRef>
              <c:f>XLDL!$AI$3:$AI$28</c:f>
              <c:strCache>
                <c:ptCount val="25"/>
                <c:pt idx="0">
                  <c:v>01/06/2022</c:v>
                </c:pt>
                <c:pt idx="1">
                  <c:v>02/06/2022</c:v>
                </c:pt>
                <c:pt idx="2">
                  <c:v>04/06/2022</c:v>
                </c:pt>
                <c:pt idx="3">
                  <c:v>05/06/2022</c:v>
                </c:pt>
                <c:pt idx="4">
                  <c:v>07/06/2022</c:v>
                </c:pt>
                <c:pt idx="5">
                  <c:v>08/06/2022</c:v>
                </c:pt>
                <c:pt idx="6">
                  <c:v>09/06/2022</c:v>
                </c:pt>
                <c:pt idx="7">
                  <c:v>10/06/2022</c:v>
                </c:pt>
                <c:pt idx="8">
                  <c:v>11/06/2022</c:v>
                </c:pt>
                <c:pt idx="9">
                  <c:v>12/06/2022</c:v>
                </c:pt>
                <c:pt idx="10">
                  <c:v>13/06/2022</c:v>
                </c:pt>
                <c:pt idx="11">
                  <c:v>16/06/2022</c:v>
                </c:pt>
                <c:pt idx="12">
                  <c:v>17/06/2022</c:v>
                </c:pt>
                <c:pt idx="13">
                  <c:v>18/06/2022</c:v>
                </c:pt>
                <c:pt idx="14">
                  <c:v>19/06/2022</c:v>
                </c:pt>
                <c:pt idx="15">
                  <c:v>20/06/2022</c:v>
                </c:pt>
                <c:pt idx="16">
                  <c:v>21/06/2022</c:v>
                </c:pt>
                <c:pt idx="17">
                  <c:v>22/06/2022</c:v>
                </c:pt>
                <c:pt idx="18">
                  <c:v>23/06/2022</c:v>
                </c:pt>
                <c:pt idx="19">
                  <c:v>24/06/2022</c:v>
                </c:pt>
                <c:pt idx="20">
                  <c:v>26/06/2022</c:v>
                </c:pt>
                <c:pt idx="21">
                  <c:v>27/06/2022</c:v>
                </c:pt>
                <c:pt idx="22">
                  <c:v>28/06/2022</c:v>
                </c:pt>
                <c:pt idx="23">
                  <c:v>29/06/2022</c:v>
                </c:pt>
                <c:pt idx="24">
                  <c:v>30/06/2022</c:v>
                </c:pt>
              </c:strCache>
            </c:strRef>
          </c:cat>
          <c:val>
            <c:numRef>
              <c:f>XLDL!$AJ$3:$AJ$28</c:f>
              <c:numCache>
                <c:formatCode>_(* #,##0_);_(* \(#,##0\);_(* "-"_);_(@_)</c:formatCode>
                <c:ptCount val="25"/>
                <c:pt idx="0">
                  <c:v>346.24444444444441</c:v>
                </c:pt>
                <c:pt idx="1">
                  <c:v>17</c:v>
                </c:pt>
                <c:pt idx="2">
                  <c:v>1725</c:v>
                </c:pt>
                <c:pt idx="3">
                  <c:v>3224</c:v>
                </c:pt>
                <c:pt idx="4">
                  <c:v>1181</c:v>
                </c:pt>
                <c:pt idx="5">
                  <c:v>51825</c:v>
                </c:pt>
                <c:pt idx="6">
                  <c:v>2056</c:v>
                </c:pt>
                <c:pt idx="7">
                  <c:v>33449</c:v>
                </c:pt>
                <c:pt idx="8">
                  <c:v>5383</c:v>
                </c:pt>
                <c:pt idx="9">
                  <c:v>5864.4666666666662</c:v>
                </c:pt>
                <c:pt idx="10">
                  <c:v>850.2</c:v>
                </c:pt>
                <c:pt idx="11">
                  <c:v>248</c:v>
                </c:pt>
                <c:pt idx="12">
                  <c:v>4514</c:v>
                </c:pt>
                <c:pt idx="13">
                  <c:v>5606</c:v>
                </c:pt>
                <c:pt idx="14">
                  <c:v>21181</c:v>
                </c:pt>
                <c:pt idx="15">
                  <c:v>12677</c:v>
                </c:pt>
                <c:pt idx="16">
                  <c:v>3502</c:v>
                </c:pt>
                <c:pt idx="17">
                  <c:v>7257.6888888888889</c:v>
                </c:pt>
                <c:pt idx="18">
                  <c:v>153.06666666666669</c:v>
                </c:pt>
                <c:pt idx="19">
                  <c:v>153.68888888888887</c:v>
                </c:pt>
                <c:pt idx="20">
                  <c:v>142.48888888888888</c:v>
                </c:pt>
                <c:pt idx="21">
                  <c:v>247</c:v>
                </c:pt>
                <c:pt idx="22">
                  <c:v>756</c:v>
                </c:pt>
                <c:pt idx="23">
                  <c:v>100</c:v>
                </c:pt>
                <c:pt idx="24">
                  <c:v>33783</c:v>
                </c:pt>
              </c:numCache>
            </c:numRef>
          </c:val>
          <c:extLst>
            <c:ext xmlns:c16="http://schemas.microsoft.com/office/drawing/2014/chart" uri="{C3380CC4-5D6E-409C-BE32-E72D297353CC}">
              <c16:uniqueId val="{00000001-71C6-8044-9EC0-8FF432846E8D}"/>
            </c:ext>
          </c:extLst>
        </c:ser>
        <c:dLbls>
          <c:showLegendKey val="0"/>
          <c:showVal val="0"/>
          <c:showCatName val="0"/>
          <c:showSerName val="0"/>
          <c:showPercent val="0"/>
          <c:showBubbleSize val="0"/>
        </c:dLbls>
        <c:gapWidth val="150"/>
        <c:axId val="90197647"/>
        <c:axId val="866988575"/>
      </c:barChart>
      <c:catAx>
        <c:axId val="901976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66988575"/>
        <c:crosses val="autoZero"/>
        <c:auto val="1"/>
        <c:lblAlgn val="ctr"/>
        <c:lblOffset val="100"/>
        <c:noMultiLvlLbl val="0"/>
      </c:catAx>
      <c:valAx>
        <c:axId val="866988575"/>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019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[FILE MẪU KIỂM SOÁT NGÂN SÁCH - casestudy abc.xlsx]XLDL!IV3</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2"/>
          </a:solidFill>
          <a:ln w="190500">
            <a:solidFill>
              <a:schemeClr val="accent2"/>
            </a:solidFill>
          </a:ln>
          <a:effectLst/>
        </c:spPr>
      </c:pivotFmt>
      <c:pivotFmt>
        <c:idx val="6"/>
        <c:spPr>
          <a:solidFill>
            <a:srgbClr val="FFC000"/>
          </a:solidFill>
          <a:ln w="19050">
            <a:solidFill>
              <a:schemeClr val="lt1"/>
            </a:solidFill>
          </a:ln>
          <a:effectLst/>
        </c:spPr>
      </c:pivotFmt>
    </c:pivotFmts>
    <c:plotArea>
      <c:layout/>
      <c:pieChart>
        <c:varyColors val="1"/>
        <c:ser>
          <c:idx val="0"/>
          <c:order val="0"/>
          <c:tx>
            <c:strRef>
              <c:f>XLDL!$AS$2</c:f>
              <c:strCache>
                <c:ptCount val="1"/>
                <c:pt idx="0">
                  <c:v>Total</c:v>
                </c:pt>
              </c:strCache>
            </c:strRef>
          </c:tx>
          <c:dPt>
            <c:idx val="0"/>
            <c:bubble3D val="0"/>
            <c:spPr>
              <a:solidFill>
                <a:schemeClr val="accent2"/>
              </a:solidFill>
              <a:ln w="190500">
                <a:solidFill>
                  <a:schemeClr val="accent2"/>
                </a:solidFill>
              </a:ln>
              <a:effectLst/>
            </c:spPr>
            <c:extLst>
              <c:ext xmlns:c16="http://schemas.microsoft.com/office/drawing/2014/chart" uri="{C3380CC4-5D6E-409C-BE32-E72D297353CC}">
                <c16:uniqueId val="{00000001-5CA2-BC48-8485-05AACB78A4D5}"/>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5CA2-BC48-8485-05AACB78A4D5}"/>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XLDL!$AR$3:$AR$5</c:f>
              <c:strCache>
                <c:ptCount val="2"/>
                <c:pt idx="0">
                  <c:v>Chi phí biển đổi</c:v>
                </c:pt>
                <c:pt idx="1">
                  <c:v>Chi phí cố định</c:v>
                </c:pt>
              </c:strCache>
            </c:strRef>
          </c:cat>
          <c:val>
            <c:numRef>
              <c:f>XLDL!$AS$3:$AS$5</c:f>
              <c:numCache>
                <c:formatCode>_(* #,##0_);_(* \(#,##0\);_(* "-"_);_(@_)</c:formatCode>
                <c:ptCount val="2"/>
                <c:pt idx="0">
                  <c:v>177299.84444444446</c:v>
                </c:pt>
                <c:pt idx="1">
                  <c:v>18942</c:v>
                </c:pt>
              </c:numCache>
            </c:numRef>
          </c:val>
          <c:extLst>
            <c:ext xmlns:c16="http://schemas.microsoft.com/office/drawing/2014/chart" uri="{C3380CC4-5D6E-409C-BE32-E72D297353CC}">
              <c16:uniqueId val="{00000005-B5B1-314B-B480-D06E0841B86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[FILE MẪU KIỂM SOÁT NGÂN SÁCH - casestudy abc.xlsx]XLDL!IV4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38135"/>
          </a:solidFill>
          <a:ln>
            <a:noFill/>
          </a:ln>
          <a:effectLst/>
        </c:spPr>
      </c:pivotFmt>
      <c:pivotFmt>
        <c:idx val="7"/>
        <c:spPr>
          <a:solidFill>
            <a:srgbClr val="70AD47"/>
          </a:solidFill>
          <a:ln>
            <a:noFill/>
          </a:ln>
          <a:effectLst/>
        </c:spPr>
      </c:pivotFmt>
      <c:pivotFmt>
        <c:idx val="8"/>
        <c:spPr>
          <a:solidFill>
            <a:srgbClr val="538135">
              <a:lumMod val="60000"/>
              <a:lumOff val="40000"/>
            </a:srgbClr>
          </a:solidFill>
          <a:ln>
            <a:noFill/>
          </a:ln>
          <a:effectLst/>
        </c:spPr>
      </c:pivotFmt>
      <c:pivotFmt>
        <c:idx val="9"/>
        <c:spPr>
          <a:solidFill>
            <a:srgbClr val="FF9900"/>
          </a:solidFill>
          <a:ln>
            <a:noFill/>
          </a:ln>
          <a:effectLst/>
        </c:spPr>
      </c:pivotFmt>
      <c:pivotFmt>
        <c:idx val="10"/>
        <c:spPr>
          <a:solidFill>
            <a:srgbClr val="FF9900">
              <a:lumMod val="60000"/>
              <a:lumOff val="40000"/>
            </a:srgbClr>
          </a:solidFill>
          <a:ln>
            <a:noFill/>
          </a:ln>
          <a:effectLst/>
        </c:spPr>
      </c:pivotFmt>
    </c:pivotFmts>
    <c:plotArea>
      <c:layout/>
      <c:barChart>
        <c:barDir val="bar"/>
        <c:grouping val="clustered"/>
        <c:varyColors val="0"/>
        <c:ser>
          <c:idx val="0"/>
          <c:order val="0"/>
          <c:tx>
            <c:strRef>
              <c:f>XLDL!$AX$2</c:f>
              <c:strCache>
                <c:ptCount val="1"/>
                <c:pt idx="0">
                  <c:v>Total</c:v>
                </c:pt>
              </c:strCache>
            </c:strRef>
          </c:tx>
          <c:spPr>
            <a:solidFill>
              <a:schemeClr val="bg1">
                <a:lumMod val="85000"/>
              </a:schemeClr>
            </a:solidFill>
            <a:ln>
              <a:noFill/>
            </a:ln>
            <a:effectLst/>
          </c:spPr>
          <c:invertIfNegative val="0"/>
          <c:dPt>
            <c:idx val="5"/>
            <c:invertIfNegative val="0"/>
            <c:bubble3D val="0"/>
            <c:spPr>
              <a:solidFill>
                <a:srgbClr val="FF9900">
                  <a:lumMod val="60000"/>
                  <a:lumOff val="40000"/>
                </a:srgbClr>
              </a:solidFill>
              <a:ln>
                <a:noFill/>
              </a:ln>
              <a:effectLst/>
            </c:spPr>
            <c:extLst>
              <c:ext xmlns:c16="http://schemas.microsoft.com/office/drawing/2014/chart" uri="{C3380CC4-5D6E-409C-BE32-E72D297353CC}">
                <c16:uniqueId val="{0000000A-5095-4348-848C-7CC3FC2048C9}"/>
              </c:ext>
            </c:extLst>
          </c:dPt>
          <c:dPt>
            <c:idx val="6"/>
            <c:invertIfNegative val="0"/>
            <c:bubble3D val="0"/>
            <c:spPr>
              <a:solidFill>
                <a:srgbClr val="FF9900"/>
              </a:solidFill>
              <a:ln>
                <a:noFill/>
              </a:ln>
              <a:effectLst/>
            </c:spPr>
            <c:extLst>
              <c:ext xmlns:c16="http://schemas.microsoft.com/office/drawing/2014/chart" uri="{C3380CC4-5D6E-409C-BE32-E72D297353CC}">
                <c16:uniqueId val="{00000009-5095-4348-848C-7CC3FC2048C9}"/>
              </c:ext>
            </c:extLst>
          </c:dPt>
          <c:dPt>
            <c:idx val="7"/>
            <c:invertIfNegative val="0"/>
            <c:bubble3D val="0"/>
            <c:spPr>
              <a:solidFill>
                <a:srgbClr val="538135">
                  <a:lumMod val="60000"/>
                  <a:lumOff val="40000"/>
                </a:srgbClr>
              </a:solidFill>
              <a:ln>
                <a:noFill/>
              </a:ln>
              <a:effectLst/>
            </c:spPr>
            <c:extLst>
              <c:ext xmlns:c16="http://schemas.microsoft.com/office/drawing/2014/chart" uri="{C3380CC4-5D6E-409C-BE32-E72D297353CC}">
                <c16:uniqueId val="{00000008-4B94-494A-A18E-C3E9790FA619}"/>
              </c:ext>
            </c:extLst>
          </c:dPt>
          <c:dPt>
            <c:idx val="8"/>
            <c:invertIfNegative val="0"/>
            <c:bubble3D val="0"/>
            <c:spPr>
              <a:solidFill>
                <a:srgbClr val="70AD47"/>
              </a:solidFill>
              <a:ln>
                <a:noFill/>
              </a:ln>
              <a:effectLst/>
            </c:spPr>
            <c:extLst>
              <c:ext xmlns:c16="http://schemas.microsoft.com/office/drawing/2014/chart" uri="{C3380CC4-5D6E-409C-BE32-E72D297353CC}">
                <c16:uniqueId val="{00000007-4B94-494A-A18E-C3E9790FA619}"/>
              </c:ext>
            </c:extLst>
          </c:dPt>
          <c:dPt>
            <c:idx val="9"/>
            <c:invertIfNegative val="0"/>
            <c:bubble3D val="0"/>
            <c:spPr>
              <a:solidFill>
                <a:srgbClr val="538135"/>
              </a:solidFill>
              <a:ln>
                <a:noFill/>
              </a:ln>
              <a:effectLst/>
            </c:spPr>
            <c:extLst>
              <c:ext xmlns:c16="http://schemas.microsoft.com/office/drawing/2014/chart" uri="{C3380CC4-5D6E-409C-BE32-E72D297353CC}">
                <c16:uniqueId val="{00000006-4B94-494A-A18E-C3E9790FA619}"/>
              </c:ext>
            </c:extLst>
          </c:dPt>
          <c:dPt>
            <c:idx val="11"/>
            <c:invertIfNegative val="0"/>
            <c:bubble3D val="0"/>
            <c:extLst>
              <c:ext xmlns:c16="http://schemas.microsoft.com/office/drawing/2014/chart" uri="{C3380CC4-5D6E-409C-BE32-E72D297353CC}">
                <c16:uniqueId val="{00000003-965C-4603-84CD-247D3646B804}"/>
              </c:ext>
            </c:extLst>
          </c:dPt>
          <c:dPt>
            <c:idx val="12"/>
            <c:invertIfNegative val="0"/>
            <c:bubble3D val="0"/>
            <c:extLst>
              <c:ext xmlns:c16="http://schemas.microsoft.com/office/drawing/2014/chart" uri="{C3380CC4-5D6E-409C-BE32-E72D297353CC}">
                <c16:uniqueId val="{00000002-965C-4603-84CD-247D3646B804}"/>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XLDL!$AW$3:$AW$13</c:f>
              <c:strCache>
                <c:ptCount val="10"/>
                <c:pt idx="0">
                  <c:v>Other - Etsy</c:v>
                </c:pt>
                <c:pt idx="1">
                  <c:v>Coupon - Etsy</c:v>
                </c:pt>
                <c:pt idx="2">
                  <c:v>FBA fee - Etsy</c:v>
                </c:pt>
                <c:pt idx="3">
                  <c:v>Chạy ads - Youtube</c:v>
                </c:pt>
                <c:pt idx="4">
                  <c:v>FBA fee - Amazon</c:v>
                </c:pt>
                <c:pt idx="5">
                  <c:v>Selling fee - Amazon</c:v>
                </c:pt>
                <c:pt idx="6">
                  <c:v>Promotion - Amazon</c:v>
                </c:pt>
                <c:pt idx="7">
                  <c:v>Inventory fee - Amazon</c:v>
                </c:pt>
                <c:pt idx="8">
                  <c:v>Coupon - Amazon</c:v>
                </c:pt>
                <c:pt idx="9">
                  <c:v>Other - Amazon</c:v>
                </c:pt>
              </c:strCache>
            </c:strRef>
          </c:cat>
          <c:val>
            <c:numRef>
              <c:f>XLDL!$AX$3:$AX$13</c:f>
              <c:numCache>
                <c:formatCode>_(* #,##0_);_(* \(#,##0\);_(* "-"_);_(@_)</c:formatCode>
                <c:ptCount val="10"/>
                <c:pt idx="0">
                  <c:v>8391</c:v>
                </c:pt>
                <c:pt idx="1">
                  <c:v>8411</c:v>
                </c:pt>
                <c:pt idx="2">
                  <c:v>8489</c:v>
                </c:pt>
                <c:pt idx="3">
                  <c:v>10720</c:v>
                </c:pt>
                <c:pt idx="4">
                  <c:v>12599</c:v>
                </c:pt>
                <c:pt idx="5">
                  <c:v>12669</c:v>
                </c:pt>
                <c:pt idx="6">
                  <c:v>16755</c:v>
                </c:pt>
                <c:pt idx="7">
                  <c:v>16821</c:v>
                </c:pt>
                <c:pt idx="8">
                  <c:v>16946</c:v>
                </c:pt>
                <c:pt idx="9">
                  <c:v>16961</c:v>
                </c:pt>
              </c:numCache>
            </c:numRef>
          </c:val>
          <c:extLst>
            <c:ext xmlns:c16="http://schemas.microsoft.com/office/drawing/2014/chart" uri="{C3380CC4-5D6E-409C-BE32-E72D297353CC}">
              <c16:uniqueId val="{00000000-965C-4603-84CD-247D3646B804}"/>
            </c:ext>
          </c:extLst>
        </c:ser>
        <c:dLbls>
          <c:showLegendKey val="0"/>
          <c:showVal val="0"/>
          <c:showCatName val="0"/>
          <c:showSerName val="0"/>
          <c:showPercent val="0"/>
          <c:showBubbleSize val="0"/>
        </c:dLbls>
        <c:gapWidth val="100"/>
        <c:axId val="485394088"/>
        <c:axId val="485390152"/>
      </c:barChart>
      <c:catAx>
        <c:axId val="485394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85390152"/>
        <c:crosses val="autoZero"/>
        <c:auto val="1"/>
        <c:lblAlgn val="ctr"/>
        <c:lblOffset val="100"/>
        <c:noMultiLvlLbl val="0"/>
      </c:catAx>
      <c:valAx>
        <c:axId val="485390152"/>
        <c:scaling>
          <c:orientation val="minMax"/>
        </c:scaling>
        <c:delete val="1"/>
        <c:axPos val="b"/>
        <c:numFmt formatCode="_(* #,##0_);_(* \(#,##0\);_(* &quot;-&quot;_);_(@_)" sourceLinked="1"/>
        <c:majorTickMark val="none"/>
        <c:minorTickMark val="none"/>
        <c:tickLblPos val="nextTo"/>
        <c:crossAx val="485394088"/>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 MẪU KIỂM SOÁT NGÂN SÁCH - casestudy abc.xlsx]XLDL!III2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pivotFmt>
      <c:pivotFmt>
        <c:idx val="4"/>
        <c:spPr>
          <a:solidFill>
            <a:schemeClr val="accent1"/>
          </a:solidFill>
          <a:ln>
            <a:noFill/>
          </a:ln>
          <a:effectLst/>
        </c:spPr>
      </c:pivotFmt>
      <c:pivotFmt>
        <c:idx val="5"/>
        <c:spPr>
          <a:solidFill>
            <a:schemeClr val="accent4"/>
          </a:solidFill>
          <a:ln>
            <a:noFill/>
          </a:ln>
          <a:effectLst/>
        </c:spPr>
      </c:pivotFmt>
    </c:pivotFmts>
    <c:plotArea>
      <c:layout>
        <c:manualLayout>
          <c:layoutTarget val="inner"/>
          <c:xMode val="edge"/>
          <c:yMode val="edge"/>
          <c:x val="0.20637006623248647"/>
          <c:y val="4.9521004509530842E-2"/>
          <c:w val="0.77267576852907127"/>
          <c:h val="0.9092114917325268"/>
        </c:manualLayout>
      </c:layout>
      <c:barChart>
        <c:barDir val="bar"/>
        <c:grouping val="clustered"/>
        <c:varyColors val="0"/>
        <c:ser>
          <c:idx val="0"/>
          <c:order val="0"/>
          <c:tx>
            <c:strRef>
              <c:f>XLDL!$AD$2</c:f>
              <c:strCache>
                <c:ptCount val="1"/>
                <c:pt idx="0">
                  <c:v>Total</c:v>
                </c:pt>
              </c:strCache>
            </c:strRef>
          </c:tx>
          <c:spPr>
            <a:solidFill>
              <a:schemeClr val="bg1">
                <a:lumMod val="85000"/>
              </a:schemeClr>
            </a:solidFill>
            <a:ln>
              <a:noFill/>
            </a:ln>
            <a:effectLst/>
          </c:spPr>
          <c:invertIfNegative val="0"/>
          <c:dPt>
            <c:idx val="0"/>
            <c:invertIfNegative val="0"/>
            <c:bubble3D val="0"/>
            <c:extLst>
              <c:ext xmlns:c16="http://schemas.microsoft.com/office/drawing/2014/chart" uri="{C3380CC4-5D6E-409C-BE32-E72D297353CC}">
                <c16:uniqueId val="{00000001-F1DA-4AAC-879B-4BC2C37D547F}"/>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1-C122-499D-9752-1E221EBE626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2-6749-44CD-AC1D-663999207ED1}"/>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C122-499D-9752-1E221EBE626E}"/>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XLDL!$AC$3:$AC$7</c:f>
              <c:strCache>
                <c:ptCount val="4"/>
                <c:pt idx="0">
                  <c:v>Trang trí tường</c:v>
                </c:pt>
                <c:pt idx="1">
                  <c:v>Trang sức</c:v>
                </c:pt>
                <c:pt idx="2">
                  <c:v>POD</c:v>
                </c:pt>
                <c:pt idx="3">
                  <c:v>Nến thơm</c:v>
                </c:pt>
              </c:strCache>
            </c:strRef>
          </c:cat>
          <c:val>
            <c:numRef>
              <c:f>XLDL!$AD$3:$AD$7</c:f>
              <c:numCache>
                <c:formatCode>_(* #,##0_);_(* \(#,##0\);_(* "-"_);_(@_)</c:formatCode>
                <c:ptCount val="4"/>
                <c:pt idx="0">
                  <c:v>32940</c:v>
                </c:pt>
                <c:pt idx="1">
                  <c:v>50820</c:v>
                </c:pt>
                <c:pt idx="2">
                  <c:v>70200</c:v>
                </c:pt>
                <c:pt idx="3">
                  <c:v>78900</c:v>
                </c:pt>
              </c:numCache>
            </c:numRef>
          </c:val>
          <c:extLst>
            <c:ext xmlns:c16="http://schemas.microsoft.com/office/drawing/2014/chart" uri="{C3380CC4-5D6E-409C-BE32-E72D297353CC}">
              <c16:uniqueId val="{00000000-4CFF-AE40-A5D1-C451C4B3C4D6}"/>
            </c:ext>
          </c:extLst>
        </c:ser>
        <c:dLbls>
          <c:showLegendKey val="0"/>
          <c:showVal val="0"/>
          <c:showCatName val="0"/>
          <c:showSerName val="0"/>
          <c:showPercent val="0"/>
          <c:showBubbleSize val="0"/>
        </c:dLbls>
        <c:gapWidth val="84"/>
        <c:axId val="1282979855"/>
        <c:axId val="1282976719"/>
      </c:barChart>
      <c:catAx>
        <c:axId val="1282979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82976719"/>
        <c:crosses val="autoZero"/>
        <c:auto val="1"/>
        <c:lblAlgn val="ctr"/>
        <c:lblOffset val="100"/>
        <c:noMultiLvlLbl val="0"/>
      </c:catAx>
      <c:valAx>
        <c:axId val="1282976719"/>
        <c:scaling>
          <c:orientation val="minMax"/>
        </c:scaling>
        <c:delete val="1"/>
        <c:axPos val="b"/>
        <c:numFmt formatCode="_(* #,##0_);_(* \(#,##0\);_(* &quot;-&quot;_);_(@_)" sourceLinked="1"/>
        <c:majorTickMark val="none"/>
        <c:minorTickMark val="none"/>
        <c:tickLblPos val="nextTo"/>
        <c:crossAx val="128297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12</xdr:row>
      <xdr:rowOff>54428</xdr:rowOff>
    </xdr:from>
    <xdr:to>
      <xdr:col>7</xdr:col>
      <xdr:colOff>13608</xdr:colOff>
      <xdr:row>29</xdr:row>
      <xdr:rowOff>15875</xdr:rowOff>
    </xdr:to>
    <xdr:graphicFrame macro="">
      <xdr:nvGraphicFramePr>
        <xdr:cNvPr id="2" name="Chart 1">
          <a:extLst>
            <a:ext uri="{FF2B5EF4-FFF2-40B4-BE49-F238E27FC236}">
              <a16:creationId xmlns:a16="http://schemas.microsoft.com/office/drawing/2014/main" id="{1823951C-5741-0643-BDAB-37F25F0B3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796924</xdr:colOff>
      <xdr:row>12</xdr:row>
      <xdr:rowOff>54428</xdr:rowOff>
    </xdr:from>
    <xdr:to>
      <xdr:col>14</xdr:col>
      <xdr:colOff>15874</xdr:colOff>
      <xdr:row>28</xdr:row>
      <xdr:rowOff>196849</xdr:rowOff>
    </xdr:to>
    <xdr:graphicFrame macro="">
      <xdr:nvGraphicFramePr>
        <xdr:cNvPr id="9" name="Chart 8">
          <a:extLst>
            <a:ext uri="{FF2B5EF4-FFF2-40B4-BE49-F238E27FC236}">
              <a16:creationId xmlns:a16="http://schemas.microsoft.com/office/drawing/2014/main" id="{6E1475C6-15BA-FA4D-A801-6BCCC7649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11</xdr:row>
      <xdr:rowOff>1</xdr:rowOff>
    </xdr:from>
    <xdr:to>
      <xdr:col>21</xdr:col>
      <xdr:colOff>0</xdr:colOff>
      <xdr:row>28</xdr:row>
      <xdr:rowOff>190501</xdr:rowOff>
    </xdr:to>
    <xdr:graphicFrame macro="">
      <xdr:nvGraphicFramePr>
        <xdr:cNvPr id="10" name="Chart 9">
          <a:extLst>
            <a:ext uri="{FF2B5EF4-FFF2-40B4-BE49-F238E27FC236}">
              <a16:creationId xmlns:a16="http://schemas.microsoft.com/office/drawing/2014/main" id="{0C5208A9-1FD5-AC44-9DBB-BF2B9128B9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32</xdr:row>
      <xdr:rowOff>0</xdr:rowOff>
    </xdr:from>
    <xdr:to>
      <xdr:col>7</xdr:col>
      <xdr:colOff>0</xdr:colOff>
      <xdr:row>48</xdr:row>
      <xdr:rowOff>196849</xdr:rowOff>
    </xdr:to>
    <xdr:graphicFrame macro="">
      <xdr:nvGraphicFramePr>
        <xdr:cNvPr id="11" name="Chart 10">
          <a:extLst>
            <a:ext uri="{FF2B5EF4-FFF2-40B4-BE49-F238E27FC236}">
              <a16:creationId xmlns:a16="http://schemas.microsoft.com/office/drawing/2014/main" id="{7B53E5CC-84D6-7E41-AB8F-4853EEAF14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796924</xdr:colOff>
      <xdr:row>32</xdr:row>
      <xdr:rowOff>40822</xdr:rowOff>
    </xdr:from>
    <xdr:to>
      <xdr:col>14</xdr:col>
      <xdr:colOff>15874</xdr:colOff>
      <xdr:row>48</xdr:row>
      <xdr:rowOff>190500</xdr:rowOff>
    </xdr:to>
    <xdr:graphicFrame macro="">
      <xdr:nvGraphicFramePr>
        <xdr:cNvPr id="12" name="Chart 11">
          <a:extLst>
            <a:ext uri="{FF2B5EF4-FFF2-40B4-BE49-F238E27FC236}">
              <a16:creationId xmlns:a16="http://schemas.microsoft.com/office/drawing/2014/main" id="{7B9B13F2-2AE8-D646-9C10-EAD0E5350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76</xdr:row>
      <xdr:rowOff>95250</xdr:rowOff>
    </xdr:from>
    <xdr:to>
      <xdr:col>7</xdr:col>
      <xdr:colOff>0</xdr:colOff>
      <xdr:row>92</xdr:row>
      <xdr:rowOff>196849</xdr:rowOff>
    </xdr:to>
    <xdr:graphicFrame macro="">
      <xdr:nvGraphicFramePr>
        <xdr:cNvPr id="29" name="Chart 28">
          <a:extLst>
            <a:ext uri="{FF2B5EF4-FFF2-40B4-BE49-F238E27FC236}">
              <a16:creationId xmlns:a16="http://schemas.microsoft.com/office/drawing/2014/main" id="{172BEAC0-C8CF-BD4C-8788-682D2F92C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0</xdr:colOff>
      <xdr:row>76</xdr:row>
      <xdr:rowOff>122465</xdr:rowOff>
    </xdr:from>
    <xdr:to>
      <xdr:col>21</xdr:col>
      <xdr:colOff>0</xdr:colOff>
      <xdr:row>92</xdr:row>
      <xdr:rowOff>196849</xdr:rowOff>
    </xdr:to>
    <xdr:graphicFrame macro="">
      <xdr:nvGraphicFramePr>
        <xdr:cNvPr id="40" name="Chart 39">
          <a:extLst>
            <a:ext uri="{FF2B5EF4-FFF2-40B4-BE49-F238E27FC236}">
              <a16:creationId xmlns:a16="http://schemas.microsoft.com/office/drawing/2014/main" id="{98709510-DDAD-1D47-869B-8BA559673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96</xdr:row>
      <xdr:rowOff>13608</xdr:rowOff>
    </xdr:from>
    <xdr:to>
      <xdr:col>6</xdr:col>
      <xdr:colOff>793750</xdr:colOff>
      <xdr:row>112</xdr:row>
      <xdr:rowOff>196850</xdr:rowOff>
    </xdr:to>
    <xdr:graphicFrame macro="">
      <xdr:nvGraphicFramePr>
        <xdr:cNvPr id="41" name="Chart 40">
          <a:extLst>
            <a:ext uri="{FF2B5EF4-FFF2-40B4-BE49-F238E27FC236}">
              <a16:creationId xmlns:a16="http://schemas.microsoft.com/office/drawing/2014/main" id="{B47BE82E-7C11-F749-962F-79D1D270B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0</xdr:colOff>
      <xdr:row>52</xdr:row>
      <xdr:rowOff>68036</xdr:rowOff>
    </xdr:from>
    <xdr:to>
      <xdr:col>14</xdr:col>
      <xdr:colOff>31750</xdr:colOff>
      <xdr:row>69</xdr:row>
      <xdr:rowOff>15875</xdr:rowOff>
    </xdr:to>
    <xdr:graphicFrame macro="">
      <xdr:nvGraphicFramePr>
        <xdr:cNvPr id="72" name="Chart 71">
          <a:extLst>
            <a:ext uri="{FF2B5EF4-FFF2-40B4-BE49-F238E27FC236}">
              <a16:creationId xmlns:a16="http://schemas.microsoft.com/office/drawing/2014/main" id="{83A74A2A-807A-F446-BDB4-E26A4F0DD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0</xdr:colOff>
      <xdr:row>52</xdr:row>
      <xdr:rowOff>13607</xdr:rowOff>
    </xdr:from>
    <xdr:to>
      <xdr:col>21</xdr:col>
      <xdr:colOff>0</xdr:colOff>
      <xdr:row>68</xdr:row>
      <xdr:rowOff>196849</xdr:rowOff>
    </xdr:to>
    <xdr:graphicFrame macro="">
      <xdr:nvGraphicFramePr>
        <xdr:cNvPr id="75" name="Chart 74">
          <a:extLst>
            <a:ext uri="{FF2B5EF4-FFF2-40B4-BE49-F238E27FC236}">
              <a16:creationId xmlns:a16="http://schemas.microsoft.com/office/drawing/2014/main" id="{19C085FB-34D9-3542-9A5F-D85E3C765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802821</xdr:colOff>
      <xdr:row>32</xdr:row>
      <xdr:rowOff>-1</xdr:rowOff>
    </xdr:from>
    <xdr:to>
      <xdr:col>20</xdr:col>
      <xdr:colOff>761999</xdr:colOff>
      <xdr:row>48</xdr:row>
      <xdr:rowOff>176892</xdr:rowOff>
    </xdr:to>
    <xdr:graphicFrame macro="">
      <xdr:nvGraphicFramePr>
        <xdr:cNvPr id="22" name="Chart 21">
          <a:extLst>
            <a:ext uri="{FF2B5EF4-FFF2-40B4-BE49-F238E27FC236}">
              <a16:creationId xmlns:a16="http://schemas.microsoft.com/office/drawing/2014/main" id="{BF9D1DBE-0AC3-4B91-B48E-106156336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50</xdr:row>
      <xdr:rowOff>204106</xdr:rowOff>
    </xdr:from>
    <xdr:to>
      <xdr:col>7</xdr:col>
      <xdr:colOff>40822</xdr:colOff>
      <xdr:row>68</xdr:row>
      <xdr:rowOff>190499</xdr:rowOff>
    </xdr:to>
    <xdr:graphicFrame macro="">
      <xdr:nvGraphicFramePr>
        <xdr:cNvPr id="25" name="Chart 24">
          <a:extLst>
            <a:ext uri="{FF2B5EF4-FFF2-40B4-BE49-F238E27FC236}">
              <a16:creationId xmlns:a16="http://schemas.microsoft.com/office/drawing/2014/main" id="{7003E42F-76FE-44C0-A39D-1C84FFBA0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xdr:col>
      <xdr:colOff>0</xdr:colOff>
      <xdr:row>71</xdr:row>
      <xdr:rowOff>22412</xdr:rowOff>
    </xdr:from>
    <xdr:to>
      <xdr:col>20</xdr:col>
      <xdr:colOff>721179</xdr:colOff>
      <xdr:row>73</xdr:row>
      <xdr:rowOff>185698</xdr:rowOff>
    </xdr:to>
    <mc:AlternateContent xmlns:mc="http://schemas.openxmlformats.org/markup-compatibility/2006">
      <mc:Choice xmlns:a14="http://schemas.microsoft.com/office/drawing/2010/main" Requires="a14">
        <xdr:graphicFrame macro="">
          <xdr:nvGraphicFramePr>
            <xdr:cNvPr id="26" name="Tháng 1">
              <a:extLst>
                <a:ext uri="{FF2B5EF4-FFF2-40B4-BE49-F238E27FC236}">
                  <a16:creationId xmlns:a16="http://schemas.microsoft.com/office/drawing/2014/main" id="{AF0660A7-142D-41CC-AC78-A745B5AA94F7}"/>
                </a:ext>
              </a:extLst>
            </xdr:cNvPr>
            <xdr:cNvGraphicFramePr/>
          </xdr:nvGraphicFramePr>
          <xdr:xfrm>
            <a:off x="0" y="0"/>
            <a:ext cx="0" cy="0"/>
          </xdr:xfrm>
          <a:graphic>
            <a:graphicData uri="http://schemas.microsoft.com/office/drawing/2010/slicer">
              <sle:slicer xmlns:sle="http://schemas.microsoft.com/office/drawing/2010/slicer" name="Tháng 1"/>
            </a:graphicData>
          </a:graphic>
        </xdr:graphicFrame>
      </mc:Choice>
      <mc:Fallback>
        <xdr:sp macro="" textlink="">
          <xdr:nvSpPr>
            <xdr:cNvPr id="0" name=""/>
            <xdr:cNvSpPr>
              <a:spLocks noTextEdit="1"/>
            </xdr:cNvSpPr>
          </xdr:nvSpPr>
          <xdr:spPr>
            <a:xfrm>
              <a:off x="280147" y="14758147"/>
              <a:ext cx="15837914" cy="5666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77</xdr:row>
      <xdr:rowOff>176893</xdr:rowOff>
    </xdr:from>
    <xdr:to>
      <xdr:col>14</xdr:col>
      <xdr:colOff>40822</xdr:colOff>
      <xdr:row>93</xdr:row>
      <xdr:rowOff>13606</xdr:rowOff>
    </xdr:to>
    <xdr:graphicFrame macro="">
      <xdr:nvGraphicFramePr>
        <xdr:cNvPr id="27" name="Chart 26">
          <a:extLst>
            <a:ext uri="{FF2B5EF4-FFF2-40B4-BE49-F238E27FC236}">
              <a16:creationId xmlns:a16="http://schemas.microsoft.com/office/drawing/2014/main" id="{A425F43F-6254-442B-9C72-C24124A66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8</xdr:col>
      <xdr:colOff>0</xdr:colOff>
      <xdr:row>76</xdr:row>
      <xdr:rowOff>0</xdr:rowOff>
    </xdr:from>
    <xdr:to>
      <xdr:col>14</xdr:col>
      <xdr:colOff>292554</xdr:colOff>
      <xdr:row>77</xdr:row>
      <xdr:rowOff>157116</xdr:rowOff>
    </xdr:to>
    <mc:AlternateContent xmlns:mc="http://schemas.openxmlformats.org/markup-compatibility/2006" xmlns:a14="http://schemas.microsoft.com/office/drawing/2010/main">
      <mc:Choice Requires="a14">
        <xdr:graphicFrame macro="">
          <xdr:nvGraphicFramePr>
            <xdr:cNvPr id="28" name="Nguồn chi phí">
              <a:extLst>
                <a:ext uri="{FF2B5EF4-FFF2-40B4-BE49-F238E27FC236}">
                  <a16:creationId xmlns:a16="http://schemas.microsoft.com/office/drawing/2014/main" id="{7E3379D6-4B18-4AA8-83E7-4CCBD646C84A}"/>
                </a:ext>
              </a:extLst>
            </xdr:cNvPr>
            <xdr:cNvGraphicFramePr/>
          </xdr:nvGraphicFramePr>
          <xdr:xfrm>
            <a:off x="0" y="0"/>
            <a:ext cx="0" cy="0"/>
          </xdr:xfrm>
          <a:graphic>
            <a:graphicData uri="http://schemas.microsoft.com/office/drawing/2010/slicer">
              <sle:slicer xmlns:sle="http://schemas.microsoft.com/office/drawing/2010/slicer" name="Nguồn chi phí"/>
            </a:graphicData>
          </a:graphic>
        </xdr:graphicFrame>
      </mc:Choice>
      <mc:Fallback xmlns="">
        <xdr:sp macro="" textlink="">
          <xdr:nvSpPr>
            <xdr:cNvPr id="0" name=""/>
            <xdr:cNvSpPr>
              <a:spLocks noTextEdit="1"/>
            </xdr:cNvSpPr>
          </xdr:nvSpPr>
          <xdr:spPr>
            <a:xfrm>
              <a:off x="5891893" y="15716250"/>
              <a:ext cx="5109482" cy="361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96</xdr:row>
      <xdr:rowOff>0</xdr:rowOff>
    </xdr:from>
    <xdr:to>
      <xdr:col>21</xdr:col>
      <xdr:colOff>31750</xdr:colOff>
      <xdr:row>112</xdr:row>
      <xdr:rowOff>149678</xdr:rowOff>
    </xdr:to>
    <xdr:graphicFrame macro="">
      <xdr:nvGraphicFramePr>
        <xdr:cNvPr id="30" name="Chart 29">
          <a:extLst>
            <a:ext uri="{FF2B5EF4-FFF2-40B4-BE49-F238E27FC236}">
              <a16:creationId xmlns:a16="http://schemas.microsoft.com/office/drawing/2014/main" id="{25E7B2A5-A4AB-45D9-BB31-A1203BB74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0</xdr:colOff>
      <xdr:row>96</xdr:row>
      <xdr:rowOff>0</xdr:rowOff>
    </xdr:from>
    <xdr:to>
      <xdr:col>14</xdr:col>
      <xdr:colOff>0</xdr:colOff>
      <xdr:row>112</xdr:row>
      <xdr:rowOff>163286</xdr:rowOff>
    </xdr:to>
    <xdr:graphicFrame macro="">
      <xdr:nvGraphicFramePr>
        <xdr:cNvPr id="32" name="Chart 31">
          <a:extLst>
            <a:ext uri="{FF2B5EF4-FFF2-40B4-BE49-F238E27FC236}">
              <a16:creationId xmlns:a16="http://schemas.microsoft.com/office/drawing/2014/main" id="{8B22AEFE-FA94-4AB7-A51E-6A5D6A485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8</xdr:col>
      <xdr:colOff>784411</xdr:colOff>
      <xdr:row>3</xdr:row>
      <xdr:rowOff>78440</xdr:rowOff>
    </xdr:from>
    <xdr:to>
      <xdr:col>20</xdr:col>
      <xdr:colOff>784412</xdr:colOff>
      <xdr:row>7</xdr:row>
      <xdr:rowOff>46552</xdr:rowOff>
    </xdr:to>
    <mc:AlternateContent xmlns:mc="http://schemas.openxmlformats.org/markup-compatibility/2006">
      <mc:Choice xmlns:a14="http://schemas.microsoft.com/office/drawing/2010/main" Requires="a14">
        <xdr:graphicFrame macro="">
          <xdr:nvGraphicFramePr>
            <xdr:cNvPr id="33" name="Tháng">
              <a:extLst>
                <a:ext uri="{FF2B5EF4-FFF2-40B4-BE49-F238E27FC236}">
                  <a16:creationId xmlns:a16="http://schemas.microsoft.com/office/drawing/2014/main" id="{A052FE81-EC63-4C77-97D2-612874940357}"/>
                </a:ext>
              </a:extLst>
            </xdr:cNvPr>
            <xdr:cNvGraphicFramePr/>
          </xdr:nvGraphicFramePr>
          <xdr:xfrm>
            <a:off x="0" y="0"/>
            <a:ext cx="0" cy="0"/>
          </xdr:xfrm>
          <a:graphic>
            <a:graphicData uri="http://schemas.microsoft.com/office/drawing/2010/slicer">
              <sle:slicer xmlns:sle="http://schemas.microsoft.com/office/drawing/2010/slicer" name="Tháng"/>
            </a:graphicData>
          </a:graphic>
        </xdr:graphicFrame>
      </mc:Choice>
      <mc:Fallback>
        <xdr:sp macro="" textlink="">
          <xdr:nvSpPr>
            <xdr:cNvPr id="0" name=""/>
            <xdr:cNvSpPr>
              <a:spLocks noTextEdit="1"/>
            </xdr:cNvSpPr>
          </xdr:nvSpPr>
          <xdr:spPr>
            <a:xfrm>
              <a:off x="6633882" y="1165411"/>
              <a:ext cx="9547412" cy="808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ễn Phương Họa Mi" refreshedDate="44689.695803240742" createdVersion="7" refreshedVersion="7" minRefreshableVersion="3" recordCount="827" xr:uid="{BFD02C20-7230-2645-A032-D05C9AFDA256}">
  <cacheSource type="worksheet">
    <worksheetSource name="Table6"/>
  </cacheSource>
  <cacheFields count="11">
    <cacheField name="Ngày" numFmtId="0">
      <sharedItems containsDate="1" containsMixedTypes="1" minDate="2022-02-01T00:00:00" maxDate="2023-01-01T00:00:00" count="215">
        <s v="31/03/2022"/>
        <s v="30/03/2022"/>
        <s v="29/03/2022"/>
        <s v="28/03/2022"/>
        <s v="27/03/2022"/>
        <s v="26/03/2022"/>
        <s v="24/03/2022"/>
        <s v="23/03/2022"/>
        <s v="22/03/2022"/>
        <s v="21/03/2022"/>
        <s v="20/03/2022"/>
        <s v="19/03/2022"/>
        <s v="18/03/2022"/>
        <s v="17/03/2022"/>
        <s v="16/03/2022"/>
        <s v="13/03/2022"/>
        <s v="12/03/2022"/>
        <s v="11/03/2022"/>
        <s v="10/03/2022"/>
        <s v="09/03/2022"/>
        <s v="08/03/2022"/>
        <s v="07/03/2022"/>
        <s v="05/03/2022"/>
        <s v="04/03/2022"/>
        <s v="02/03/2022"/>
        <s v="01/03/2022"/>
        <s v="27/02/2022"/>
        <s v="25/02/2022"/>
        <s v="24/02/2022"/>
        <s v="23/02/2022"/>
        <s v="22/02/2022"/>
        <s v="21/02/2022"/>
        <s v="18/02/2022"/>
        <s v="17/02/2022"/>
        <s v="16/02/2022"/>
        <s v="15/02/2022"/>
        <s v="14/02/2022"/>
        <s v="31/01/2022"/>
        <s v="28/01/2022"/>
        <s v="27/01/2022"/>
        <s v="26/01/2022"/>
        <s v="24/01/2022"/>
        <s v="22/01/2022"/>
        <s v="21/01/2022"/>
        <s v="20/01/2022"/>
        <s v="19/01/2022"/>
        <s v="17/01/2022"/>
        <s v="15/01/2022"/>
        <s v="14/01/2022"/>
        <s v="13/01/2022"/>
        <s v="12/01/2022"/>
        <s v="10/01/2022"/>
        <s v="08/01/2022"/>
        <s v="07/01/2022"/>
        <s v="06/01/2022"/>
        <s v="05/01/2022"/>
        <s v="04/01/2022"/>
        <d v="2022-06-30T00:00:00"/>
        <d v="2022-06-29T00:00:00"/>
        <d v="2022-06-28T00:00:00"/>
        <d v="2022-06-27T00:00:00"/>
        <d v="2022-06-26T00:00:00"/>
        <d v="2022-06-24T00:00:00"/>
        <d v="2022-06-23T00:00:00"/>
        <d v="2022-06-22T00:00:00"/>
        <d v="2022-06-21T00:00:00"/>
        <d v="2022-06-20T00:00:00"/>
        <d v="2022-06-19T00:00:00"/>
        <d v="2022-06-18T00:00:00"/>
        <d v="2022-06-17T00:00:00"/>
        <d v="2022-06-16T00:00:00"/>
        <d v="2022-06-13T00:00:00"/>
        <d v="2022-06-12T00:00:00"/>
        <d v="2022-06-11T00:00:00"/>
        <d v="2022-06-10T00:00:00"/>
        <d v="2022-06-09T00:00:00"/>
        <d v="2022-06-08T00:00:00"/>
        <d v="2022-06-07T00:00:00"/>
        <d v="2022-06-05T00:00:00"/>
        <d v="2022-06-04T00:00:00"/>
        <d v="2022-06-02T00:00:00"/>
        <d v="2022-06-01T00:00:00"/>
        <d v="2022-04-27T00:00:00"/>
        <d v="2022-04-25T00:00:00"/>
        <d v="2022-04-24T00:00:00"/>
        <d v="2022-04-23T00:00:00"/>
        <d v="2022-04-22T00:00:00"/>
        <d v="2022-04-21T00:00:00"/>
        <d v="2022-04-18T00:00:00"/>
        <d v="2022-04-17T00:00:00"/>
        <d v="2022-04-16T00:00:00"/>
        <d v="2022-04-15T00:00:00"/>
        <d v="2022-04-14T00:00:00"/>
        <d v="2022-02-10T00:00:00"/>
        <d v="2022-02-09T00:00:00"/>
        <d v="2022-02-07T00:00:00"/>
        <d v="2022-02-02T00:00:00"/>
        <d v="2022-02-01T00:00:00"/>
        <d v="2022-05-31T00:00:00"/>
        <d v="2022-05-28T00:00:00"/>
        <d v="2022-05-27T00:00:00"/>
        <d v="2022-05-26T00:00:00"/>
        <d v="2022-05-24T00:00:00"/>
        <d v="2022-05-22T00:00:00"/>
        <d v="2022-05-21T00:00:00"/>
        <d v="2022-05-20T00:00:00"/>
        <d v="2022-05-19T00:00:00"/>
        <d v="2022-05-17T00:00:00"/>
        <d v="2022-05-15T00:00:00"/>
        <d v="2022-05-14T00:00:00"/>
        <d v="2022-05-13T00:00:00"/>
        <d v="2022-05-12T00:00:00"/>
        <d v="2022-05-10T00:00:00"/>
        <d v="2022-05-08T00:00:00"/>
        <d v="2022-05-07T00:00:00"/>
        <d v="2022-05-06T00:00:00"/>
        <d v="2022-05-05T00:00:00"/>
        <d v="2022-05-04T00:00:00"/>
        <d v="2022-07-30T00:00:00"/>
        <d v="2022-07-27T00:00:00"/>
        <d v="2022-07-26T00:00:00"/>
        <d v="2022-07-24T00:00:00"/>
        <d v="2022-07-23T00:00:00"/>
        <d v="2022-07-22T00:00:00"/>
        <d v="2022-07-21T00:00:00"/>
        <d v="2022-07-20T00:00:00"/>
        <d v="2022-07-19T00:00:00"/>
        <d v="2022-07-18T00:00:00"/>
        <d v="2022-07-17T00:00:00"/>
        <d v="2022-07-16T00:00:00"/>
        <d v="2022-07-13T00:00:00"/>
        <d v="2022-07-12T00:00:00"/>
        <d v="2022-07-11T00:00:00"/>
        <d v="2022-07-10T00:00:00"/>
        <d v="2022-07-09T00:00:00"/>
        <d v="2022-07-08T00:00:00"/>
        <d v="2022-07-07T00:00:00"/>
        <d v="2022-07-05T00:00:00"/>
        <d v="2022-07-04T00:00:00"/>
        <d v="2022-07-02T00:00:00"/>
        <d v="2022-07-01T00:00:00"/>
        <d v="2022-09-23T00:00:00"/>
        <d v="2022-09-22T00:00:00"/>
        <d v="2022-09-21T00:00:00"/>
        <d v="2022-09-18T00:00:00"/>
        <d v="2022-09-17T00:00:00"/>
        <d v="2022-09-16T00:00:00"/>
        <d v="2022-09-15T00:00:00"/>
        <d v="2022-09-14T00:00:00"/>
        <d v="2022-09-10T00:00:00"/>
        <d v="2022-09-09T00:00:00"/>
        <d v="2022-09-07T00:00:00"/>
        <d v="2022-09-02T00:00:00"/>
        <d v="2022-09-01T00:00:00"/>
        <d v="2022-08-21T00:00:00"/>
        <d v="2022-08-20T00:00:00"/>
        <d v="2022-08-19T00:00:00"/>
        <d v="2022-08-17T00:00:00"/>
        <d v="2022-08-15T00:00:00"/>
        <d v="2022-08-14T00:00:00"/>
        <d v="2022-08-13T00:00:00"/>
        <d v="2022-08-12T00:00:00"/>
        <d v="2022-08-10T00:00:00"/>
        <d v="2022-08-08T00:00:00"/>
        <d v="2022-08-07T00:00:00"/>
        <d v="2022-08-06T00:00:00"/>
        <d v="2022-08-05T00:00:00"/>
        <d v="2022-08-04T00:00:00"/>
        <d v="2022-12-31T00:00:00"/>
        <d v="2022-12-27T00:00:00"/>
        <d v="2022-12-26T00:00:00"/>
        <d v="2022-12-24T00:00:00"/>
        <d v="2022-12-23T00:00:00"/>
        <d v="2022-12-21T00:00:00"/>
        <d v="2022-12-20T00:00:00"/>
        <d v="2022-12-19T00:00:00"/>
        <d v="2022-12-18T00:00:00"/>
        <d v="2022-12-17T00:00:00"/>
        <d v="2022-12-16T00:00:00"/>
        <d v="2022-12-13T00:00:00"/>
        <d v="2022-12-12T00:00:00"/>
        <d v="2022-12-11T00:00:00"/>
        <d v="2022-12-10T00:00:00"/>
        <d v="2022-12-08T00:00:00"/>
        <d v="2022-12-07T00:00:00"/>
        <d v="2022-12-05T00:00:00"/>
        <d v="2022-12-04T00:00:00"/>
        <d v="2022-12-02T00:00:00"/>
        <d v="2022-12-01T00:00:00"/>
        <d v="2022-11-27T00:00:00"/>
        <d v="2022-11-25T00:00:00"/>
        <d v="2022-11-24T00:00:00"/>
        <d v="2022-11-23T00:00:00"/>
        <d v="2022-11-22T00:00:00"/>
        <d v="2022-11-15T00:00:00"/>
        <d v="2022-11-14T00:00:00"/>
        <d v="2022-10-31T00:00:00"/>
        <d v="2022-10-28T00:00:00"/>
        <d v="2022-10-27T00:00:00"/>
        <d v="2022-10-26T00:00:00"/>
        <d v="2022-10-24T00:00:00"/>
        <d v="2022-10-22T00:00:00"/>
        <d v="2022-10-21T00:00:00"/>
        <d v="2022-10-20T00:00:00"/>
        <d v="2022-10-19T00:00:00"/>
        <d v="2022-10-15T00:00:00"/>
        <d v="2022-10-14T00:00:00"/>
        <d v="2022-10-13T00:00:00"/>
        <d v="2022-10-12T00:00:00"/>
        <d v="2022-10-10T00:00:00"/>
        <d v="2022-10-08T00:00:00"/>
        <d v="2022-10-07T00:00:00"/>
        <d v="2022-10-06T00:00:00"/>
        <d v="2022-10-05T00:00:00"/>
        <d v="2022-10-04T00:00:00"/>
      </sharedItems>
    </cacheField>
    <cacheField name="Thứ" numFmtId="0">
      <sharedItems/>
    </cacheField>
    <cacheField name="Tuần" numFmtId="0">
      <sharedItems/>
    </cacheField>
    <cacheField name="Tháng" numFmtId="0">
      <sharedItems count="36">
        <s v="Tháng 3/2022"/>
        <s v="Tháng 2/2022"/>
        <s v="Tháng 1/2022"/>
        <s v="Tháng 6/2022"/>
        <s v="Tháng 4/2022"/>
        <s v="Tháng 5/2022"/>
        <s v="Tháng 7/2022"/>
        <s v="Tháng 9/2022"/>
        <s v="Tháng 8/2022"/>
        <s v="Tháng 12/2022"/>
        <s v="Tháng 11/2022"/>
        <s v="Tháng 10/2022"/>
        <s v="Tháng 2" u="1"/>
        <s v="Tháng 8/2021" u="1"/>
        <s v="Tháng 3" u="1"/>
        <s v="Tháng 9/2021" u="1"/>
        <s v="Tháng 12" u="1"/>
        <s v="Tháng 4" u="1"/>
        <s v="Tháng 12/2021" u="1"/>
        <s v="Tháng 5" u="1"/>
        <s v="Tháng 6" u="1"/>
        <s v="Tháng 7" u="1"/>
        <s v="Tháng 11" u="1"/>
        <s v="Tháng 8" u="1"/>
        <s v="Tháng 11/2021" u="1"/>
        <s v="Tháng 9" u="1"/>
        <s v="Tháng 10" u="1"/>
        <s v="Tháng 10/2021" u="1"/>
        <s v="Tháng 1/2021" u="1"/>
        <s v="Tháng 2/2021" u="1"/>
        <s v="Tháng 3/2021" u="1"/>
        <s v="Tháng 4/2021" u="1"/>
        <s v="Tháng 5/2021" u="1"/>
        <s v="Tháng 6/2021" u="1"/>
        <s v="Tháng 1" u="1"/>
        <s v="Tháng 7/2021" u="1"/>
      </sharedItems>
    </cacheField>
    <cacheField name="Quý" numFmtId="0">
      <sharedItems/>
    </cacheField>
    <cacheField name="Năm" numFmtId="0">
      <sharedItems containsSemiMixedTypes="0" containsString="0" containsNumber="1" containsInteger="1" minValue="2022" maxValue="2022"/>
    </cacheField>
    <cacheField name="Phân loại chi phí" numFmtId="0">
      <sharedItems count="2">
        <s v="Chi phí cố định"/>
        <s v="Chi phí biển đổi"/>
      </sharedItems>
    </cacheField>
    <cacheField name="Mã nguồn chi phí" numFmtId="0">
      <sharedItems/>
    </cacheField>
    <cacheField name="Nguồn chi phí" numFmtId="0">
      <sharedItems count="11">
        <s v="Nhân sự"/>
        <s v="Văn phòng"/>
        <s v="Chi phí khác"/>
        <s v="Logistics"/>
        <s v="Marketing"/>
        <s v="Platform fee - Amazon"/>
        <s v="Platform fee - Etsy"/>
        <s v="Platform fee - Alibaba" u="1"/>
        <s v="Chi phí hàng hoá" u="1"/>
        <s v="Platform fee - Google" u="1"/>
        <s v="Platform fee - Khác" u="1"/>
      </sharedItems>
    </cacheField>
    <cacheField name="Tên khoản mục" numFmtId="0">
      <sharedItems count="37">
        <s v="Lương nhân sự"/>
        <s v="Đào tạo nhân sự"/>
        <s v="Teambuilding/ Bonding"/>
        <s v="Bảo hiểm"/>
        <s v="Thưởng KPI"/>
        <s v="Hiếu/ Hỉ/ Khác"/>
        <s v="Thuê mặt bằng văn phòng"/>
        <s v="Văn phòng phẩm"/>
        <s v="Lãi vay"/>
        <s v="Phí công tác"/>
        <s v="Tiếp khách"/>
        <s v="Gia hạn/ Mua dịch vụ"/>
        <s v="Nhân diện thương hiệu"/>
        <s v="Tiền nhập hàng"/>
        <s v="Packaging"/>
        <s v="Team, thiệp"/>
        <s v="Vận chuyển air"/>
        <s v="Vận chuyển sea"/>
        <s v="Vận chuyển nội địa"/>
        <s v="Lưu kho ngoài"/>
        <s v="Chạy ads - Facebook"/>
        <s v="PPC - Facebook"/>
        <s v="Chạy ads - Youtube"/>
        <s v="Chạy ads - E-commercial sites"/>
        <s v="PPC - E-commercial sites"/>
        <s v="FBA fee - Amazon"/>
        <s v="Selling fee - Amazon"/>
        <s v="Inventory fee - Amazon"/>
        <s v="Coupon - Amazon"/>
        <s v="Promotion - Amazon"/>
        <s v="Other - Amazon"/>
        <s v="FBA fee - Etsy"/>
        <s v="Selling fee - Etsy"/>
        <s v="Inventory fee - Etsy"/>
        <s v="Coupon - Etsy"/>
        <s v="Promotion - Etsy"/>
        <s v="Other - Etsy"/>
      </sharedItems>
    </cacheField>
    <cacheField name="Số tiền" numFmtId="0">
      <sharedItems containsSemiMixedTypes="0" containsString="0" containsNumber="1" minValue="15" maxValue="4318"/>
    </cacheField>
  </cacheFields>
  <extLst>
    <ext xmlns:x14="http://schemas.microsoft.com/office/spreadsheetml/2009/9/main" uri="{725AE2AE-9491-48be-B2B4-4EB974FC3084}">
      <x14:pivotCacheDefinition pivotCacheId="10704592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ễn Phương Họa Mi" refreshedDate="44689.695804745374" createdVersion="7" refreshedVersion="7" minRefreshableVersion="3" recordCount="454" xr:uid="{B93237FA-756D-9341-B90C-4BC14D6B75B1}">
  <cacheSource type="worksheet">
    <worksheetSource name="Table1"/>
  </cacheSource>
  <cacheFields count="20">
    <cacheField name="Ngày" numFmtId="14">
      <sharedItems containsSemiMixedTypes="0" containsNonDate="0" containsDate="1" containsString="0" minDate="2022-01-01T00:00:00" maxDate="2022-12-31T00:00:00" count="285">
        <d v="2022-01-01T00:00:00"/>
        <d v="2022-01-02T00:00:00"/>
        <d v="2022-01-03T00:00:00"/>
        <d v="2022-01-04T00:00:00"/>
        <d v="2022-01-05T00:00:00"/>
        <d v="2022-01-06T00:00:00"/>
        <d v="2022-01-07T00:00:00"/>
        <d v="2022-01-12T00:00:00"/>
        <d v="2022-01-14T00:00:00"/>
        <d v="2022-01-15T00:00:00"/>
        <d v="2022-01-16T00:00:00"/>
        <d v="2022-01-18T00:00:00"/>
        <d v="2022-01-19T00:00:00"/>
        <d v="2022-01-20T00:00:00"/>
        <d v="2022-01-21T00:00:00"/>
        <d v="2022-01-23T00:00:00"/>
        <d v="2022-01-24T00:00:00"/>
        <d v="2022-01-25T00:00:00"/>
        <d v="2022-01-27T00:00:00"/>
        <d v="2022-01-28T00:00:00"/>
        <d v="2022-01-31T00:00:00"/>
        <d v="2022-02-01T00:00:00"/>
        <d v="2022-02-02T00:00:00"/>
        <d v="2022-02-03T00:00:00"/>
        <d v="2022-02-04T00:00:00"/>
        <d v="2022-02-05T00:00:00"/>
        <d v="2022-02-09T00:00:00"/>
        <d v="2022-02-13T00:00:00"/>
        <d v="2022-02-15T00:00:00"/>
        <d v="2022-02-18T00:00:00"/>
        <d v="2022-02-19T00:00:00"/>
        <d v="2022-02-20T00:00:00"/>
        <d v="2022-02-25T00:00:00"/>
        <d v="2022-02-26T00:00:00"/>
        <d v="2022-02-27T00:00:00"/>
        <d v="2022-03-01T00:00:00"/>
        <d v="2022-03-02T00:00:00"/>
        <d v="2022-03-03T00:00:00"/>
        <d v="2022-03-04T00:00:00"/>
        <d v="2022-03-05T00:00:00"/>
        <d v="2022-03-06T00:00:00"/>
        <d v="2022-03-07T00:00:00"/>
        <d v="2022-03-09T00:00:00"/>
        <d v="2022-03-11T00:00:00"/>
        <d v="2022-03-12T00:00:00"/>
        <d v="2022-03-13T00:00:00"/>
        <d v="2022-03-14T00:00:00"/>
        <d v="2022-03-15T00:00:00"/>
        <d v="2022-03-16T00:00:00"/>
        <d v="2022-03-22T00:00:00"/>
        <d v="2022-03-24T00:00:00"/>
        <d v="2022-03-26T00:00:00"/>
        <d v="2022-03-27T00:00:00"/>
        <d v="2022-03-30T00:00:00"/>
        <d v="2022-03-31T00:00:00"/>
        <d v="2022-04-05T00:00:00"/>
        <d v="2022-04-10T00:00:00"/>
        <d v="2022-04-11T00:00:00"/>
        <d v="2022-04-12T00:00:00"/>
        <d v="2022-04-15T00:00:00"/>
        <d v="2022-04-18T00:00:00"/>
        <d v="2022-04-19T00:00:00"/>
        <d v="2022-04-20T00:00:00"/>
        <d v="2022-04-23T00:00:00"/>
        <d v="2022-04-25T00:00:00"/>
        <d v="2022-04-28T00:00:00"/>
        <d v="2022-04-29T00:00:00"/>
        <d v="2022-05-01T00:00:00"/>
        <d v="2022-05-02T00:00:00"/>
        <d v="2022-05-03T00:00:00"/>
        <d v="2022-05-04T00:00:00"/>
        <d v="2022-05-06T00:00:00"/>
        <d v="2022-05-07T00:00:00"/>
        <d v="2022-05-08T00:00:00"/>
        <d v="2022-05-13T00:00:00"/>
        <d v="2022-05-14T00:00:00"/>
        <d v="2022-05-17T00:00:00"/>
        <d v="2022-05-19T00:00:00"/>
        <d v="2022-05-25T00:00:00"/>
        <d v="2022-05-26T00:00:00"/>
        <d v="2022-05-27T00:00:00"/>
        <d v="2022-05-28T00:00:00"/>
        <d v="2022-05-30T00:00:00"/>
        <d v="2022-05-31T00:00:00"/>
        <d v="2022-06-01T00:00:00"/>
        <d v="2022-06-03T00:00:00"/>
        <d v="2022-06-05T00:00:00"/>
        <d v="2022-06-06T00:00:00"/>
        <d v="2022-06-07T00:00:00"/>
        <d v="2022-06-09T00:00:00"/>
        <d v="2022-06-10T00:00:00"/>
        <d v="2022-06-11T00:00:00"/>
        <d v="2022-06-12T00:00:00"/>
        <d v="2022-06-14T00:00:00"/>
        <d v="2022-06-16T00:00:00"/>
        <d v="2022-06-20T00:00:00"/>
        <d v="2022-06-22T00:00:00"/>
        <d v="2022-06-23T00:00:00"/>
        <d v="2022-06-24T00:00:00"/>
        <d v="2022-06-26T00:00:00"/>
        <d v="2022-06-30T00:00:00"/>
        <d v="2022-07-04T00:00:00"/>
        <d v="2022-07-05T00:00:00"/>
        <d v="2022-07-06T00:00:00"/>
        <d v="2022-07-11T00:00:00"/>
        <d v="2022-07-13T00:00:00"/>
        <d v="2022-07-16T00:00:00"/>
        <d v="2022-07-18T00:00:00"/>
        <d v="2022-07-20T00:00:00"/>
        <d v="2022-07-21T00:00:00"/>
        <d v="2022-07-22T00:00:00"/>
        <d v="2022-07-25T00:00:00"/>
        <d v="2022-07-26T00:00:00"/>
        <d v="2022-07-27T00:00:00"/>
        <d v="2022-07-29T00:00:00"/>
        <d v="2022-07-30T00:00:00"/>
        <d v="2022-07-31T00:00:00"/>
        <d v="2022-08-02T00:00:00"/>
        <d v="2022-08-03T00:00:00"/>
        <d v="2022-08-07T00:00:00"/>
        <d v="2022-08-10T00:00:00"/>
        <d v="2022-08-11T00:00:00"/>
        <d v="2022-08-12T00:00:00"/>
        <d v="2022-08-14T00:00:00"/>
        <d v="2022-08-18T00:00:00"/>
        <d v="2022-08-19T00:00:00"/>
        <d v="2022-08-20T00:00:00"/>
        <d v="2022-08-21T00:00:00"/>
        <d v="2022-08-24T00:00:00"/>
        <d v="2022-08-28T00:00:00"/>
        <d v="2022-08-31T00:00:00"/>
        <d v="2022-09-03T00:00:00"/>
        <d v="2022-09-05T00:00:00"/>
        <d v="2022-09-07T00:00:00"/>
        <d v="2022-09-08T00:00:00"/>
        <d v="2022-09-09T00:00:00"/>
        <d v="2022-09-10T00:00:00"/>
        <d v="2022-09-13T00:00:00"/>
        <d v="2022-09-14T00:00:00"/>
        <d v="2022-09-19T00:00:00"/>
        <d v="2022-09-20T00:00:00"/>
        <d v="2022-09-21T00:00:00"/>
        <d v="2022-09-22T00:00:00"/>
        <d v="2022-09-23T00:00:00"/>
        <d v="2022-09-25T00:00:00"/>
        <d v="2022-10-02T00:00:00"/>
        <d v="2022-10-03T00:00:00"/>
        <d v="2022-10-06T00:00:00"/>
        <d v="2022-10-07T00:00:00"/>
        <d v="2022-10-10T00:00:00"/>
        <d v="2022-10-11T00:00:00"/>
        <d v="2022-10-12T00:00:00"/>
        <d v="2022-10-13T00:00:00"/>
        <d v="2022-10-17T00:00:00"/>
        <d v="2022-10-21T00:00:00"/>
        <d v="2022-10-22T00:00:00"/>
        <d v="2022-10-24T00:00:00"/>
        <d v="2022-10-30T00:00:00"/>
        <d v="2022-10-31T00:00:00"/>
        <d v="2022-11-01T00:00:00"/>
        <d v="2022-11-03T00:00:00"/>
        <d v="2022-11-06T00:00:00"/>
        <d v="2022-11-07T00:00:00"/>
        <d v="2022-11-09T00:00:00"/>
        <d v="2022-11-11T00:00:00"/>
        <d v="2022-11-12T00:00:00"/>
        <d v="2022-11-15T00:00:00"/>
        <d v="2022-11-18T00:00:00"/>
        <d v="2022-11-20T00:00:00"/>
        <d v="2022-11-24T00:00:00"/>
        <d v="2022-11-25T00:00:00"/>
        <d v="2022-11-27T00:00:00"/>
        <d v="2022-12-05T00:00:00"/>
        <d v="2022-12-08T00:00:00"/>
        <d v="2022-12-12T00:00:00"/>
        <d v="2022-12-13T00:00:00"/>
        <d v="2022-12-15T00:00:00"/>
        <d v="2022-12-17T00:00:00"/>
        <d v="2022-12-18T00:00:00"/>
        <d v="2022-12-19T00:00:00"/>
        <d v="2022-12-21T00:00:00"/>
        <d v="2022-12-24T00:00:00"/>
        <d v="2022-12-25T00:00:00"/>
        <d v="2022-12-26T00:00:00"/>
        <d v="2022-12-29T00:00:00"/>
        <d v="2022-12-30T00:00:00"/>
        <d v="2022-01-08T00:00:00"/>
        <d v="2022-01-09T00:00:00"/>
        <d v="2022-01-13T00:00:00"/>
        <d v="2022-01-17T00:00:00"/>
        <d v="2022-01-22T00:00:00"/>
        <d v="2022-01-29T00:00:00"/>
        <d v="2022-02-07T00:00:00"/>
        <d v="2022-02-11T00:00:00"/>
        <d v="2022-02-14T00:00:00"/>
        <d v="2022-02-16T00:00:00"/>
        <d v="2022-02-21T00:00:00"/>
        <d v="2022-02-22T00:00:00"/>
        <d v="2022-03-08T00:00:00"/>
        <d v="2022-03-17T00:00:00"/>
        <d v="2022-03-18T00:00:00"/>
        <d v="2022-03-23T00:00:00"/>
        <d v="2022-03-25T00:00:00"/>
        <d v="2022-04-02T00:00:00"/>
        <d v="2022-04-03T00:00:00"/>
        <d v="2022-04-04T00:00:00"/>
        <d v="2022-04-08T00:00:00"/>
        <d v="2022-04-09T00:00:00"/>
        <d v="2022-04-16T00:00:00"/>
        <d v="2022-04-17T00:00:00"/>
        <d v="2022-04-24T00:00:00"/>
        <d v="2022-04-27T00:00:00"/>
        <d v="2022-05-05T00:00:00"/>
        <d v="2022-05-10T00:00:00"/>
        <d v="2022-05-11T00:00:00"/>
        <d v="2022-05-16T00:00:00"/>
        <d v="2022-05-18T00:00:00"/>
        <d v="2022-05-21T00:00:00"/>
        <d v="2022-05-22T00:00:00"/>
        <d v="2022-05-24T00:00:00"/>
        <d v="2022-05-29T00:00:00"/>
        <d v="2022-06-02T00:00:00"/>
        <d v="2022-06-13T00:00:00"/>
        <d v="2022-06-15T00:00:00"/>
        <d v="2022-06-18T00:00:00"/>
        <d v="2022-06-19T00:00:00"/>
        <d v="2022-06-21T00:00:00"/>
        <d v="2022-06-27T00:00:00"/>
        <d v="2022-06-28T00:00:00"/>
        <d v="2022-07-01T00:00:00"/>
        <d v="2022-07-03T00:00:00"/>
        <d v="2022-07-08T00:00:00"/>
        <d v="2022-07-09T00:00:00"/>
        <d v="2022-07-14T00:00:00"/>
        <d v="2022-07-15T00:00:00"/>
        <d v="2022-07-17T00:00:00"/>
        <d v="2022-07-19T00:00:00"/>
        <d v="2022-07-23T00:00:00"/>
        <d v="2022-08-04T00:00:00"/>
        <d v="2022-08-09T00:00:00"/>
        <d v="2022-08-13T00:00:00"/>
        <d v="2022-08-16T00:00:00"/>
        <d v="2022-08-22T00:00:00"/>
        <d v="2022-08-23T00:00:00"/>
        <d v="2022-08-26T00:00:00"/>
        <d v="2022-08-27T00:00:00"/>
        <d v="2022-09-01T00:00:00"/>
        <d v="2022-09-02T00:00:00"/>
        <d v="2022-09-06T00:00:00"/>
        <d v="2022-09-15T00:00:00"/>
        <d v="2022-09-16T00:00:00"/>
        <d v="2022-09-17T00:00:00"/>
        <d v="2022-09-18T00:00:00"/>
        <d v="2022-09-26T00:00:00"/>
        <d v="2022-09-27T00:00:00"/>
        <d v="2022-09-29T00:00:00"/>
        <d v="2022-09-30T00:00:00"/>
        <d v="2022-10-01T00:00:00"/>
        <d v="2022-10-04T00:00:00"/>
        <d v="2022-10-05T00:00:00"/>
        <d v="2022-10-15T00:00:00"/>
        <d v="2022-10-18T00:00:00"/>
        <d v="2022-10-20T00:00:00"/>
        <d v="2022-10-25T00:00:00"/>
        <d v="2022-10-27T00:00:00"/>
        <d v="2022-10-29T00:00:00"/>
        <d v="2022-11-02T00:00:00"/>
        <d v="2022-11-05T00:00:00"/>
        <d v="2022-11-13T00:00:00"/>
        <d v="2022-11-14T00:00:00"/>
        <d v="2022-11-16T00:00:00"/>
        <d v="2022-11-17T00:00:00"/>
        <d v="2022-11-19T00:00:00"/>
        <d v="2022-11-22T00:00:00"/>
        <d v="2022-11-23T00:00:00"/>
        <d v="2022-12-01T00:00:00"/>
        <d v="2022-12-04T00:00:00"/>
        <d v="2022-12-09T00:00:00"/>
        <d v="2022-12-10T00:00:00"/>
        <d v="2022-12-11T00:00:00"/>
        <d v="2022-12-16T00:00:00"/>
        <d v="2022-12-20T00:00:00"/>
        <d v="2022-12-22T00:00:00"/>
        <d v="2022-12-27T00:00:00"/>
        <d v="2022-12-28T00:00:00"/>
      </sharedItems>
    </cacheField>
    <cacheField name="Thứ" numFmtId="14">
      <sharedItems count="8">
        <s v="T7"/>
        <s v="CN"/>
        <s v="T2"/>
        <s v="T3"/>
        <s v="T4"/>
        <s v="T5"/>
        <s v="T6"/>
        <e v="#REF!" u="1"/>
      </sharedItems>
    </cacheField>
    <cacheField name="Tuần" numFmtId="14">
      <sharedItems/>
    </cacheField>
    <cacheField name="Tháng" numFmtId="0">
      <sharedItems count="37">
        <s v="Tháng 1/2022"/>
        <s v="Tháng 2/2022"/>
        <s v="Tháng 3/2022"/>
        <s v="Tháng 4/2022"/>
        <s v="Tháng 5/2022"/>
        <s v="Tháng 6/2022"/>
        <s v="Tháng 7/2022"/>
        <s v="Tháng 8/2022"/>
        <s v="Tháng 9/2022"/>
        <s v="Tháng 10/2022"/>
        <s v="Tháng 11/2022"/>
        <s v="Tháng 12/2022"/>
        <s v="Tháng 2" u="1"/>
        <s v="Tháng 8/2021" u="1"/>
        <s v="Tháng 3" u="1"/>
        <s v="Tháng 9/2021" u="1"/>
        <s v="Tháng 12" u="1"/>
        <s v="Tháng 4" u="1"/>
        <s v="Tháng 12/2021" u="1"/>
        <s v="Tháng 5" u="1"/>
        <s v="Tháng 6" u="1"/>
        <s v="Tháng 7" u="1"/>
        <s v="Tháng 11" u="1"/>
        <s v="Tháng 8" u="1"/>
        <s v="Tháng 11/2021" u="1"/>
        <s v="Tháng 9" u="1"/>
        <s v="Tháng 10" u="1"/>
        <s v="Tháng 10/2021" u="1"/>
        <s v="Tháng 1/2021" u="1"/>
        <s v="Tháng 2/2021" u="1"/>
        <s v="Tháng 3/2021" u="1"/>
        <s v="Tháng 4/2021" u="1"/>
        <s v="Tháng 5/2021" u="1"/>
        <s v="Tháng 1/1900" u="1"/>
        <s v="Tháng 6/2021" u="1"/>
        <s v="Tháng 1" u="1"/>
        <s v="Tháng 7/2021" u="1"/>
      </sharedItems>
    </cacheField>
    <cacheField name="Quý" numFmtId="0">
      <sharedItems/>
    </cacheField>
    <cacheField name="Năm" numFmtId="0">
      <sharedItems containsSemiMixedTypes="0" containsString="0" containsNumber="1" containsInteger="1" minValue="2022" maxValue="2022"/>
    </cacheField>
    <cacheField name="Thời gian" numFmtId="166">
      <sharedItems containsSemiMixedTypes="0" containsNonDate="0" containsDate="1" containsString="0" minDate="1899-12-30T08:04:18" maxDate="1899-12-31T06:13:26"/>
    </cacheField>
    <cacheField name="Khung giờ" numFmtId="0">
      <sharedItems containsMixedTypes="1" containsNumber="1" containsInteger="1" minValue="8" maxValue="17" count="21">
        <s v="8 PM - 10 PM"/>
        <s v="12 PM - 12 AM"/>
        <s v="12 AM - 2 AM"/>
        <s v="2 AM - 4 AM"/>
        <s v="4 AM - 6 AM"/>
        <s v="6 AM - 8 AM"/>
        <s v="12 PM - 2 PM"/>
        <s v="8 AM - 10 AM"/>
        <s v="2 PM - 4 PM"/>
        <s v="10 AM - 12 PM"/>
        <s v="4 PM - 6 PM"/>
        <n v="13" u="1"/>
        <n v="14" u="1"/>
        <n v="15" u="1"/>
        <n v="16" u="1"/>
        <n v="17" u="1"/>
        <n v="8" u="1"/>
        <n v="9" u="1"/>
        <n v="10" u="1"/>
        <n v="11" u="1"/>
        <n v="12" u="1"/>
      </sharedItems>
    </cacheField>
    <cacheField name="Mã hoá đơn" numFmtId="0">
      <sharedItems/>
    </cacheField>
    <cacheField name="Tên dòng sản phẩm" numFmtId="0">
      <sharedItems count="4">
        <s v="POD"/>
        <s v="Nến thơm"/>
        <s v="Trang trí tường"/>
        <s v="Trang sức"/>
      </sharedItems>
    </cacheField>
    <cacheField name="Khu vực" numFmtId="0">
      <sharedItems count="6">
        <s v="Mexico"/>
        <s v="Mỹ"/>
        <s v="Canada"/>
        <s v="Úc"/>
        <s v="Đức"/>
        <s v="Anh"/>
      </sharedItems>
    </cacheField>
    <cacheField name="Mã khu vực" numFmtId="0">
      <sharedItems/>
    </cacheField>
    <cacheField name="Kênh mua hàng" numFmtId="0">
      <sharedItems count="5">
        <s v="Amazon"/>
        <s v="Etsy"/>
        <s v="Google" u="1"/>
        <s v="Alibaba" u="1"/>
        <s v="Khác" u="1"/>
      </sharedItems>
    </cacheField>
    <cacheField name="Mã kênh" numFmtId="0">
      <sharedItems/>
    </cacheField>
    <cacheField name="Nhân viên phụ trách" numFmtId="0">
      <sharedItems count="9">
        <s v="Nhân viên 3"/>
        <s v="Nhân viên 1"/>
        <s v="Nhân viên 5"/>
        <s v="Nhân viên 2"/>
        <s v="Nhân viên 4"/>
        <s v="Nhân viên 8" u="1"/>
        <s v="Nhân viên 6" u="1"/>
        <s v="Nhân viên 9" u="1"/>
        <s v="Nhân viên 7" u="1"/>
      </sharedItems>
    </cacheField>
    <cacheField name="Mã nhân viên" numFmtId="0">
      <sharedItems/>
    </cacheField>
    <cacheField name="Giá bán ($)" numFmtId="167">
      <sharedItems containsSemiMixedTypes="0" containsString="0" containsNumber="1" containsInteger="1" minValue="90" maxValue="110"/>
    </cacheField>
    <cacheField name="Số lượng" numFmtId="0">
      <sharedItems containsSemiMixedTypes="0" containsString="0" containsNumber="1" containsInteger="1" minValue="24" maxValue="96"/>
    </cacheField>
    <cacheField name="Doanh số ($)" numFmtId="167">
      <sharedItems containsSemiMixedTypes="0" containsString="0" containsNumber="1" containsInteger="1" minValue="2160" maxValue="9600"/>
    </cacheField>
    <cacheField name="Giá vốn" numFmtId="0">
      <sharedItems containsSemiMixedTypes="0" containsString="0" containsNumber="1" containsInteger="1" minValue="22" maxValue="36"/>
    </cacheField>
  </cacheFields>
  <extLst>
    <ext xmlns:x14="http://schemas.microsoft.com/office/spreadsheetml/2009/9/main" uri="{725AE2AE-9491-48be-B2B4-4EB974FC3084}">
      <x14:pivotCacheDefinition pivotCacheId="8143376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7">
  <r>
    <x v="0"/>
    <s v="T5"/>
    <s v="Tuần 14/2022"/>
    <x v="0"/>
    <s v="Q 1/2022"/>
    <n v="2022"/>
    <x v="0"/>
    <s v="CPNS01"/>
    <x v="0"/>
    <x v="0"/>
    <n v="1190"/>
  </r>
  <r>
    <x v="0"/>
    <s v="T5"/>
    <s v="Tuần 14/2022"/>
    <x v="0"/>
    <s v="Q 1/2022"/>
    <n v="2022"/>
    <x v="0"/>
    <s v="CPNS02"/>
    <x v="0"/>
    <x v="1"/>
    <n v="44"/>
  </r>
  <r>
    <x v="0"/>
    <s v="T5"/>
    <s v="Tuần 14/2022"/>
    <x v="0"/>
    <s v="Q 1/2022"/>
    <n v="2022"/>
    <x v="0"/>
    <s v="CPNS03"/>
    <x v="0"/>
    <x v="2"/>
    <n v="89"/>
  </r>
  <r>
    <x v="0"/>
    <s v="T5"/>
    <s v="Tuần 14/2022"/>
    <x v="0"/>
    <s v="Q 1/2022"/>
    <n v="2022"/>
    <x v="0"/>
    <s v="CPNS04"/>
    <x v="0"/>
    <x v="3"/>
    <n v="1062"/>
  </r>
  <r>
    <x v="0"/>
    <s v="T5"/>
    <s v="Tuần 14/2022"/>
    <x v="0"/>
    <s v="Q 1/2022"/>
    <n v="2022"/>
    <x v="0"/>
    <s v="CPNS05"/>
    <x v="0"/>
    <x v="4"/>
    <n v="1690"/>
  </r>
  <r>
    <x v="0"/>
    <s v="T5"/>
    <s v="Tuần 14/2022"/>
    <x v="0"/>
    <s v="Q 1/2022"/>
    <n v="2022"/>
    <x v="0"/>
    <s v="CPNS06"/>
    <x v="0"/>
    <x v="5"/>
    <n v="128"/>
  </r>
  <r>
    <x v="0"/>
    <s v="T5"/>
    <s v="Tuần 14/2022"/>
    <x v="0"/>
    <s v="Q 1/2022"/>
    <n v="2022"/>
    <x v="0"/>
    <s v="CPVP01"/>
    <x v="1"/>
    <x v="6"/>
    <n v="2120"/>
  </r>
  <r>
    <x v="0"/>
    <s v="T5"/>
    <s v="Tuần 14/2022"/>
    <x v="0"/>
    <s v="Q 1/2022"/>
    <n v="2022"/>
    <x v="0"/>
    <s v="CPVP02"/>
    <x v="1"/>
    <x v="7"/>
    <n v="23"/>
  </r>
  <r>
    <x v="0"/>
    <s v="T5"/>
    <s v="Tuần 14/2022"/>
    <x v="0"/>
    <s v="Q 1/2022"/>
    <n v="2022"/>
    <x v="0"/>
    <s v="CPLV"/>
    <x v="2"/>
    <x v="8"/>
    <n v="37"/>
  </r>
  <r>
    <x v="0"/>
    <s v="T5"/>
    <s v="Tuần 14/2022"/>
    <x v="0"/>
    <s v="Q 1/2022"/>
    <n v="2022"/>
    <x v="0"/>
    <s v="CPCT"/>
    <x v="2"/>
    <x v="9"/>
    <n v="100"/>
  </r>
  <r>
    <x v="0"/>
    <s v="T5"/>
    <s v="Tuần 14/2022"/>
    <x v="0"/>
    <s v="Q 1/2022"/>
    <n v="2022"/>
    <x v="0"/>
    <s v="CPTK"/>
    <x v="2"/>
    <x v="10"/>
    <n v="100"/>
  </r>
  <r>
    <x v="0"/>
    <s v="T5"/>
    <s v="Tuần 14/2022"/>
    <x v="0"/>
    <s v="Q 1/2022"/>
    <n v="2022"/>
    <x v="0"/>
    <s v="CPDV"/>
    <x v="2"/>
    <x v="11"/>
    <n v="27"/>
  </r>
  <r>
    <x v="0"/>
    <s v="T5"/>
    <s v="Tuần 14/2022"/>
    <x v="0"/>
    <s v="Q 1/2022"/>
    <n v="2022"/>
    <x v="0"/>
    <s v="NDTH"/>
    <x v="2"/>
    <x v="12"/>
    <n v="1545"/>
  </r>
  <r>
    <x v="1"/>
    <s v="T4"/>
    <s v="Tuần 14/2022"/>
    <x v="0"/>
    <s v="Q 1/2022"/>
    <n v="2022"/>
    <x v="1"/>
    <s v="CPHH01"/>
    <x v="2"/>
    <x v="13"/>
    <n v="117"/>
  </r>
  <r>
    <x v="1"/>
    <s v="T4"/>
    <s v="Tuần 14/2022"/>
    <x v="0"/>
    <s v="Q 1/2022"/>
    <n v="2022"/>
    <x v="1"/>
    <s v="CPHH02"/>
    <x v="2"/>
    <x v="14"/>
    <n v="114"/>
  </r>
  <r>
    <x v="1"/>
    <s v="T4"/>
    <s v="Tuần 14/2022"/>
    <x v="0"/>
    <s v="Q 1/2022"/>
    <n v="2022"/>
    <x v="1"/>
    <s v="CPHH03"/>
    <x v="2"/>
    <x v="15"/>
    <n v="185"/>
  </r>
  <r>
    <x v="2"/>
    <s v="T3"/>
    <s v="Tuần 14/2022"/>
    <x v="0"/>
    <s v="Q 1/2022"/>
    <n v="2022"/>
    <x v="1"/>
    <s v="CPVC01"/>
    <x v="3"/>
    <x v="16"/>
    <n v="122.57777777777778"/>
  </r>
  <r>
    <x v="3"/>
    <s v="T2"/>
    <s v="Tuần 14/2022"/>
    <x v="0"/>
    <s v="Q 1/2022"/>
    <n v="2022"/>
    <x v="1"/>
    <s v="CPVC02"/>
    <x v="3"/>
    <x v="17"/>
    <n v="126.93333333333334"/>
  </r>
  <r>
    <x v="3"/>
    <s v="T2"/>
    <s v="Tuần 14/2022"/>
    <x v="0"/>
    <s v="Q 1/2022"/>
    <n v="2022"/>
    <x v="1"/>
    <s v="CPVC03"/>
    <x v="3"/>
    <x v="18"/>
    <n v="74.044444444444437"/>
  </r>
  <r>
    <x v="3"/>
    <s v="T2"/>
    <s v="Tuần 14/2022"/>
    <x v="0"/>
    <s v="Q 1/2022"/>
    <n v="2022"/>
    <x v="1"/>
    <s v="CPVC04"/>
    <x v="3"/>
    <x v="19"/>
    <n v="120"/>
  </r>
  <r>
    <x v="4"/>
    <s v="CN"/>
    <s v="Tuần 14/2022"/>
    <x v="0"/>
    <s v="Q 1/2022"/>
    <n v="2022"/>
    <x v="1"/>
    <s v="CPMRFB01"/>
    <x v="4"/>
    <x v="20"/>
    <n v="1760"/>
  </r>
  <r>
    <x v="4"/>
    <s v="CN"/>
    <s v="Tuần 14/2022"/>
    <x v="0"/>
    <s v="Q 1/2022"/>
    <n v="2022"/>
    <x v="1"/>
    <s v="CPMRFB02"/>
    <x v="4"/>
    <x v="21"/>
    <n v="1711"/>
  </r>
  <r>
    <x v="5"/>
    <s v="T7"/>
    <s v="Tuần 13/2022"/>
    <x v="0"/>
    <s v="Q 1/2022"/>
    <n v="2022"/>
    <x v="1"/>
    <s v="CPMRYTB01"/>
    <x v="4"/>
    <x v="22"/>
    <n v="1780"/>
  </r>
  <r>
    <x v="6"/>
    <s v="T5"/>
    <s v="Tuần 13/2022"/>
    <x v="0"/>
    <s v="Q 1/2022"/>
    <n v="2022"/>
    <x v="1"/>
    <s v="CPMRYTB01"/>
    <x v="4"/>
    <x v="22"/>
    <n v="1846"/>
  </r>
  <r>
    <x v="7"/>
    <s v="T4"/>
    <s v="Tuần 13/2022"/>
    <x v="0"/>
    <s v="Q 1/2022"/>
    <n v="2022"/>
    <x v="1"/>
    <s v="CPMREC01"/>
    <x v="4"/>
    <x v="23"/>
    <n v="1712"/>
  </r>
  <r>
    <x v="8"/>
    <s v="T3"/>
    <s v="Tuần 13/2022"/>
    <x v="0"/>
    <s v="Q 1/2022"/>
    <n v="2022"/>
    <x v="1"/>
    <s v="CPMREC02"/>
    <x v="4"/>
    <x v="24"/>
    <n v="1845"/>
  </r>
  <r>
    <x v="8"/>
    <s v="T3"/>
    <s v="Tuần 13/2022"/>
    <x v="0"/>
    <s v="Q 1/2022"/>
    <n v="2022"/>
    <x v="1"/>
    <s v="CPPFA01"/>
    <x v="5"/>
    <x v="25"/>
    <n v="4235"/>
  </r>
  <r>
    <x v="8"/>
    <s v="T3"/>
    <s v="Tuần 13/2022"/>
    <x v="0"/>
    <s v="Q 1/2022"/>
    <n v="2022"/>
    <x v="1"/>
    <s v="CPPFA02"/>
    <x v="5"/>
    <x v="26"/>
    <n v="4258"/>
  </r>
  <r>
    <x v="8"/>
    <s v="T3"/>
    <s v="Tuần 13/2022"/>
    <x v="0"/>
    <s v="Q 1/2022"/>
    <n v="2022"/>
    <x v="1"/>
    <s v="CPPFA03"/>
    <x v="5"/>
    <x v="27"/>
    <n v="4196"/>
  </r>
  <r>
    <x v="8"/>
    <s v="T3"/>
    <s v="Tuần 13/2022"/>
    <x v="0"/>
    <s v="Q 1/2022"/>
    <n v="2022"/>
    <x v="1"/>
    <s v="CPPFA04"/>
    <x v="5"/>
    <x v="28"/>
    <n v="4142"/>
  </r>
  <r>
    <x v="9"/>
    <s v="T2"/>
    <s v="Tuần 13/2022"/>
    <x v="0"/>
    <s v="Q 1/2022"/>
    <n v="2022"/>
    <x v="1"/>
    <s v="CPPFA05"/>
    <x v="5"/>
    <x v="29"/>
    <n v="4259"/>
  </r>
  <r>
    <x v="9"/>
    <s v="T2"/>
    <s v="Tuần 13/2022"/>
    <x v="0"/>
    <s v="Q 1/2022"/>
    <n v="2022"/>
    <x v="1"/>
    <s v="CPPFA06"/>
    <x v="5"/>
    <x v="30"/>
    <n v="4136"/>
  </r>
  <r>
    <x v="10"/>
    <s v="CN"/>
    <s v="Tuần 13/2022"/>
    <x v="0"/>
    <s v="Q 1/2022"/>
    <n v="2022"/>
    <x v="1"/>
    <s v="CPPFE01"/>
    <x v="6"/>
    <x v="31"/>
    <n v="2175"/>
  </r>
  <r>
    <x v="10"/>
    <s v="CN"/>
    <s v="Tuần 13/2022"/>
    <x v="0"/>
    <s v="Q 1/2022"/>
    <n v="2022"/>
    <x v="1"/>
    <s v="CPPFE02"/>
    <x v="6"/>
    <x v="32"/>
    <n v="2041"/>
  </r>
  <r>
    <x v="10"/>
    <s v="CN"/>
    <s v="Tuần 13/2022"/>
    <x v="0"/>
    <s v="Q 1/2022"/>
    <n v="2022"/>
    <x v="1"/>
    <s v="CPPFE03"/>
    <x v="6"/>
    <x v="33"/>
    <n v="2188"/>
  </r>
  <r>
    <x v="11"/>
    <s v="T7"/>
    <s v="Tuần 12/2022"/>
    <x v="0"/>
    <s v="Q 1/2022"/>
    <n v="2022"/>
    <x v="1"/>
    <s v="CPPFE04"/>
    <x v="6"/>
    <x v="34"/>
    <n v="2054"/>
  </r>
  <r>
    <x v="11"/>
    <s v="T7"/>
    <s v="Tuần 12/2022"/>
    <x v="0"/>
    <s v="Q 1/2022"/>
    <n v="2022"/>
    <x v="1"/>
    <s v="CPPFE05"/>
    <x v="6"/>
    <x v="35"/>
    <n v="2203"/>
  </r>
  <r>
    <x v="11"/>
    <s v="T7"/>
    <s v="Tuần 12/2022"/>
    <x v="0"/>
    <s v="Q 1/2022"/>
    <n v="2022"/>
    <x v="1"/>
    <s v="CPPFE06"/>
    <x v="6"/>
    <x v="36"/>
    <n v="2147"/>
  </r>
  <r>
    <x v="11"/>
    <s v="T7"/>
    <s v="Tuần 12/2022"/>
    <x v="0"/>
    <s v="Q 1/2022"/>
    <n v="2022"/>
    <x v="0"/>
    <s v="CPNS01"/>
    <x v="0"/>
    <x v="0"/>
    <n v="1168"/>
  </r>
  <r>
    <x v="11"/>
    <s v="T7"/>
    <s v="Tuần 12/2022"/>
    <x v="0"/>
    <s v="Q 1/2022"/>
    <n v="2022"/>
    <x v="0"/>
    <s v="CPNS02"/>
    <x v="0"/>
    <x v="1"/>
    <n v="94"/>
  </r>
  <r>
    <x v="11"/>
    <s v="T7"/>
    <s v="Tuần 12/2022"/>
    <x v="0"/>
    <s v="Q 1/2022"/>
    <n v="2022"/>
    <x v="0"/>
    <s v="CPNS03"/>
    <x v="0"/>
    <x v="2"/>
    <n v="116"/>
  </r>
  <r>
    <x v="11"/>
    <s v="T7"/>
    <s v="Tuần 12/2022"/>
    <x v="0"/>
    <s v="Q 1/2022"/>
    <n v="2022"/>
    <x v="0"/>
    <s v="CPNS04"/>
    <x v="0"/>
    <x v="3"/>
    <n v="810"/>
  </r>
  <r>
    <x v="12"/>
    <s v="T6"/>
    <s v="Tuần 12/2022"/>
    <x v="0"/>
    <s v="Q 1/2022"/>
    <n v="2022"/>
    <x v="0"/>
    <s v="CPNS05"/>
    <x v="0"/>
    <x v="4"/>
    <n v="980"/>
  </r>
  <r>
    <x v="12"/>
    <s v="T6"/>
    <s v="Tuần 12/2022"/>
    <x v="0"/>
    <s v="Q 1/2022"/>
    <n v="2022"/>
    <x v="0"/>
    <s v="CPNS06"/>
    <x v="0"/>
    <x v="5"/>
    <n v="65"/>
  </r>
  <r>
    <x v="12"/>
    <s v="T6"/>
    <s v="Tuần 12/2022"/>
    <x v="0"/>
    <s v="Q 1/2022"/>
    <n v="2022"/>
    <x v="0"/>
    <s v="CPVP01"/>
    <x v="1"/>
    <x v="6"/>
    <n v="2070"/>
  </r>
  <r>
    <x v="12"/>
    <s v="T6"/>
    <s v="Tuần 12/2022"/>
    <x v="0"/>
    <s v="Q 1/2022"/>
    <n v="2022"/>
    <x v="0"/>
    <s v="CPVP02"/>
    <x v="1"/>
    <x v="7"/>
    <n v="169"/>
  </r>
  <r>
    <x v="12"/>
    <s v="T6"/>
    <s v="Tuần 12/2022"/>
    <x v="0"/>
    <s v="Q 1/2022"/>
    <n v="2022"/>
    <x v="0"/>
    <s v="CPLV"/>
    <x v="2"/>
    <x v="8"/>
    <n v="51"/>
  </r>
  <r>
    <x v="13"/>
    <s v="T5"/>
    <s v="Tuần 12/2022"/>
    <x v="0"/>
    <s v="Q 1/2022"/>
    <n v="2022"/>
    <x v="0"/>
    <s v="CPCT"/>
    <x v="2"/>
    <x v="9"/>
    <n v="100"/>
  </r>
  <r>
    <x v="13"/>
    <s v="T5"/>
    <s v="Tuần 12/2022"/>
    <x v="0"/>
    <s v="Q 1/2022"/>
    <n v="2022"/>
    <x v="0"/>
    <s v="CPTK"/>
    <x v="2"/>
    <x v="10"/>
    <n v="100"/>
  </r>
  <r>
    <x v="13"/>
    <s v="T5"/>
    <s v="Tuần 12/2022"/>
    <x v="0"/>
    <s v="Q 1/2022"/>
    <n v="2022"/>
    <x v="0"/>
    <s v="CPDV"/>
    <x v="2"/>
    <x v="11"/>
    <n v="104"/>
  </r>
  <r>
    <x v="13"/>
    <s v="T5"/>
    <s v="Tuần 12/2022"/>
    <x v="0"/>
    <s v="Q 1/2022"/>
    <n v="2022"/>
    <x v="0"/>
    <s v="NDTH"/>
    <x v="2"/>
    <x v="12"/>
    <n v="1335"/>
  </r>
  <r>
    <x v="13"/>
    <s v="T5"/>
    <s v="Tuần 12/2022"/>
    <x v="0"/>
    <s v="Q 1/2022"/>
    <n v="2022"/>
    <x v="1"/>
    <s v="CPHH01"/>
    <x v="2"/>
    <x v="13"/>
    <n v="187"/>
  </r>
  <r>
    <x v="13"/>
    <s v="T5"/>
    <s v="Tuần 12/2022"/>
    <x v="0"/>
    <s v="Q 1/2022"/>
    <n v="2022"/>
    <x v="1"/>
    <s v="CPHH02"/>
    <x v="2"/>
    <x v="14"/>
    <n v="75"/>
  </r>
  <r>
    <x v="14"/>
    <s v="T4"/>
    <s v="Tuần 12/2022"/>
    <x v="0"/>
    <s v="Q 1/2022"/>
    <n v="2022"/>
    <x v="1"/>
    <s v="CPHH03"/>
    <x v="2"/>
    <x v="15"/>
    <n v="45"/>
  </r>
  <r>
    <x v="14"/>
    <s v="T4"/>
    <s v="Tuần 12/2022"/>
    <x v="0"/>
    <s v="Q 1/2022"/>
    <n v="2022"/>
    <x v="1"/>
    <s v="CPVC01"/>
    <x v="3"/>
    <x v="16"/>
    <n v="71.555555555555557"/>
  </r>
  <r>
    <x v="14"/>
    <s v="T4"/>
    <s v="Tuần 12/2022"/>
    <x v="0"/>
    <s v="Q 1/2022"/>
    <n v="2022"/>
    <x v="1"/>
    <s v="CPVC02"/>
    <x v="3"/>
    <x v="17"/>
    <n v="167.37777777777777"/>
  </r>
  <r>
    <x v="15"/>
    <s v="CN"/>
    <s v="Tuần 12/2022"/>
    <x v="0"/>
    <s v="Q 1/2022"/>
    <n v="2022"/>
    <x v="1"/>
    <s v="CPVC03"/>
    <x v="3"/>
    <x v="18"/>
    <n v="140.62222222222223"/>
  </r>
  <r>
    <x v="15"/>
    <s v="CN"/>
    <s v="Tuần 12/2022"/>
    <x v="0"/>
    <s v="Q 1/2022"/>
    <n v="2022"/>
    <x v="1"/>
    <s v="CPVC04"/>
    <x v="3"/>
    <x v="19"/>
    <n v="174.22222222222226"/>
  </r>
  <r>
    <x v="15"/>
    <s v="CN"/>
    <s v="Tuần 12/2022"/>
    <x v="0"/>
    <s v="Q 1/2022"/>
    <n v="2022"/>
    <x v="1"/>
    <s v="CPMRFB01"/>
    <x v="4"/>
    <x v="20"/>
    <n v="1818"/>
  </r>
  <r>
    <x v="15"/>
    <s v="CN"/>
    <s v="Tuần 12/2022"/>
    <x v="0"/>
    <s v="Q 1/2022"/>
    <n v="2022"/>
    <x v="1"/>
    <s v="CPMRFB02"/>
    <x v="4"/>
    <x v="21"/>
    <n v="1821"/>
  </r>
  <r>
    <x v="15"/>
    <s v="CN"/>
    <s v="Tuần 12/2022"/>
    <x v="0"/>
    <s v="Q 1/2022"/>
    <n v="2022"/>
    <x v="1"/>
    <s v="CPMRYTB01"/>
    <x v="4"/>
    <x v="22"/>
    <n v="1828"/>
  </r>
  <r>
    <x v="16"/>
    <s v="T7"/>
    <s v="Tuần 11/2022"/>
    <x v="0"/>
    <s v="Q 1/2022"/>
    <n v="2022"/>
    <x v="1"/>
    <s v="CPMRYTB01"/>
    <x v="4"/>
    <x v="22"/>
    <n v="1737"/>
  </r>
  <r>
    <x v="16"/>
    <s v="T7"/>
    <s v="Tuần 11/2022"/>
    <x v="0"/>
    <s v="Q 1/2022"/>
    <n v="2022"/>
    <x v="1"/>
    <s v="CPMREC01"/>
    <x v="4"/>
    <x v="23"/>
    <n v="1806"/>
  </r>
  <r>
    <x v="16"/>
    <s v="T7"/>
    <s v="Tuần 11/2022"/>
    <x v="0"/>
    <s v="Q 1/2022"/>
    <n v="2022"/>
    <x v="1"/>
    <s v="CPMREC02"/>
    <x v="4"/>
    <x v="24"/>
    <n v="1856"/>
  </r>
  <r>
    <x v="16"/>
    <s v="T7"/>
    <s v="Tuần 11/2022"/>
    <x v="0"/>
    <s v="Q 1/2022"/>
    <n v="2022"/>
    <x v="1"/>
    <s v="CPPFA01"/>
    <x v="5"/>
    <x v="25"/>
    <n v="4195"/>
  </r>
  <r>
    <x v="16"/>
    <s v="T7"/>
    <s v="Tuần 11/2022"/>
    <x v="0"/>
    <s v="Q 1/2022"/>
    <n v="2022"/>
    <x v="1"/>
    <s v="CPPFA02"/>
    <x v="5"/>
    <x v="26"/>
    <n v="4134"/>
  </r>
  <r>
    <x v="16"/>
    <s v="T7"/>
    <s v="Tuần 11/2022"/>
    <x v="0"/>
    <s v="Q 1/2022"/>
    <n v="2022"/>
    <x v="1"/>
    <s v="CPPFA03"/>
    <x v="5"/>
    <x v="27"/>
    <n v="4168"/>
  </r>
  <r>
    <x v="17"/>
    <s v="T6"/>
    <s v="Tuần 11/2022"/>
    <x v="0"/>
    <s v="Q 1/2022"/>
    <n v="2022"/>
    <x v="1"/>
    <s v="CPPFA04"/>
    <x v="5"/>
    <x v="28"/>
    <n v="4225"/>
  </r>
  <r>
    <x v="17"/>
    <s v="T6"/>
    <s v="Tuần 11/2022"/>
    <x v="0"/>
    <s v="Q 1/2022"/>
    <n v="2022"/>
    <x v="1"/>
    <s v="CPPFA05"/>
    <x v="5"/>
    <x v="29"/>
    <n v="4148"/>
  </r>
  <r>
    <x v="17"/>
    <s v="T6"/>
    <s v="Tuần 11/2022"/>
    <x v="0"/>
    <s v="Q 1/2022"/>
    <n v="2022"/>
    <x v="1"/>
    <s v="CPPFA06"/>
    <x v="5"/>
    <x v="30"/>
    <n v="4182"/>
  </r>
  <r>
    <x v="18"/>
    <s v="T5"/>
    <s v="Tuần 11/2022"/>
    <x v="0"/>
    <s v="Q 1/2022"/>
    <n v="2022"/>
    <x v="1"/>
    <s v="CPPFE01"/>
    <x v="6"/>
    <x v="31"/>
    <n v="2168"/>
  </r>
  <r>
    <x v="18"/>
    <s v="T5"/>
    <s v="Tuần 11/2022"/>
    <x v="0"/>
    <s v="Q 1/2022"/>
    <n v="2022"/>
    <x v="1"/>
    <s v="CPPFE02"/>
    <x v="6"/>
    <x v="32"/>
    <n v="2122"/>
  </r>
  <r>
    <x v="18"/>
    <s v="T5"/>
    <s v="Tuần 11/2022"/>
    <x v="0"/>
    <s v="Q 1/2022"/>
    <n v="2022"/>
    <x v="1"/>
    <s v="CPPFE03"/>
    <x v="6"/>
    <x v="33"/>
    <n v="2161"/>
  </r>
  <r>
    <x v="18"/>
    <s v="T5"/>
    <s v="Tuần 11/2022"/>
    <x v="0"/>
    <s v="Q 1/2022"/>
    <n v="2022"/>
    <x v="1"/>
    <s v="CPPFE04"/>
    <x v="6"/>
    <x v="34"/>
    <n v="2168"/>
  </r>
  <r>
    <x v="18"/>
    <s v="T5"/>
    <s v="Tuần 11/2022"/>
    <x v="0"/>
    <s v="Q 1/2022"/>
    <n v="2022"/>
    <x v="1"/>
    <s v="CPPFE05"/>
    <x v="6"/>
    <x v="35"/>
    <n v="2209"/>
  </r>
  <r>
    <x v="18"/>
    <s v="T5"/>
    <s v="Tuần 11/2022"/>
    <x v="0"/>
    <s v="Q 1/2022"/>
    <n v="2022"/>
    <x v="1"/>
    <s v="CPPFE06"/>
    <x v="6"/>
    <x v="36"/>
    <n v="2025"/>
  </r>
  <r>
    <x v="18"/>
    <s v="T5"/>
    <s v="Tuần 11/2022"/>
    <x v="0"/>
    <s v="Q 1/2022"/>
    <n v="2022"/>
    <x v="0"/>
    <s v="CPNS01"/>
    <x v="0"/>
    <x v="0"/>
    <n v="1202"/>
  </r>
  <r>
    <x v="18"/>
    <s v="T5"/>
    <s v="Tuần 11/2022"/>
    <x v="0"/>
    <s v="Q 1/2022"/>
    <n v="2022"/>
    <x v="0"/>
    <s v="CPNS02"/>
    <x v="0"/>
    <x v="1"/>
    <n v="204"/>
  </r>
  <r>
    <x v="18"/>
    <s v="T5"/>
    <s v="Tuần 11/2022"/>
    <x v="0"/>
    <s v="Q 1/2022"/>
    <n v="2022"/>
    <x v="0"/>
    <s v="CPNS03"/>
    <x v="0"/>
    <x v="2"/>
    <n v="56"/>
  </r>
  <r>
    <x v="18"/>
    <s v="T5"/>
    <s v="Tuần 11/2022"/>
    <x v="0"/>
    <s v="Q 1/2022"/>
    <n v="2022"/>
    <x v="0"/>
    <s v="CPNS04"/>
    <x v="0"/>
    <x v="3"/>
    <n v="145"/>
  </r>
  <r>
    <x v="19"/>
    <s v="T4"/>
    <s v="Tuần 11/2022"/>
    <x v="0"/>
    <s v="Q 1/2022"/>
    <n v="2022"/>
    <x v="0"/>
    <s v="CPNS05"/>
    <x v="0"/>
    <x v="4"/>
    <n v="1780"/>
  </r>
  <r>
    <x v="20"/>
    <s v="T3"/>
    <s v="Tuần 11/2022"/>
    <x v="0"/>
    <s v="Q 1/2022"/>
    <n v="2022"/>
    <x v="0"/>
    <s v="CPNS06"/>
    <x v="0"/>
    <x v="5"/>
    <n v="204"/>
  </r>
  <r>
    <x v="20"/>
    <s v="T3"/>
    <s v="Tuần 11/2022"/>
    <x v="0"/>
    <s v="Q 1/2022"/>
    <n v="2022"/>
    <x v="0"/>
    <s v="CPVP01"/>
    <x v="1"/>
    <x v="6"/>
    <n v="2126"/>
  </r>
  <r>
    <x v="20"/>
    <s v="T3"/>
    <s v="Tuần 11/2022"/>
    <x v="0"/>
    <s v="Q 1/2022"/>
    <n v="2022"/>
    <x v="0"/>
    <s v="CPVP02"/>
    <x v="1"/>
    <x v="7"/>
    <n v="137"/>
  </r>
  <r>
    <x v="20"/>
    <s v="T3"/>
    <s v="Tuần 11/2022"/>
    <x v="0"/>
    <s v="Q 1/2022"/>
    <n v="2022"/>
    <x v="0"/>
    <s v="CPLV"/>
    <x v="2"/>
    <x v="8"/>
    <n v="171"/>
  </r>
  <r>
    <x v="20"/>
    <s v="T3"/>
    <s v="Tuần 11/2022"/>
    <x v="0"/>
    <s v="Q 1/2022"/>
    <n v="2022"/>
    <x v="0"/>
    <s v="CPCT"/>
    <x v="2"/>
    <x v="9"/>
    <n v="100"/>
  </r>
  <r>
    <x v="20"/>
    <s v="T3"/>
    <s v="Tuần 11/2022"/>
    <x v="0"/>
    <s v="Q 1/2022"/>
    <n v="2022"/>
    <x v="0"/>
    <s v="CPTK"/>
    <x v="2"/>
    <x v="10"/>
    <n v="100"/>
  </r>
  <r>
    <x v="20"/>
    <s v="T3"/>
    <s v="Tuần 11/2022"/>
    <x v="0"/>
    <s v="Q 1/2022"/>
    <n v="2022"/>
    <x v="0"/>
    <s v="CPDV"/>
    <x v="2"/>
    <x v="11"/>
    <n v="114"/>
  </r>
  <r>
    <x v="20"/>
    <s v="T3"/>
    <s v="Tuần 11/2022"/>
    <x v="0"/>
    <s v="Q 1/2022"/>
    <n v="2022"/>
    <x v="0"/>
    <s v="NDTH"/>
    <x v="2"/>
    <x v="12"/>
    <n v="1890"/>
  </r>
  <r>
    <x v="20"/>
    <s v="T3"/>
    <s v="Tuần 11/2022"/>
    <x v="0"/>
    <s v="Q 1/2022"/>
    <n v="2022"/>
    <x v="1"/>
    <s v="CPHH01"/>
    <x v="2"/>
    <x v="13"/>
    <n v="94"/>
  </r>
  <r>
    <x v="20"/>
    <s v="T3"/>
    <s v="Tuần 11/2022"/>
    <x v="0"/>
    <s v="Q 1/2022"/>
    <n v="2022"/>
    <x v="1"/>
    <s v="CPHH02"/>
    <x v="2"/>
    <x v="14"/>
    <n v="50"/>
  </r>
  <r>
    <x v="20"/>
    <s v="T3"/>
    <s v="Tuần 11/2022"/>
    <x v="0"/>
    <s v="Q 1/2022"/>
    <n v="2022"/>
    <x v="1"/>
    <s v="CPHH03"/>
    <x v="2"/>
    <x v="15"/>
    <n v="105"/>
  </r>
  <r>
    <x v="20"/>
    <s v="T3"/>
    <s v="Tuần 11/2022"/>
    <x v="0"/>
    <s v="Q 1/2022"/>
    <n v="2022"/>
    <x v="1"/>
    <s v="CPVC01"/>
    <x v="3"/>
    <x v="16"/>
    <n v="88.977777777777774"/>
  </r>
  <r>
    <x v="20"/>
    <s v="T3"/>
    <s v="Tuần 11/2022"/>
    <x v="0"/>
    <s v="Q 1/2022"/>
    <n v="2022"/>
    <x v="1"/>
    <s v="CPVC02"/>
    <x v="3"/>
    <x v="17"/>
    <n v="100.8"/>
  </r>
  <r>
    <x v="20"/>
    <s v="T3"/>
    <s v="Tuần 11/2022"/>
    <x v="0"/>
    <s v="Q 1/2022"/>
    <n v="2022"/>
    <x v="1"/>
    <s v="CPVC03"/>
    <x v="3"/>
    <x v="18"/>
    <n v="62.844444444444441"/>
  </r>
  <r>
    <x v="20"/>
    <s v="T3"/>
    <s v="Tuần 11/2022"/>
    <x v="0"/>
    <s v="Q 1/2022"/>
    <n v="2022"/>
    <x v="1"/>
    <s v="CPVC04"/>
    <x v="3"/>
    <x v="19"/>
    <n v="92.711111111111109"/>
  </r>
  <r>
    <x v="20"/>
    <s v="T3"/>
    <s v="Tuần 11/2022"/>
    <x v="0"/>
    <s v="Q 1/2022"/>
    <n v="2022"/>
    <x v="1"/>
    <s v="CPMRFB01"/>
    <x v="4"/>
    <x v="20"/>
    <n v="1696"/>
  </r>
  <r>
    <x v="20"/>
    <s v="T3"/>
    <s v="Tuần 11/2022"/>
    <x v="0"/>
    <s v="Q 1/2022"/>
    <n v="2022"/>
    <x v="1"/>
    <s v="CPMRFB02"/>
    <x v="4"/>
    <x v="21"/>
    <n v="1731"/>
  </r>
  <r>
    <x v="20"/>
    <s v="T3"/>
    <s v="Tuần 11/2022"/>
    <x v="0"/>
    <s v="Q 1/2022"/>
    <n v="2022"/>
    <x v="1"/>
    <s v="CPMRYTB01"/>
    <x v="4"/>
    <x v="22"/>
    <n v="1778"/>
  </r>
  <r>
    <x v="20"/>
    <s v="T3"/>
    <s v="Tuần 11/2022"/>
    <x v="0"/>
    <s v="Q 1/2022"/>
    <n v="2022"/>
    <x v="1"/>
    <s v="CPMRYTB01"/>
    <x v="4"/>
    <x v="22"/>
    <n v="1710"/>
  </r>
  <r>
    <x v="20"/>
    <s v="T3"/>
    <s v="Tuần 11/2022"/>
    <x v="0"/>
    <s v="Q 1/2022"/>
    <n v="2022"/>
    <x v="1"/>
    <s v="CPMREC01"/>
    <x v="4"/>
    <x v="23"/>
    <n v="1739"/>
  </r>
  <r>
    <x v="20"/>
    <s v="T3"/>
    <s v="Tuần 11/2022"/>
    <x v="0"/>
    <s v="Q 1/2022"/>
    <n v="2022"/>
    <x v="1"/>
    <s v="CPMREC02"/>
    <x v="4"/>
    <x v="24"/>
    <n v="1836"/>
  </r>
  <r>
    <x v="20"/>
    <s v="T3"/>
    <s v="Tuần 11/2022"/>
    <x v="0"/>
    <s v="Q 1/2022"/>
    <n v="2022"/>
    <x v="1"/>
    <s v="CPPFA01"/>
    <x v="5"/>
    <x v="25"/>
    <n v="4304"/>
  </r>
  <r>
    <x v="21"/>
    <s v="T2"/>
    <s v="Tuần 11/2022"/>
    <x v="0"/>
    <s v="Q 1/2022"/>
    <n v="2022"/>
    <x v="1"/>
    <s v="CPPFA02"/>
    <x v="5"/>
    <x v="26"/>
    <n v="4143"/>
  </r>
  <r>
    <x v="22"/>
    <s v="T7"/>
    <s v="Tuần 10/2022"/>
    <x v="0"/>
    <s v="Q 1/2022"/>
    <n v="2022"/>
    <x v="1"/>
    <s v="CPPFA03"/>
    <x v="5"/>
    <x v="27"/>
    <n v="4266"/>
  </r>
  <r>
    <x v="22"/>
    <s v="T7"/>
    <s v="Tuần 10/2022"/>
    <x v="0"/>
    <s v="Q 1/2022"/>
    <n v="2022"/>
    <x v="1"/>
    <s v="CPPFA04"/>
    <x v="5"/>
    <x v="28"/>
    <n v="4208"/>
  </r>
  <r>
    <x v="22"/>
    <s v="T7"/>
    <s v="Tuần 10/2022"/>
    <x v="0"/>
    <s v="Q 1/2022"/>
    <n v="2022"/>
    <x v="1"/>
    <s v="CPPFA05"/>
    <x v="5"/>
    <x v="29"/>
    <n v="4196"/>
  </r>
  <r>
    <x v="22"/>
    <s v="T7"/>
    <s v="Tuần 10/2022"/>
    <x v="0"/>
    <s v="Q 1/2022"/>
    <n v="2022"/>
    <x v="1"/>
    <s v="CPPFA06"/>
    <x v="5"/>
    <x v="30"/>
    <n v="4276"/>
  </r>
  <r>
    <x v="22"/>
    <s v="T7"/>
    <s v="Tuần 10/2022"/>
    <x v="0"/>
    <s v="Q 1/2022"/>
    <n v="2022"/>
    <x v="1"/>
    <s v="CPPFE01"/>
    <x v="6"/>
    <x v="31"/>
    <n v="2075"/>
  </r>
  <r>
    <x v="22"/>
    <s v="T7"/>
    <s v="Tuần 10/2022"/>
    <x v="0"/>
    <s v="Q 1/2022"/>
    <n v="2022"/>
    <x v="1"/>
    <s v="CPPFE02"/>
    <x v="6"/>
    <x v="32"/>
    <n v="2114"/>
  </r>
  <r>
    <x v="22"/>
    <s v="T7"/>
    <s v="Tuần 10/2022"/>
    <x v="0"/>
    <s v="Q 1/2022"/>
    <n v="2022"/>
    <x v="1"/>
    <s v="CPPFE03"/>
    <x v="6"/>
    <x v="33"/>
    <n v="2197"/>
  </r>
  <r>
    <x v="22"/>
    <s v="T7"/>
    <s v="Tuần 10/2022"/>
    <x v="0"/>
    <s v="Q 1/2022"/>
    <n v="2022"/>
    <x v="1"/>
    <s v="CPPFE04"/>
    <x v="6"/>
    <x v="34"/>
    <n v="2140"/>
  </r>
  <r>
    <x v="23"/>
    <s v="T6"/>
    <s v="Tuần 10/2022"/>
    <x v="0"/>
    <s v="Q 1/2022"/>
    <n v="2022"/>
    <x v="1"/>
    <s v="CPPFE05"/>
    <x v="6"/>
    <x v="35"/>
    <n v="2174"/>
  </r>
  <r>
    <x v="24"/>
    <s v="T4"/>
    <s v="Tuần 10/2022"/>
    <x v="0"/>
    <s v="Q 1/2022"/>
    <n v="2022"/>
    <x v="1"/>
    <s v="CPPFE06"/>
    <x v="6"/>
    <x v="36"/>
    <n v="2112"/>
  </r>
  <r>
    <x v="25"/>
    <s v="T3"/>
    <s v="Tuần 10/2022"/>
    <x v="0"/>
    <s v="Q 1/2022"/>
    <n v="2022"/>
    <x v="0"/>
    <s v="CPNS01"/>
    <x v="0"/>
    <x v="0"/>
    <n v="1232"/>
  </r>
  <r>
    <x v="25"/>
    <s v="T3"/>
    <s v="Tuần 10/2022"/>
    <x v="0"/>
    <s v="Q 1/2022"/>
    <n v="2022"/>
    <x v="0"/>
    <s v="CPNS02"/>
    <x v="0"/>
    <x v="1"/>
    <n v="42"/>
  </r>
  <r>
    <x v="25"/>
    <s v="T3"/>
    <s v="Tuần 10/2022"/>
    <x v="0"/>
    <s v="Q 1/2022"/>
    <n v="2022"/>
    <x v="0"/>
    <s v="CPNS03"/>
    <x v="0"/>
    <x v="2"/>
    <n v="127"/>
  </r>
  <r>
    <x v="26"/>
    <s v="CN"/>
    <s v="Tuần 10/2022"/>
    <x v="1"/>
    <s v="Q 1/2022"/>
    <n v="2022"/>
    <x v="0"/>
    <s v="CPNS04"/>
    <x v="0"/>
    <x v="3"/>
    <n v="1041"/>
  </r>
  <r>
    <x v="26"/>
    <s v="CN"/>
    <s v="Tuần 10/2022"/>
    <x v="1"/>
    <s v="Q 1/2022"/>
    <n v="2022"/>
    <x v="0"/>
    <s v="CPNS05"/>
    <x v="0"/>
    <x v="4"/>
    <n v="1130"/>
  </r>
  <r>
    <x v="27"/>
    <s v="T6"/>
    <s v="Tuần 9/2022"/>
    <x v="1"/>
    <s v="Q 1/2022"/>
    <n v="2022"/>
    <x v="0"/>
    <s v="CPNS06"/>
    <x v="0"/>
    <x v="5"/>
    <n v="148"/>
  </r>
  <r>
    <x v="28"/>
    <s v="T5"/>
    <s v="Tuần 9/2022"/>
    <x v="1"/>
    <s v="Q 1/2022"/>
    <n v="2022"/>
    <x v="0"/>
    <s v="CPVP01"/>
    <x v="1"/>
    <x v="6"/>
    <n v="2074"/>
  </r>
  <r>
    <x v="28"/>
    <s v="T5"/>
    <s v="Tuần 9/2022"/>
    <x v="1"/>
    <s v="Q 1/2022"/>
    <n v="2022"/>
    <x v="0"/>
    <s v="CPVP02"/>
    <x v="1"/>
    <x v="7"/>
    <n v="98"/>
  </r>
  <r>
    <x v="29"/>
    <s v="T4"/>
    <s v="Tuần 9/2022"/>
    <x v="1"/>
    <s v="Q 1/2022"/>
    <n v="2022"/>
    <x v="0"/>
    <s v="CPLV"/>
    <x v="2"/>
    <x v="8"/>
    <n v="124"/>
  </r>
  <r>
    <x v="29"/>
    <s v="T4"/>
    <s v="Tuần 9/2022"/>
    <x v="1"/>
    <s v="Q 1/2022"/>
    <n v="2022"/>
    <x v="0"/>
    <s v="CPCT"/>
    <x v="2"/>
    <x v="9"/>
    <n v="100"/>
  </r>
  <r>
    <x v="29"/>
    <s v="T4"/>
    <s v="Tuần 9/2022"/>
    <x v="1"/>
    <s v="Q 1/2022"/>
    <n v="2022"/>
    <x v="0"/>
    <s v="CPTK"/>
    <x v="2"/>
    <x v="10"/>
    <n v="100"/>
  </r>
  <r>
    <x v="29"/>
    <s v="T4"/>
    <s v="Tuần 9/2022"/>
    <x v="1"/>
    <s v="Q 1/2022"/>
    <n v="2022"/>
    <x v="0"/>
    <s v="CPDV"/>
    <x v="2"/>
    <x v="11"/>
    <n v="130"/>
  </r>
  <r>
    <x v="30"/>
    <s v="T3"/>
    <s v="Tuần 9/2022"/>
    <x v="1"/>
    <s v="Q 1/2022"/>
    <n v="2022"/>
    <x v="0"/>
    <s v="NDTH"/>
    <x v="2"/>
    <x v="12"/>
    <n v="1275"/>
  </r>
  <r>
    <x v="30"/>
    <s v="T3"/>
    <s v="Tuần 9/2022"/>
    <x v="1"/>
    <s v="Q 1/2022"/>
    <n v="2022"/>
    <x v="1"/>
    <s v="CPHH01"/>
    <x v="2"/>
    <x v="13"/>
    <n v="138"/>
  </r>
  <r>
    <x v="30"/>
    <s v="T3"/>
    <s v="Tuần 9/2022"/>
    <x v="1"/>
    <s v="Q 1/2022"/>
    <n v="2022"/>
    <x v="1"/>
    <s v="CPHH02"/>
    <x v="2"/>
    <x v="14"/>
    <n v="208"/>
  </r>
  <r>
    <x v="30"/>
    <s v="T3"/>
    <s v="Tuần 9/2022"/>
    <x v="1"/>
    <s v="Q 1/2022"/>
    <n v="2022"/>
    <x v="1"/>
    <s v="CPHH03"/>
    <x v="2"/>
    <x v="15"/>
    <n v="131"/>
  </r>
  <r>
    <x v="30"/>
    <s v="T3"/>
    <s v="Tuần 9/2022"/>
    <x v="1"/>
    <s v="Q 1/2022"/>
    <n v="2022"/>
    <x v="1"/>
    <s v="CPVC01"/>
    <x v="3"/>
    <x v="16"/>
    <n v="179.82222222222222"/>
  </r>
  <r>
    <x v="30"/>
    <s v="T3"/>
    <s v="Tuần 9/2022"/>
    <x v="1"/>
    <s v="Q 1/2022"/>
    <n v="2022"/>
    <x v="1"/>
    <s v="CPVC02"/>
    <x v="3"/>
    <x v="17"/>
    <n v="81.511111111111106"/>
  </r>
  <r>
    <x v="31"/>
    <s v="T2"/>
    <s v="Tuần 9/2022"/>
    <x v="1"/>
    <s v="Q 1/2022"/>
    <n v="2022"/>
    <x v="1"/>
    <s v="CPVC03"/>
    <x v="3"/>
    <x v="18"/>
    <n v="138.13333333333333"/>
  </r>
  <r>
    <x v="32"/>
    <s v="T6"/>
    <s v="Tuần 8/2022"/>
    <x v="1"/>
    <s v="Q 1/2022"/>
    <n v="2022"/>
    <x v="1"/>
    <s v="CPVC04"/>
    <x v="3"/>
    <x v="19"/>
    <n v="91.466666666666654"/>
  </r>
  <r>
    <x v="33"/>
    <s v="T5"/>
    <s v="Tuần 8/2022"/>
    <x v="1"/>
    <s v="Q 1/2022"/>
    <n v="2022"/>
    <x v="1"/>
    <s v="CPMRFB01"/>
    <x v="4"/>
    <x v="20"/>
    <n v="1797"/>
  </r>
  <r>
    <x v="33"/>
    <s v="T5"/>
    <s v="Tuần 8/2022"/>
    <x v="1"/>
    <s v="Q 1/2022"/>
    <n v="2022"/>
    <x v="1"/>
    <s v="CPMRFB02"/>
    <x v="4"/>
    <x v="21"/>
    <n v="1693"/>
  </r>
  <r>
    <x v="33"/>
    <s v="T5"/>
    <s v="Tuần 8/2022"/>
    <x v="1"/>
    <s v="Q 1/2022"/>
    <n v="2022"/>
    <x v="1"/>
    <s v="CPMRYTB01"/>
    <x v="4"/>
    <x v="22"/>
    <n v="1708"/>
  </r>
  <r>
    <x v="34"/>
    <s v="T4"/>
    <s v="Tuần 8/2022"/>
    <x v="1"/>
    <s v="Q 1/2022"/>
    <n v="2022"/>
    <x v="1"/>
    <s v="CPMRYTB01"/>
    <x v="4"/>
    <x v="22"/>
    <n v="1842"/>
  </r>
  <r>
    <x v="34"/>
    <s v="T4"/>
    <s v="Tuần 8/2022"/>
    <x v="1"/>
    <s v="Q 1/2022"/>
    <n v="2022"/>
    <x v="1"/>
    <s v="CPMREC01"/>
    <x v="4"/>
    <x v="23"/>
    <n v="1731"/>
  </r>
  <r>
    <x v="35"/>
    <s v="T3"/>
    <s v="Tuần 8/2022"/>
    <x v="1"/>
    <s v="Q 1/2022"/>
    <n v="2022"/>
    <x v="1"/>
    <s v="CPMREC02"/>
    <x v="4"/>
    <x v="24"/>
    <n v="1714"/>
  </r>
  <r>
    <x v="35"/>
    <s v="T3"/>
    <s v="Tuần 8/2022"/>
    <x v="1"/>
    <s v="Q 1/2022"/>
    <n v="2022"/>
    <x v="1"/>
    <s v="CPPFA01"/>
    <x v="5"/>
    <x v="25"/>
    <n v="4191"/>
  </r>
  <r>
    <x v="35"/>
    <s v="T3"/>
    <s v="Tuần 8/2022"/>
    <x v="1"/>
    <s v="Q 1/2022"/>
    <n v="2022"/>
    <x v="1"/>
    <s v="CPPFA02"/>
    <x v="5"/>
    <x v="26"/>
    <n v="4223"/>
  </r>
  <r>
    <x v="35"/>
    <s v="T3"/>
    <s v="Tuần 8/2022"/>
    <x v="1"/>
    <s v="Q 1/2022"/>
    <n v="2022"/>
    <x v="1"/>
    <s v="CPPFA03"/>
    <x v="5"/>
    <x v="27"/>
    <n v="4307"/>
  </r>
  <r>
    <x v="36"/>
    <s v="T2"/>
    <s v="Tuần 8/2022"/>
    <x v="1"/>
    <s v="Q 1/2022"/>
    <n v="2022"/>
    <x v="1"/>
    <s v="CPPFA04"/>
    <x v="5"/>
    <x v="28"/>
    <n v="4156"/>
  </r>
  <r>
    <x v="36"/>
    <s v="T2"/>
    <s v="Tuần 8/2022"/>
    <x v="1"/>
    <s v="Q 1/2022"/>
    <n v="2022"/>
    <x v="1"/>
    <s v="CPPFA05"/>
    <x v="5"/>
    <x v="29"/>
    <n v="4127"/>
  </r>
  <r>
    <x v="36"/>
    <s v="T2"/>
    <s v="Tuần 8/2022"/>
    <x v="1"/>
    <s v="Q 1/2022"/>
    <n v="2022"/>
    <x v="1"/>
    <s v="CPPFA06"/>
    <x v="5"/>
    <x v="30"/>
    <n v="4271"/>
  </r>
  <r>
    <x v="37"/>
    <s v="T2"/>
    <s v="Tuần 6/2022"/>
    <x v="2"/>
    <s v="Q 1/2022"/>
    <n v="2022"/>
    <x v="1"/>
    <s v="CPPFE01"/>
    <x v="6"/>
    <x v="31"/>
    <n v="2124"/>
  </r>
  <r>
    <x v="38"/>
    <s v="T6"/>
    <s v="Tuần 5/2022"/>
    <x v="2"/>
    <s v="Q 1/2022"/>
    <n v="2022"/>
    <x v="1"/>
    <s v="CPPFE02"/>
    <x v="6"/>
    <x v="32"/>
    <n v="2146"/>
  </r>
  <r>
    <x v="39"/>
    <s v="T5"/>
    <s v="Tuần 5/2022"/>
    <x v="2"/>
    <s v="Q 1/2022"/>
    <n v="2022"/>
    <x v="1"/>
    <s v="CPPFE03"/>
    <x v="6"/>
    <x v="33"/>
    <n v="2171"/>
  </r>
  <r>
    <x v="39"/>
    <s v="T5"/>
    <s v="Tuần 5/2022"/>
    <x v="2"/>
    <s v="Q 1/2022"/>
    <n v="2022"/>
    <x v="1"/>
    <s v="CPPFE04"/>
    <x v="6"/>
    <x v="34"/>
    <n v="2106"/>
  </r>
  <r>
    <x v="39"/>
    <s v="T5"/>
    <s v="Tuần 5/2022"/>
    <x v="2"/>
    <s v="Q 1/2022"/>
    <n v="2022"/>
    <x v="1"/>
    <s v="CPPFE05"/>
    <x v="6"/>
    <x v="35"/>
    <n v="2207"/>
  </r>
  <r>
    <x v="39"/>
    <s v="T5"/>
    <s v="Tuần 5/2022"/>
    <x v="2"/>
    <s v="Q 1/2022"/>
    <n v="2022"/>
    <x v="1"/>
    <s v="CPPFE06"/>
    <x v="6"/>
    <x v="36"/>
    <n v="2097"/>
  </r>
  <r>
    <x v="40"/>
    <s v="T4"/>
    <s v="Tuần 5/2022"/>
    <x v="2"/>
    <s v="Q 1/2022"/>
    <n v="2022"/>
    <x v="0"/>
    <s v="CPNS01"/>
    <x v="0"/>
    <x v="0"/>
    <n v="1271"/>
  </r>
  <r>
    <x v="41"/>
    <s v="T2"/>
    <s v="Tuần 5/2022"/>
    <x v="2"/>
    <s v="Q 1/2022"/>
    <n v="2022"/>
    <x v="0"/>
    <s v="CPNS02"/>
    <x v="0"/>
    <x v="1"/>
    <n v="50"/>
  </r>
  <r>
    <x v="41"/>
    <s v="T2"/>
    <s v="Tuần 5/2022"/>
    <x v="2"/>
    <s v="Q 1/2022"/>
    <n v="2022"/>
    <x v="0"/>
    <s v="CPNS03"/>
    <x v="0"/>
    <x v="2"/>
    <n v="202"/>
  </r>
  <r>
    <x v="41"/>
    <s v="T2"/>
    <s v="Tuần 5/2022"/>
    <x v="2"/>
    <s v="Q 1/2022"/>
    <n v="2022"/>
    <x v="0"/>
    <s v="CPNS04"/>
    <x v="0"/>
    <x v="3"/>
    <n v="558"/>
  </r>
  <r>
    <x v="41"/>
    <s v="T2"/>
    <s v="Tuần 5/2022"/>
    <x v="2"/>
    <s v="Q 1/2022"/>
    <n v="2022"/>
    <x v="0"/>
    <s v="CPNS05"/>
    <x v="0"/>
    <x v="4"/>
    <n v="1480"/>
  </r>
  <r>
    <x v="41"/>
    <s v="T2"/>
    <s v="Tuần 5/2022"/>
    <x v="2"/>
    <s v="Q 1/2022"/>
    <n v="2022"/>
    <x v="0"/>
    <s v="CPNS06"/>
    <x v="0"/>
    <x v="5"/>
    <n v="31"/>
  </r>
  <r>
    <x v="42"/>
    <s v="T7"/>
    <s v="Tuần 4/2022"/>
    <x v="2"/>
    <s v="Q 1/2022"/>
    <n v="2022"/>
    <x v="0"/>
    <s v="CPVP01"/>
    <x v="1"/>
    <x v="6"/>
    <n v="2215"/>
  </r>
  <r>
    <x v="42"/>
    <s v="T7"/>
    <s v="Tuần 4/2022"/>
    <x v="2"/>
    <s v="Q 1/2022"/>
    <n v="2022"/>
    <x v="0"/>
    <s v="CPVP02"/>
    <x v="1"/>
    <x v="7"/>
    <n v="113"/>
  </r>
  <r>
    <x v="42"/>
    <s v="T7"/>
    <s v="Tuần 4/2022"/>
    <x v="2"/>
    <s v="Q 1/2022"/>
    <n v="2022"/>
    <x v="0"/>
    <s v="CPLV"/>
    <x v="2"/>
    <x v="8"/>
    <n v="209"/>
  </r>
  <r>
    <x v="42"/>
    <s v="T7"/>
    <s v="Tuần 4/2022"/>
    <x v="2"/>
    <s v="Q 1/2022"/>
    <n v="2022"/>
    <x v="0"/>
    <s v="CPCT"/>
    <x v="2"/>
    <x v="9"/>
    <n v="100"/>
  </r>
  <r>
    <x v="42"/>
    <s v="T7"/>
    <s v="Tuần 4/2022"/>
    <x v="2"/>
    <s v="Q 1/2022"/>
    <n v="2022"/>
    <x v="0"/>
    <s v="CPTK"/>
    <x v="2"/>
    <x v="10"/>
    <n v="100"/>
  </r>
  <r>
    <x v="42"/>
    <s v="T7"/>
    <s v="Tuần 4/2022"/>
    <x v="2"/>
    <s v="Q 1/2022"/>
    <n v="2022"/>
    <x v="0"/>
    <s v="CPDV"/>
    <x v="2"/>
    <x v="11"/>
    <n v="160"/>
  </r>
  <r>
    <x v="42"/>
    <s v="T7"/>
    <s v="Tuần 4/2022"/>
    <x v="2"/>
    <s v="Q 1/2022"/>
    <n v="2022"/>
    <x v="0"/>
    <s v="NDTH"/>
    <x v="2"/>
    <x v="12"/>
    <n v="570"/>
  </r>
  <r>
    <x v="42"/>
    <s v="T7"/>
    <s v="Tuần 4/2022"/>
    <x v="2"/>
    <s v="Q 1/2022"/>
    <n v="2022"/>
    <x v="1"/>
    <s v="CPHH01"/>
    <x v="2"/>
    <x v="13"/>
    <n v="179"/>
  </r>
  <r>
    <x v="42"/>
    <s v="T7"/>
    <s v="Tuần 4/2022"/>
    <x v="2"/>
    <s v="Q 1/2022"/>
    <n v="2022"/>
    <x v="1"/>
    <s v="CPHH02"/>
    <x v="2"/>
    <x v="14"/>
    <n v="189"/>
  </r>
  <r>
    <x v="42"/>
    <s v="T7"/>
    <s v="Tuần 4/2022"/>
    <x v="2"/>
    <s v="Q 1/2022"/>
    <n v="2022"/>
    <x v="1"/>
    <s v="CPHH03"/>
    <x v="2"/>
    <x v="15"/>
    <n v="158"/>
  </r>
  <r>
    <x v="43"/>
    <s v="T6"/>
    <s v="Tuần 4/2022"/>
    <x v="2"/>
    <s v="Q 1/2022"/>
    <n v="2022"/>
    <x v="1"/>
    <s v="CPVC01"/>
    <x v="3"/>
    <x v="16"/>
    <n v="90.844444444444434"/>
  </r>
  <r>
    <x v="43"/>
    <s v="T6"/>
    <s v="Tuần 4/2022"/>
    <x v="2"/>
    <s v="Q 1/2022"/>
    <n v="2022"/>
    <x v="1"/>
    <s v="CPVC02"/>
    <x v="3"/>
    <x v="17"/>
    <n v="84"/>
  </r>
  <r>
    <x v="43"/>
    <s v="T6"/>
    <s v="Tuần 4/2022"/>
    <x v="2"/>
    <s v="Q 1/2022"/>
    <n v="2022"/>
    <x v="1"/>
    <s v="CPVC03"/>
    <x v="3"/>
    <x v="18"/>
    <n v="64.088888888888889"/>
  </r>
  <r>
    <x v="43"/>
    <s v="T6"/>
    <s v="Tuần 4/2022"/>
    <x v="2"/>
    <s v="Q 1/2022"/>
    <n v="2022"/>
    <x v="1"/>
    <s v="CPVC04"/>
    <x v="3"/>
    <x v="19"/>
    <n v="95.2"/>
  </r>
  <r>
    <x v="44"/>
    <s v="T5"/>
    <s v="Tuần 4/2022"/>
    <x v="2"/>
    <s v="Q 1/2022"/>
    <n v="2022"/>
    <x v="1"/>
    <s v="CPMRFB01"/>
    <x v="4"/>
    <x v="20"/>
    <n v="1715"/>
  </r>
  <r>
    <x v="44"/>
    <s v="T5"/>
    <s v="Tuần 4/2022"/>
    <x v="2"/>
    <s v="Q 1/2022"/>
    <n v="2022"/>
    <x v="1"/>
    <s v="CPMRFB02"/>
    <x v="4"/>
    <x v="21"/>
    <n v="1803"/>
  </r>
  <r>
    <x v="44"/>
    <s v="T5"/>
    <s v="Tuần 4/2022"/>
    <x v="2"/>
    <s v="Q 1/2022"/>
    <n v="2022"/>
    <x v="1"/>
    <s v="CPMRYTB01"/>
    <x v="4"/>
    <x v="22"/>
    <n v="1692"/>
  </r>
  <r>
    <x v="44"/>
    <s v="T5"/>
    <s v="Tuần 4/2022"/>
    <x v="2"/>
    <s v="Q 1/2022"/>
    <n v="2022"/>
    <x v="1"/>
    <s v="CPMRYTB01"/>
    <x v="4"/>
    <x v="22"/>
    <n v="1724"/>
  </r>
  <r>
    <x v="44"/>
    <s v="T5"/>
    <s v="Tuần 4/2022"/>
    <x v="2"/>
    <s v="Q 1/2022"/>
    <n v="2022"/>
    <x v="1"/>
    <s v="CPMREC01"/>
    <x v="4"/>
    <x v="23"/>
    <n v="1687"/>
  </r>
  <r>
    <x v="44"/>
    <s v="T5"/>
    <s v="Tuần 4/2022"/>
    <x v="2"/>
    <s v="Q 1/2022"/>
    <n v="2022"/>
    <x v="1"/>
    <s v="CPMREC02"/>
    <x v="4"/>
    <x v="24"/>
    <n v="1760"/>
  </r>
  <r>
    <x v="45"/>
    <s v="T4"/>
    <s v="Tuần 4/2022"/>
    <x v="2"/>
    <s v="Q 1/2022"/>
    <n v="2022"/>
    <x v="1"/>
    <s v="CPPFA01"/>
    <x v="5"/>
    <x v="25"/>
    <n v="4224"/>
  </r>
  <r>
    <x v="45"/>
    <s v="T4"/>
    <s v="Tuần 4/2022"/>
    <x v="2"/>
    <s v="Q 1/2022"/>
    <n v="2022"/>
    <x v="1"/>
    <s v="CPPFA02"/>
    <x v="5"/>
    <x v="26"/>
    <n v="4199"/>
  </r>
  <r>
    <x v="45"/>
    <s v="T4"/>
    <s v="Tuần 4/2022"/>
    <x v="2"/>
    <s v="Q 1/2022"/>
    <n v="2022"/>
    <x v="1"/>
    <s v="CPPFA03"/>
    <x v="5"/>
    <x v="27"/>
    <n v="4303"/>
  </r>
  <r>
    <x v="45"/>
    <s v="T4"/>
    <s v="Tuần 4/2022"/>
    <x v="2"/>
    <s v="Q 1/2022"/>
    <n v="2022"/>
    <x v="1"/>
    <s v="CPPFA04"/>
    <x v="5"/>
    <x v="28"/>
    <n v="4208"/>
  </r>
  <r>
    <x v="45"/>
    <s v="T4"/>
    <s v="Tuần 4/2022"/>
    <x v="2"/>
    <s v="Q 1/2022"/>
    <n v="2022"/>
    <x v="1"/>
    <s v="CPPFA05"/>
    <x v="5"/>
    <x v="29"/>
    <n v="4136"/>
  </r>
  <r>
    <x v="45"/>
    <s v="T4"/>
    <s v="Tuần 4/2022"/>
    <x v="2"/>
    <s v="Q 1/2022"/>
    <n v="2022"/>
    <x v="1"/>
    <s v="CPPFA06"/>
    <x v="5"/>
    <x v="30"/>
    <n v="4184"/>
  </r>
  <r>
    <x v="45"/>
    <s v="T4"/>
    <s v="Tuần 4/2022"/>
    <x v="2"/>
    <s v="Q 1/2022"/>
    <n v="2022"/>
    <x v="1"/>
    <s v="CPPFE01"/>
    <x v="6"/>
    <x v="31"/>
    <n v="2065"/>
  </r>
  <r>
    <x v="45"/>
    <s v="T4"/>
    <s v="Tuần 4/2022"/>
    <x v="2"/>
    <s v="Q 1/2022"/>
    <n v="2022"/>
    <x v="1"/>
    <s v="CPPFE02"/>
    <x v="6"/>
    <x v="32"/>
    <n v="2180"/>
  </r>
  <r>
    <x v="45"/>
    <s v="T4"/>
    <s v="Tuần 4/2022"/>
    <x v="2"/>
    <s v="Q 1/2022"/>
    <n v="2022"/>
    <x v="1"/>
    <s v="CPPFE03"/>
    <x v="6"/>
    <x v="33"/>
    <n v="2099"/>
  </r>
  <r>
    <x v="45"/>
    <s v="T4"/>
    <s v="Tuần 4/2022"/>
    <x v="2"/>
    <s v="Q 1/2022"/>
    <n v="2022"/>
    <x v="1"/>
    <s v="CPPFE04"/>
    <x v="6"/>
    <x v="34"/>
    <n v="2043"/>
  </r>
  <r>
    <x v="46"/>
    <s v="T2"/>
    <s v="Tuần 4/2022"/>
    <x v="2"/>
    <s v="Q 1/2022"/>
    <n v="2022"/>
    <x v="1"/>
    <s v="CPPFE05"/>
    <x v="6"/>
    <x v="35"/>
    <n v="2153"/>
  </r>
  <r>
    <x v="46"/>
    <s v="T2"/>
    <s v="Tuần 4/2022"/>
    <x v="2"/>
    <s v="Q 1/2022"/>
    <n v="2022"/>
    <x v="1"/>
    <s v="CPPFE06"/>
    <x v="6"/>
    <x v="36"/>
    <n v="2096"/>
  </r>
  <r>
    <x v="46"/>
    <s v="T2"/>
    <s v="Tuần 4/2022"/>
    <x v="2"/>
    <s v="Q 1/2022"/>
    <n v="2022"/>
    <x v="0"/>
    <s v="CPNS01"/>
    <x v="0"/>
    <x v="0"/>
    <n v="1265"/>
  </r>
  <r>
    <x v="47"/>
    <s v="T7"/>
    <s v="Tuần 3/2022"/>
    <x v="2"/>
    <s v="Q 1/2022"/>
    <n v="2022"/>
    <x v="0"/>
    <s v="CPNS02"/>
    <x v="0"/>
    <x v="1"/>
    <n v="99"/>
  </r>
  <r>
    <x v="47"/>
    <s v="T7"/>
    <s v="Tuần 3/2022"/>
    <x v="2"/>
    <s v="Q 1/2022"/>
    <n v="2022"/>
    <x v="0"/>
    <s v="CPNS03"/>
    <x v="0"/>
    <x v="2"/>
    <n v="45"/>
  </r>
  <r>
    <x v="47"/>
    <s v="T7"/>
    <s v="Tuần 3/2022"/>
    <x v="2"/>
    <s v="Q 1/2022"/>
    <n v="2022"/>
    <x v="0"/>
    <s v="CPNS04"/>
    <x v="0"/>
    <x v="3"/>
    <n v="1383.9999999999998"/>
  </r>
  <r>
    <x v="47"/>
    <s v="T7"/>
    <s v="Tuần 3/2022"/>
    <x v="2"/>
    <s v="Q 1/2022"/>
    <n v="2022"/>
    <x v="0"/>
    <s v="CPNS05"/>
    <x v="0"/>
    <x v="4"/>
    <n v="2030"/>
  </r>
  <r>
    <x v="47"/>
    <s v="T7"/>
    <s v="Tuần 3/2022"/>
    <x v="2"/>
    <s v="Q 1/2022"/>
    <n v="2022"/>
    <x v="0"/>
    <s v="CPNS06"/>
    <x v="0"/>
    <x v="5"/>
    <n v="93"/>
  </r>
  <r>
    <x v="48"/>
    <s v="T6"/>
    <s v="Tuần 3/2022"/>
    <x v="2"/>
    <s v="Q 1/2022"/>
    <n v="2022"/>
    <x v="0"/>
    <s v="CPVP01"/>
    <x v="1"/>
    <x v="6"/>
    <n v="2018"/>
  </r>
  <r>
    <x v="48"/>
    <s v="T6"/>
    <s v="Tuần 3/2022"/>
    <x v="2"/>
    <s v="Q 1/2022"/>
    <n v="2022"/>
    <x v="0"/>
    <s v="CPVP02"/>
    <x v="1"/>
    <x v="7"/>
    <n v="36"/>
  </r>
  <r>
    <x v="49"/>
    <s v="T5"/>
    <s v="Tuần 3/2022"/>
    <x v="2"/>
    <s v="Q 1/2022"/>
    <n v="2022"/>
    <x v="0"/>
    <s v="CPLV"/>
    <x v="2"/>
    <x v="8"/>
    <n v="51"/>
  </r>
  <r>
    <x v="49"/>
    <s v="T5"/>
    <s v="Tuần 3/2022"/>
    <x v="2"/>
    <s v="Q 1/2022"/>
    <n v="2022"/>
    <x v="0"/>
    <s v="CPCT"/>
    <x v="2"/>
    <x v="9"/>
    <n v="100"/>
  </r>
  <r>
    <x v="49"/>
    <s v="T5"/>
    <s v="Tuần 3/2022"/>
    <x v="2"/>
    <s v="Q 1/2022"/>
    <n v="2022"/>
    <x v="0"/>
    <s v="CPTK"/>
    <x v="2"/>
    <x v="10"/>
    <n v="100"/>
  </r>
  <r>
    <x v="50"/>
    <s v="T4"/>
    <s v="Tuần 3/2022"/>
    <x v="2"/>
    <s v="Q 1/2022"/>
    <n v="2022"/>
    <x v="0"/>
    <s v="CPDV"/>
    <x v="2"/>
    <x v="11"/>
    <n v="66"/>
  </r>
  <r>
    <x v="51"/>
    <s v="T2"/>
    <s v="Tuần 3/2022"/>
    <x v="2"/>
    <s v="Q 1/2022"/>
    <n v="2022"/>
    <x v="0"/>
    <s v="NDTH"/>
    <x v="2"/>
    <x v="12"/>
    <n v="840"/>
  </r>
  <r>
    <x v="52"/>
    <s v="T7"/>
    <s v="Tuần 2/2022"/>
    <x v="2"/>
    <s v="Q 1/2022"/>
    <n v="2022"/>
    <x v="1"/>
    <s v="CPHH01"/>
    <x v="2"/>
    <x v="13"/>
    <n v="177"/>
  </r>
  <r>
    <x v="53"/>
    <s v="T6"/>
    <s v="Tuần 2/2022"/>
    <x v="2"/>
    <s v="Q 1/2022"/>
    <n v="2022"/>
    <x v="1"/>
    <s v="CPHH02"/>
    <x v="2"/>
    <x v="14"/>
    <n v="159"/>
  </r>
  <r>
    <x v="53"/>
    <s v="T6"/>
    <s v="Tuần 2/2022"/>
    <x v="2"/>
    <s v="Q 1/2022"/>
    <n v="2022"/>
    <x v="1"/>
    <s v="CPHH03"/>
    <x v="2"/>
    <x v="15"/>
    <n v="194"/>
  </r>
  <r>
    <x v="53"/>
    <s v="T6"/>
    <s v="Tuần 2/2022"/>
    <x v="2"/>
    <s v="Q 1/2022"/>
    <n v="2022"/>
    <x v="1"/>
    <s v="CPVC01"/>
    <x v="3"/>
    <x v="16"/>
    <n v="173.6"/>
  </r>
  <r>
    <x v="54"/>
    <s v="T5"/>
    <s v="Tuần 2/2022"/>
    <x v="2"/>
    <s v="Q 1/2022"/>
    <n v="2022"/>
    <x v="1"/>
    <s v="CPVC02"/>
    <x v="3"/>
    <x v="17"/>
    <n v="93.955555555555563"/>
  </r>
  <r>
    <x v="54"/>
    <s v="T5"/>
    <s v="Tuần 2/2022"/>
    <x v="2"/>
    <s v="Q 1/2022"/>
    <n v="2022"/>
    <x v="1"/>
    <s v="CPVC03"/>
    <x v="3"/>
    <x v="18"/>
    <n v="123.2"/>
  </r>
  <r>
    <x v="54"/>
    <s v="T5"/>
    <s v="Tuần 2/2022"/>
    <x v="2"/>
    <s v="Q 1/2022"/>
    <n v="2022"/>
    <x v="1"/>
    <s v="CPVC04"/>
    <x v="3"/>
    <x v="19"/>
    <n v="62.222222222222229"/>
  </r>
  <r>
    <x v="54"/>
    <s v="T5"/>
    <s v="Tuần 2/2022"/>
    <x v="2"/>
    <s v="Q 1/2022"/>
    <n v="2022"/>
    <x v="1"/>
    <s v="CPMRFB01"/>
    <x v="4"/>
    <x v="20"/>
    <n v="1845"/>
  </r>
  <r>
    <x v="54"/>
    <s v="T5"/>
    <s v="Tuần 2/2022"/>
    <x v="2"/>
    <s v="Q 1/2022"/>
    <n v="2022"/>
    <x v="1"/>
    <s v="CPMRFB02"/>
    <x v="4"/>
    <x v="21"/>
    <n v="1678"/>
  </r>
  <r>
    <x v="55"/>
    <s v="T4"/>
    <s v="Tuần 2/2022"/>
    <x v="2"/>
    <s v="Q 1/2022"/>
    <n v="2022"/>
    <x v="1"/>
    <s v="CPMRYTB01"/>
    <x v="4"/>
    <x v="22"/>
    <n v="1769"/>
  </r>
  <r>
    <x v="55"/>
    <s v="T4"/>
    <s v="Tuần 2/2022"/>
    <x v="2"/>
    <s v="Q 1/2022"/>
    <n v="2022"/>
    <x v="1"/>
    <s v="CPMRYTB01"/>
    <x v="4"/>
    <x v="22"/>
    <n v="1752"/>
  </r>
  <r>
    <x v="55"/>
    <s v="T4"/>
    <s v="Tuần 2/2022"/>
    <x v="2"/>
    <s v="Q 1/2022"/>
    <n v="2022"/>
    <x v="1"/>
    <s v="CPMREC01"/>
    <x v="4"/>
    <x v="23"/>
    <n v="1867"/>
  </r>
  <r>
    <x v="56"/>
    <s v="T3"/>
    <s v="Tuần 2/2022"/>
    <x v="2"/>
    <s v="Q 1/2022"/>
    <n v="2022"/>
    <x v="1"/>
    <s v="CPMREC02"/>
    <x v="4"/>
    <x v="24"/>
    <n v="1874"/>
  </r>
  <r>
    <x v="56"/>
    <s v="T3"/>
    <s v="Tuần 2/2022"/>
    <x v="2"/>
    <s v="Q 1/2022"/>
    <n v="2022"/>
    <x v="1"/>
    <s v="CPPFA01"/>
    <x v="5"/>
    <x v="25"/>
    <n v="4125"/>
  </r>
  <r>
    <x v="56"/>
    <s v="T3"/>
    <s v="Tuần 2/2022"/>
    <x v="2"/>
    <s v="Q 1/2022"/>
    <n v="2022"/>
    <x v="1"/>
    <s v="CPPFA02"/>
    <x v="5"/>
    <x v="26"/>
    <n v="4146"/>
  </r>
  <r>
    <x v="57"/>
    <s v="T5"/>
    <s v="Tuần 27/2022"/>
    <x v="3"/>
    <s v="Q 2/2022"/>
    <n v="2022"/>
    <x v="1"/>
    <s v="CPPFA03"/>
    <x v="5"/>
    <x v="27"/>
    <n v="4282"/>
  </r>
  <r>
    <x v="57"/>
    <s v="T5"/>
    <s v="Tuần 27/2022"/>
    <x v="3"/>
    <s v="Q 2/2022"/>
    <n v="2022"/>
    <x v="1"/>
    <s v="CPPFA04"/>
    <x v="5"/>
    <x v="28"/>
    <n v="4162"/>
  </r>
  <r>
    <x v="57"/>
    <s v="T5"/>
    <s v="Tuần 27/2022"/>
    <x v="3"/>
    <s v="Q 2/2022"/>
    <n v="2022"/>
    <x v="1"/>
    <s v="CPPFA05"/>
    <x v="5"/>
    <x v="29"/>
    <n v="4203"/>
  </r>
  <r>
    <x v="57"/>
    <s v="T5"/>
    <s v="Tuần 27/2022"/>
    <x v="3"/>
    <s v="Q 2/2022"/>
    <n v="2022"/>
    <x v="1"/>
    <s v="CPPFA06"/>
    <x v="5"/>
    <x v="30"/>
    <n v="4236"/>
  </r>
  <r>
    <x v="57"/>
    <s v="T5"/>
    <s v="Tuần 27/2022"/>
    <x v="3"/>
    <s v="Q 2/2022"/>
    <n v="2022"/>
    <x v="1"/>
    <s v="CPPFE01"/>
    <x v="6"/>
    <x v="31"/>
    <n v="2046"/>
  </r>
  <r>
    <x v="57"/>
    <s v="T5"/>
    <s v="Tuần 27/2022"/>
    <x v="3"/>
    <s v="Q 2/2022"/>
    <n v="2022"/>
    <x v="1"/>
    <s v="CPPFE02"/>
    <x v="6"/>
    <x v="32"/>
    <n v="2031"/>
  </r>
  <r>
    <x v="57"/>
    <s v="T5"/>
    <s v="Tuần 27/2022"/>
    <x v="3"/>
    <s v="Q 2/2022"/>
    <n v="2022"/>
    <x v="1"/>
    <s v="CPPFE03"/>
    <x v="6"/>
    <x v="33"/>
    <n v="2021"/>
  </r>
  <r>
    <x v="57"/>
    <s v="T5"/>
    <s v="Tuần 27/2022"/>
    <x v="3"/>
    <s v="Q 2/2022"/>
    <n v="2022"/>
    <x v="1"/>
    <s v="CPPFE04"/>
    <x v="6"/>
    <x v="34"/>
    <n v="2143"/>
  </r>
  <r>
    <x v="57"/>
    <s v="T5"/>
    <s v="Tuần 27/2022"/>
    <x v="3"/>
    <s v="Q 2/2022"/>
    <n v="2022"/>
    <x v="1"/>
    <s v="CPPFE05"/>
    <x v="6"/>
    <x v="35"/>
    <n v="2200"/>
  </r>
  <r>
    <x v="57"/>
    <s v="T5"/>
    <s v="Tuần 27/2022"/>
    <x v="3"/>
    <s v="Q 2/2022"/>
    <n v="2022"/>
    <x v="1"/>
    <s v="CPPFE06"/>
    <x v="6"/>
    <x v="36"/>
    <n v="2160"/>
  </r>
  <r>
    <x v="57"/>
    <s v="T5"/>
    <s v="Tuần 27/2022"/>
    <x v="3"/>
    <s v="Q 2/2022"/>
    <n v="2022"/>
    <x v="0"/>
    <s v="CPNS05"/>
    <x v="0"/>
    <x v="4"/>
    <n v="1830"/>
  </r>
  <r>
    <x v="57"/>
    <s v="T5"/>
    <s v="Tuần 27/2022"/>
    <x v="3"/>
    <s v="Q 2/2022"/>
    <n v="2022"/>
    <x v="0"/>
    <s v="CPNS06"/>
    <x v="0"/>
    <x v="5"/>
    <n v="71"/>
  </r>
  <r>
    <x v="57"/>
    <s v="T5"/>
    <s v="Tuần 27/2022"/>
    <x v="3"/>
    <s v="Q 2/2022"/>
    <n v="2022"/>
    <x v="0"/>
    <s v="CPVP01"/>
    <x v="1"/>
    <x v="6"/>
    <n v="2075"/>
  </r>
  <r>
    <x v="57"/>
    <s v="T5"/>
    <s v="Tuần 27/2022"/>
    <x v="3"/>
    <s v="Q 2/2022"/>
    <n v="2022"/>
    <x v="0"/>
    <s v="CPVP02"/>
    <x v="1"/>
    <x v="7"/>
    <n v="111"/>
  </r>
  <r>
    <x v="57"/>
    <s v="T5"/>
    <s v="Tuần 27/2022"/>
    <x v="3"/>
    <s v="Q 2/2022"/>
    <n v="2022"/>
    <x v="0"/>
    <s v="CPLV"/>
    <x v="2"/>
    <x v="8"/>
    <n v="112"/>
  </r>
  <r>
    <x v="57"/>
    <s v="T5"/>
    <s v="Tuần 27/2022"/>
    <x v="3"/>
    <s v="Q 2/2022"/>
    <n v="2022"/>
    <x v="0"/>
    <s v="CPCT"/>
    <x v="2"/>
    <x v="9"/>
    <n v="100"/>
  </r>
  <r>
    <x v="58"/>
    <s v="T4"/>
    <s v="Tuần 27/2022"/>
    <x v="3"/>
    <s v="Q 2/2022"/>
    <n v="2022"/>
    <x v="0"/>
    <s v="CPTK"/>
    <x v="2"/>
    <x v="10"/>
    <n v="100"/>
  </r>
  <r>
    <x v="59"/>
    <s v="T3"/>
    <s v="Tuần 27/2022"/>
    <x v="3"/>
    <s v="Q 2/2022"/>
    <n v="2022"/>
    <x v="0"/>
    <s v="CPDV"/>
    <x v="2"/>
    <x v="11"/>
    <n v="122"/>
  </r>
  <r>
    <x v="59"/>
    <s v="T3"/>
    <s v="Tuần 27/2022"/>
    <x v="3"/>
    <s v="Q 2/2022"/>
    <n v="2022"/>
    <x v="0"/>
    <s v="NDTH"/>
    <x v="2"/>
    <x v="12"/>
    <n v="435"/>
  </r>
  <r>
    <x v="59"/>
    <s v="T3"/>
    <s v="Tuần 27/2022"/>
    <x v="3"/>
    <s v="Q 2/2022"/>
    <n v="2022"/>
    <x v="1"/>
    <s v="CPHH01"/>
    <x v="2"/>
    <x v="13"/>
    <n v="199"/>
  </r>
  <r>
    <x v="60"/>
    <s v="T2"/>
    <s v="Tuần 27/2022"/>
    <x v="3"/>
    <s v="Q 2/2022"/>
    <n v="2022"/>
    <x v="1"/>
    <s v="CPHH02"/>
    <x v="2"/>
    <x v="14"/>
    <n v="192"/>
  </r>
  <r>
    <x v="60"/>
    <s v="T2"/>
    <s v="Tuần 27/2022"/>
    <x v="3"/>
    <s v="Q 2/2022"/>
    <n v="2022"/>
    <x v="1"/>
    <s v="CPHH03"/>
    <x v="2"/>
    <x v="15"/>
    <n v="55"/>
  </r>
  <r>
    <x v="61"/>
    <s v="CN"/>
    <s v="Tuần 27/2022"/>
    <x v="3"/>
    <s v="Q 2/2022"/>
    <n v="2022"/>
    <x v="1"/>
    <s v="CPVC01"/>
    <x v="3"/>
    <x v="16"/>
    <n v="142.48888888888888"/>
  </r>
  <r>
    <x v="62"/>
    <s v="T6"/>
    <s v="Tuần 26/2022"/>
    <x v="3"/>
    <s v="Q 2/2022"/>
    <n v="2022"/>
    <x v="1"/>
    <s v="CPVC02"/>
    <x v="3"/>
    <x v="17"/>
    <n v="153.68888888888887"/>
  </r>
  <r>
    <x v="63"/>
    <s v="T5"/>
    <s v="Tuần 26/2022"/>
    <x v="3"/>
    <s v="Q 2/2022"/>
    <n v="2022"/>
    <x v="1"/>
    <s v="CPVC03"/>
    <x v="3"/>
    <x v="18"/>
    <n v="153.06666666666669"/>
  </r>
  <r>
    <x v="64"/>
    <s v="T4"/>
    <s v="Tuần 26/2022"/>
    <x v="3"/>
    <s v="Q 2/2022"/>
    <n v="2022"/>
    <x v="1"/>
    <s v="CPVC04"/>
    <x v="3"/>
    <x v="19"/>
    <n v="153.68888888888887"/>
  </r>
  <r>
    <x v="64"/>
    <s v="T4"/>
    <s v="Tuần 26/2022"/>
    <x v="3"/>
    <s v="Q 2/2022"/>
    <n v="2022"/>
    <x v="1"/>
    <s v="CPMRFB01"/>
    <x v="4"/>
    <x v="20"/>
    <n v="1847"/>
  </r>
  <r>
    <x v="64"/>
    <s v="T4"/>
    <s v="Tuần 26/2022"/>
    <x v="3"/>
    <s v="Q 2/2022"/>
    <n v="2022"/>
    <x v="1"/>
    <s v="CPMRFB02"/>
    <x v="4"/>
    <x v="21"/>
    <n v="1680"/>
  </r>
  <r>
    <x v="64"/>
    <s v="T4"/>
    <s v="Tuần 26/2022"/>
    <x v="3"/>
    <s v="Q 2/2022"/>
    <n v="2022"/>
    <x v="1"/>
    <s v="CPMRYTB01"/>
    <x v="4"/>
    <x v="22"/>
    <n v="1756"/>
  </r>
  <r>
    <x v="64"/>
    <s v="T4"/>
    <s v="Tuần 26/2022"/>
    <x v="3"/>
    <s v="Q 2/2022"/>
    <n v="2022"/>
    <x v="1"/>
    <s v="CPMRYTB01"/>
    <x v="4"/>
    <x v="22"/>
    <n v="1821"/>
  </r>
  <r>
    <x v="65"/>
    <s v="T3"/>
    <s v="Tuần 26/2022"/>
    <x v="3"/>
    <s v="Q 2/2022"/>
    <n v="2022"/>
    <x v="1"/>
    <s v="CPMREC01"/>
    <x v="4"/>
    <x v="23"/>
    <n v="1693"/>
  </r>
  <r>
    <x v="65"/>
    <s v="T3"/>
    <s v="Tuần 26/2022"/>
    <x v="3"/>
    <s v="Q 2/2022"/>
    <n v="2022"/>
    <x v="1"/>
    <s v="CPMREC02"/>
    <x v="4"/>
    <x v="24"/>
    <n v="1809"/>
  </r>
  <r>
    <x v="66"/>
    <s v="T2"/>
    <s v="Tuần 26/2022"/>
    <x v="3"/>
    <s v="Q 2/2022"/>
    <n v="2022"/>
    <x v="1"/>
    <s v="CPPFA01"/>
    <x v="5"/>
    <x v="25"/>
    <n v="4180"/>
  </r>
  <r>
    <x v="66"/>
    <s v="T2"/>
    <s v="Tuần 26/2022"/>
    <x v="3"/>
    <s v="Q 2/2022"/>
    <n v="2022"/>
    <x v="1"/>
    <s v="CPPFA02"/>
    <x v="5"/>
    <x v="26"/>
    <n v="4232"/>
  </r>
  <r>
    <x v="66"/>
    <s v="T2"/>
    <s v="Tuần 26/2022"/>
    <x v="3"/>
    <s v="Q 2/2022"/>
    <n v="2022"/>
    <x v="1"/>
    <s v="CPPFA03"/>
    <x v="5"/>
    <x v="27"/>
    <n v="4265"/>
  </r>
  <r>
    <x v="67"/>
    <s v="CN"/>
    <s v="Tuần 26/2022"/>
    <x v="3"/>
    <s v="Q 2/2022"/>
    <n v="2022"/>
    <x v="1"/>
    <s v="CPPFA04"/>
    <x v="5"/>
    <x v="28"/>
    <n v="4258"/>
  </r>
  <r>
    <x v="67"/>
    <s v="CN"/>
    <s v="Tuần 26/2022"/>
    <x v="3"/>
    <s v="Q 2/2022"/>
    <n v="2022"/>
    <x v="1"/>
    <s v="CPPFA05"/>
    <x v="5"/>
    <x v="29"/>
    <n v="4150"/>
  </r>
  <r>
    <x v="67"/>
    <s v="CN"/>
    <s v="Tuần 26/2022"/>
    <x v="3"/>
    <s v="Q 2/2022"/>
    <n v="2022"/>
    <x v="1"/>
    <s v="CPPFA06"/>
    <x v="5"/>
    <x v="30"/>
    <n v="4299"/>
  </r>
  <r>
    <x v="67"/>
    <s v="CN"/>
    <s v="Tuần 26/2022"/>
    <x v="3"/>
    <s v="Q 2/2022"/>
    <n v="2022"/>
    <x v="1"/>
    <s v="CPPFE01"/>
    <x v="6"/>
    <x v="31"/>
    <n v="2204"/>
  </r>
  <r>
    <x v="67"/>
    <s v="CN"/>
    <s v="Tuần 26/2022"/>
    <x v="3"/>
    <s v="Q 2/2022"/>
    <n v="2022"/>
    <x v="1"/>
    <s v="CPPFE02"/>
    <x v="6"/>
    <x v="32"/>
    <n v="2076"/>
  </r>
  <r>
    <x v="67"/>
    <s v="CN"/>
    <s v="Tuần 26/2022"/>
    <x v="3"/>
    <s v="Q 2/2022"/>
    <n v="2022"/>
    <x v="1"/>
    <s v="CPPFE03"/>
    <x v="6"/>
    <x v="33"/>
    <n v="2110"/>
  </r>
  <r>
    <x v="67"/>
    <s v="CN"/>
    <s v="Tuần 26/2022"/>
    <x v="3"/>
    <s v="Q 2/2022"/>
    <n v="2022"/>
    <x v="1"/>
    <s v="CPPFE04"/>
    <x v="6"/>
    <x v="34"/>
    <n v="2084"/>
  </r>
  <r>
    <x v="68"/>
    <s v="T7"/>
    <s v="Tuần 25/2022"/>
    <x v="3"/>
    <s v="Q 2/2022"/>
    <n v="2022"/>
    <x v="1"/>
    <s v="CPPFE05"/>
    <x v="6"/>
    <x v="35"/>
    <n v="2066"/>
  </r>
  <r>
    <x v="68"/>
    <s v="T7"/>
    <s v="Tuần 25/2022"/>
    <x v="3"/>
    <s v="Q 2/2022"/>
    <n v="2022"/>
    <x v="1"/>
    <s v="CPPFE06"/>
    <x v="6"/>
    <x v="36"/>
    <n v="2148"/>
  </r>
  <r>
    <x v="68"/>
    <s v="T7"/>
    <s v="Tuần 25/2022"/>
    <x v="3"/>
    <s v="Q 2/2022"/>
    <n v="2022"/>
    <x v="0"/>
    <s v="CPNS01"/>
    <x v="0"/>
    <x v="0"/>
    <n v="1146"/>
  </r>
  <r>
    <x v="68"/>
    <s v="T7"/>
    <s v="Tuần 25/2022"/>
    <x v="3"/>
    <s v="Q 2/2022"/>
    <n v="2022"/>
    <x v="0"/>
    <s v="CPNS02"/>
    <x v="0"/>
    <x v="1"/>
    <n v="40"/>
  </r>
  <r>
    <x v="68"/>
    <s v="T7"/>
    <s v="Tuần 25/2022"/>
    <x v="3"/>
    <s v="Q 2/2022"/>
    <n v="2022"/>
    <x v="0"/>
    <s v="CPNS03"/>
    <x v="0"/>
    <x v="2"/>
    <n v="206"/>
  </r>
  <r>
    <x v="69"/>
    <s v="T6"/>
    <s v="Tuần 25/2022"/>
    <x v="3"/>
    <s v="Q 2/2022"/>
    <n v="2022"/>
    <x v="0"/>
    <s v="CPNS04"/>
    <x v="0"/>
    <x v="3"/>
    <n v="578.99999999999989"/>
  </r>
  <r>
    <x v="69"/>
    <s v="T6"/>
    <s v="Tuần 25/2022"/>
    <x v="3"/>
    <s v="Q 2/2022"/>
    <n v="2022"/>
    <x v="0"/>
    <s v="CPNS05"/>
    <x v="0"/>
    <x v="4"/>
    <n v="1440"/>
  </r>
  <r>
    <x v="69"/>
    <s v="T6"/>
    <s v="Tuần 25/2022"/>
    <x v="3"/>
    <s v="Q 2/2022"/>
    <n v="2022"/>
    <x v="0"/>
    <s v="CPNS06"/>
    <x v="0"/>
    <x v="5"/>
    <n v="88"/>
  </r>
  <r>
    <x v="69"/>
    <s v="T6"/>
    <s v="Tuần 25/2022"/>
    <x v="3"/>
    <s v="Q 2/2022"/>
    <n v="2022"/>
    <x v="0"/>
    <s v="CPVP01"/>
    <x v="1"/>
    <x v="6"/>
    <n v="2151"/>
  </r>
  <r>
    <x v="69"/>
    <s v="T6"/>
    <s v="Tuần 25/2022"/>
    <x v="3"/>
    <s v="Q 2/2022"/>
    <n v="2022"/>
    <x v="0"/>
    <s v="CPVP02"/>
    <x v="1"/>
    <x v="7"/>
    <n v="149"/>
  </r>
  <r>
    <x v="69"/>
    <s v="T6"/>
    <s v="Tuần 25/2022"/>
    <x v="3"/>
    <s v="Q 2/2022"/>
    <n v="2022"/>
    <x v="0"/>
    <s v="CPLV"/>
    <x v="2"/>
    <x v="8"/>
    <n v="107"/>
  </r>
  <r>
    <x v="70"/>
    <s v="T5"/>
    <s v="Tuần 25/2022"/>
    <x v="3"/>
    <s v="Q 2/2022"/>
    <n v="2022"/>
    <x v="0"/>
    <s v="CPCT"/>
    <x v="2"/>
    <x v="9"/>
    <n v="100"/>
  </r>
  <r>
    <x v="70"/>
    <s v="T5"/>
    <s v="Tuần 25/2022"/>
    <x v="3"/>
    <s v="Q 2/2022"/>
    <n v="2022"/>
    <x v="0"/>
    <s v="CPTK"/>
    <x v="2"/>
    <x v="10"/>
    <n v="100"/>
  </r>
  <r>
    <x v="70"/>
    <s v="T5"/>
    <s v="Tuần 25/2022"/>
    <x v="3"/>
    <s v="Q 2/2022"/>
    <n v="2022"/>
    <x v="0"/>
    <s v="CPDV"/>
    <x v="2"/>
    <x v="11"/>
    <n v="48"/>
  </r>
  <r>
    <x v="71"/>
    <s v="T2"/>
    <s v="Tuần 25/2022"/>
    <x v="3"/>
    <s v="Q 2/2022"/>
    <n v="2022"/>
    <x v="0"/>
    <s v="NDTH"/>
    <x v="2"/>
    <x v="12"/>
    <n v="330"/>
  </r>
  <r>
    <x v="71"/>
    <s v="T2"/>
    <s v="Tuần 25/2022"/>
    <x v="3"/>
    <s v="Q 2/2022"/>
    <n v="2022"/>
    <x v="1"/>
    <s v="CPHH01"/>
    <x v="2"/>
    <x v="13"/>
    <n v="212"/>
  </r>
  <r>
    <x v="71"/>
    <s v="T2"/>
    <s v="Tuần 25/2022"/>
    <x v="3"/>
    <s v="Q 2/2022"/>
    <n v="2022"/>
    <x v="1"/>
    <s v="CPHH02"/>
    <x v="2"/>
    <x v="14"/>
    <n v="181"/>
  </r>
  <r>
    <x v="71"/>
    <s v="T2"/>
    <s v="Tuần 25/2022"/>
    <x v="3"/>
    <s v="Q 2/2022"/>
    <n v="2022"/>
    <x v="1"/>
    <s v="CPHH03"/>
    <x v="2"/>
    <x v="15"/>
    <n v="32"/>
  </r>
  <r>
    <x v="71"/>
    <s v="T2"/>
    <s v="Tuần 25/2022"/>
    <x v="3"/>
    <s v="Q 2/2022"/>
    <n v="2022"/>
    <x v="1"/>
    <s v="CPVC01"/>
    <x v="3"/>
    <x v="16"/>
    <n v="95.2"/>
  </r>
  <r>
    <x v="72"/>
    <s v="CN"/>
    <s v="Tuần 25/2022"/>
    <x v="3"/>
    <s v="Q 2/2022"/>
    <n v="2022"/>
    <x v="1"/>
    <s v="CPVC02"/>
    <x v="3"/>
    <x v="17"/>
    <n v="161.77777777777777"/>
  </r>
  <r>
    <x v="72"/>
    <s v="CN"/>
    <s v="Tuần 25/2022"/>
    <x v="3"/>
    <s v="Q 2/2022"/>
    <n v="2022"/>
    <x v="1"/>
    <s v="CPVC03"/>
    <x v="3"/>
    <x v="18"/>
    <n v="126.31111111111112"/>
  </r>
  <r>
    <x v="72"/>
    <s v="CN"/>
    <s v="Tuần 25/2022"/>
    <x v="3"/>
    <s v="Q 2/2022"/>
    <n v="2022"/>
    <x v="1"/>
    <s v="CPVC04"/>
    <x v="3"/>
    <x v="19"/>
    <n v="111.37777777777775"/>
  </r>
  <r>
    <x v="72"/>
    <s v="CN"/>
    <s v="Tuần 25/2022"/>
    <x v="3"/>
    <s v="Q 2/2022"/>
    <n v="2022"/>
    <x v="1"/>
    <s v="CPMRFB01"/>
    <x v="4"/>
    <x v="20"/>
    <n v="1867"/>
  </r>
  <r>
    <x v="72"/>
    <s v="CN"/>
    <s v="Tuần 25/2022"/>
    <x v="3"/>
    <s v="Q 2/2022"/>
    <n v="2022"/>
    <x v="1"/>
    <s v="CPMRFB02"/>
    <x v="4"/>
    <x v="21"/>
    <n v="1786"/>
  </r>
  <r>
    <x v="72"/>
    <s v="CN"/>
    <s v="Tuần 25/2022"/>
    <x v="3"/>
    <s v="Q 2/2022"/>
    <n v="2022"/>
    <x v="1"/>
    <s v="CPMRYTB01"/>
    <x v="4"/>
    <x v="22"/>
    <n v="1812"/>
  </r>
  <r>
    <x v="73"/>
    <s v="T7"/>
    <s v="Tuần 24/2022"/>
    <x v="3"/>
    <s v="Q 2/2022"/>
    <n v="2022"/>
    <x v="1"/>
    <s v="CPMRYTB01"/>
    <x v="4"/>
    <x v="22"/>
    <n v="1788"/>
  </r>
  <r>
    <x v="73"/>
    <s v="T7"/>
    <s v="Tuần 24/2022"/>
    <x v="3"/>
    <s v="Q 2/2022"/>
    <n v="2022"/>
    <x v="1"/>
    <s v="CPMREC01"/>
    <x v="4"/>
    <x v="23"/>
    <n v="1733"/>
  </r>
  <r>
    <x v="73"/>
    <s v="T7"/>
    <s v="Tuần 24/2022"/>
    <x v="3"/>
    <s v="Q 2/2022"/>
    <n v="2022"/>
    <x v="1"/>
    <s v="CPMREC02"/>
    <x v="4"/>
    <x v="24"/>
    <n v="1862"/>
  </r>
  <r>
    <x v="74"/>
    <s v="T6"/>
    <s v="Tuần 24/2022"/>
    <x v="3"/>
    <s v="Q 2/2022"/>
    <n v="2022"/>
    <x v="1"/>
    <s v="CPPFA01"/>
    <x v="5"/>
    <x v="25"/>
    <n v="4162"/>
  </r>
  <r>
    <x v="74"/>
    <s v="T6"/>
    <s v="Tuần 24/2022"/>
    <x v="3"/>
    <s v="Q 2/2022"/>
    <n v="2022"/>
    <x v="1"/>
    <s v="CPPFA02"/>
    <x v="5"/>
    <x v="26"/>
    <n v="4147"/>
  </r>
  <r>
    <x v="74"/>
    <s v="T6"/>
    <s v="Tuần 24/2022"/>
    <x v="3"/>
    <s v="Q 2/2022"/>
    <n v="2022"/>
    <x v="1"/>
    <s v="CPPFA03"/>
    <x v="5"/>
    <x v="27"/>
    <n v="4118"/>
  </r>
  <r>
    <x v="74"/>
    <s v="T6"/>
    <s v="Tuần 24/2022"/>
    <x v="3"/>
    <s v="Q 2/2022"/>
    <n v="2022"/>
    <x v="1"/>
    <s v="CPPFA04"/>
    <x v="5"/>
    <x v="28"/>
    <n v="4274"/>
  </r>
  <r>
    <x v="74"/>
    <s v="T6"/>
    <s v="Tuần 24/2022"/>
    <x v="3"/>
    <s v="Q 2/2022"/>
    <n v="2022"/>
    <x v="1"/>
    <s v="CPPFA05"/>
    <x v="5"/>
    <x v="29"/>
    <n v="4178"/>
  </r>
  <r>
    <x v="74"/>
    <s v="T6"/>
    <s v="Tuần 24/2022"/>
    <x v="3"/>
    <s v="Q 2/2022"/>
    <n v="2022"/>
    <x v="1"/>
    <s v="CPPFA06"/>
    <x v="5"/>
    <x v="30"/>
    <n v="4275"/>
  </r>
  <r>
    <x v="74"/>
    <s v="T6"/>
    <s v="Tuần 24/2022"/>
    <x v="3"/>
    <s v="Q 2/2022"/>
    <n v="2022"/>
    <x v="1"/>
    <s v="CPPFE01"/>
    <x v="6"/>
    <x v="31"/>
    <n v="2053"/>
  </r>
  <r>
    <x v="74"/>
    <s v="T6"/>
    <s v="Tuần 24/2022"/>
    <x v="3"/>
    <s v="Q 2/2022"/>
    <n v="2022"/>
    <x v="1"/>
    <s v="CPPFE02"/>
    <x v="6"/>
    <x v="32"/>
    <n v="2059"/>
  </r>
  <r>
    <x v="74"/>
    <s v="T6"/>
    <s v="Tuần 24/2022"/>
    <x v="3"/>
    <s v="Q 2/2022"/>
    <n v="2022"/>
    <x v="1"/>
    <s v="CPPFE03"/>
    <x v="6"/>
    <x v="33"/>
    <n v="2036"/>
  </r>
  <r>
    <x v="74"/>
    <s v="T6"/>
    <s v="Tuần 24/2022"/>
    <x v="3"/>
    <s v="Q 2/2022"/>
    <n v="2022"/>
    <x v="1"/>
    <s v="CPPFE04"/>
    <x v="6"/>
    <x v="34"/>
    <n v="2147"/>
  </r>
  <r>
    <x v="75"/>
    <s v="T5"/>
    <s v="Tuần 24/2022"/>
    <x v="3"/>
    <s v="Q 2/2022"/>
    <n v="2022"/>
    <x v="1"/>
    <s v="CPPFE05"/>
    <x v="6"/>
    <x v="35"/>
    <n v="2056"/>
  </r>
  <r>
    <x v="76"/>
    <s v="T4"/>
    <s v="Tuần 24/2022"/>
    <x v="3"/>
    <s v="Q 2/2022"/>
    <n v="2022"/>
    <x v="1"/>
    <s v="CPPFE06"/>
    <x v="6"/>
    <x v="36"/>
    <n v="2060"/>
  </r>
  <r>
    <x v="76"/>
    <s v="T4"/>
    <s v="Tuần 24/2022"/>
    <x v="3"/>
    <s v="Q 2/2022"/>
    <n v="2022"/>
    <x v="1"/>
    <s v="CPMRFB01"/>
    <x v="4"/>
    <x v="20"/>
    <n v="1696"/>
  </r>
  <r>
    <x v="76"/>
    <s v="T4"/>
    <s v="Tuần 24/2022"/>
    <x v="3"/>
    <s v="Q 2/2022"/>
    <n v="2022"/>
    <x v="1"/>
    <s v="CPMRFB02"/>
    <x v="4"/>
    <x v="21"/>
    <n v="1820"/>
  </r>
  <r>
    <x v="76"/>
    <s v="T4"/>
    <s v="Tuần 24/2022"/>
    <x v="3"/>
    <s v="Q 2/2022"/>
    <n v="2022"/>
    <x v="1"/>
    <s v="CPMRYTB01"/>
    <x v="4"/>
    <x v="22"/>
    <n v="1781"/>
  </r>
  <r>
    <x v="76"/>
    <s v="T4"/>
    <s v="Tuần 24/2022"/>
    <x v="3"/>
    <s v="Q 2/2022"/>
    <n v="2022"/>
    <x v="1"/>
    <s v="CPMRYTB01"/>
    <x v="4"/>
    <x v="22"/>
    <n v="1762"/>
  </r>
  <r>
    <x v="76"/>
    <s v="T4"/>
    <s v="Tuần 24/2022"/>
    <x v="3"/>
    <s v="Q 2/2022"/>
    <n v="2022"/>
    <x v="1"/>
    <s v="CPMREC01"/>
    <x v="4"/>
    <x v="23"/>
    <n v="1783"/>
  </r>
  <r>
    <x v="76"/>
    <s v="T4"/>
    <s v="Tuần 24/2022"/>
    <x v="3"/>
    <s v="Q 2/2022"/>
    <n v="2022"/>
    <x v="1"/>
    <s v="CPMREC02"/>
    <x v="4"/>
    <x v="24"/>
    <n v="1756"/>
  </r>
  <r>
    <x v="76"/>
    <s v="T4"/>
    <s v="Tuần 24/2022"/>
    <x v="3"/>
    <s v="Q 2/2022"/>
    <n v="2022"/>
    <x v="1"/>
    <s v="CPPFA01"/>
    <x v="5"/>
    <x v="25"/>
    <n v="4257"/>
  </r>
  <r>
    <x v="76"/>
    <s v="T4"/>
    <s v="Tuần 24/2022"/>
    <x v="3"/>
    <s v="Q 2/2022"/>
    <n v="2022"/>
    <x v="1"/>
    <s v="CPPFA02"/>
    <x v="5"/>
    <x v="26"/>
    <n v="4290"/>
  </r>
  <r>
    <x v="76"/>
    <s v="T4"/>
    <s v="Tuần 24/2022"/>
    <x v="3"/>
    <s v="Q 2/2022"/>
    <n v="2022"/>
    <x v="1"/>
    <s v="CPPFA03"/>
    <x v="5"/>
    <x v="27"/>
    <n v="4156"/>
  </r>
  <r>
    <x v="76"/>
    <s v="T4"/>
    <s v="Tuần 24/2022"/>
    <x v="3"/>
    <s v="Q 2/2022"/>
    <n v="2022"/>
    <x v="1"/>
    <s v="CPPFA04"/>
    <x v="5"/>
    <x v="28"/>
    <n v="4252"/>
  </r>
  <r>
    <x v="76"/>
    <s v="T4"/>
    <s v="Tuần 24/2022"/>
    <x v="3"/>
    <s v="Q 2/2022"/>
    <n v="2022"/>
    <x v="1"/>
    <s v="CPPFA05"/>
    <x v="5"/>
    <x v="29"/>
    <n v="4224"/>
  </r>
  <r>
    <x v="76"/>
    <s v="T4"/>
    <s v="Tuần 24/2022"/>
    <x v="3"/>
    <s v="Q 2/2022"/>
    <n v="2022"/>
    <x v="1"/>
    <s v="CPPFA06"/>
    <x v="5"/>
    <x v="30"/>
    <n v="4151"/>
  </r>
  <r>
    <x v="76"/>
    <s v="T4"/>
    <s v="Tuần 24/2022"/>
    <x v="3"/>
    <s v="Q 2/2022"/>
    <n v="2022"/>
    <x v="1"/>
    <s v="CPPFE01"/>
    <x v="6"/>
    <x v="31"/>
    <n v="2186"/>
  </r>
  <r>
    <x v="76"/>
    <s v="T4"/>
    <s v="Tuần 24/2022"/>
    <x v="3"/>
    <s v="Q 2/2022"/>
    <n v="2022"/>
    <x v="1"/>
    <s v="CPPFE02"/>
    <x v="6"/>
    <x v="32"/>
    <n v="2147"/>
  </r>
  <r>
    <x v="76"/>
    <s v="T4"/>
    <s v="Tuần 24/2022"/>
    <x v="3"/>
    <s v="Q 2/2022"/>
    <n v="2022"/>
    <x v="1"/>
    <s v="CPPFE03"/>
    <x v="6"/>
    <x v="33"/>
    <n v="2048"/>
  </r>
  <r>
    <x v="76"/>
    <s v="T4"/>
    <s v="Tuần 24/2022"/>
    <x v="3"/>
    <s v="Q 2/2022"/>
    <n v="2022"/>
    <x v="1"/>
    <s v="CPPFE04"/>
    <x v="6"/>
    <x v="34"/>
    <n v="2037"/>
  </r>
  <r>
    <x v="76"/>
    <s v="T4"/>
    <s v="Tuần 24/2022"/>
    <x v="3"/>
    <s v="Q 2/2022"/>
    <n v="2022"/>
    <x v="1"/>
    <s v="CPPFE05"/>
    <x v="6"/>
    <x v="35"/>
    <n v="2024"/>
  </r>
  <r>
    <x v="76"/>
    <s v="T4"/>
    <s v="Tuần 24/2022"/>
    <x v="3"/>
    <s v="Q 2/2022"/>
    <n v="2022"/>
    <x v="1"/>
    <s v="CPPFE06"/>
    <x v="6"/>
    <x v="36"/>
    <n v="2023"/>
  </r>
  <r>
    <x v="76"/>
    <s v="T4"/>
    <s v="Tuần 24/2022"/>
    <x v="3"/>
    <s v="Q 2/2022"/>
    <n v="2022"/>
    <x v="0"/>
    <s v="CPNS01"/>
    <x v="0"/>
    <x v="0"/>
    <n v="1251"/>
  </r>
  <r>
    <x v="76"/>
    <s v="T4"/>
    <s v="Tuần 24/2022"/>
    <x v="3"/>
    <s v="Q 2/2022"/>
    <n v="2022"/>
    <x v="0"/>
    <s v="CPNS02"/>
    <x v="0"/>
    <x v="1"/>
    <n v="25"/>
  </r>
  <r>
    <x v="76"/>
    <s v="T4"/>
    <s v="Tuần 24/2022"/>
    <x v="3"/>
    <s v="Q 2/2022"/>
    <n v="2022"/>
    <x v="0"/>
    <s v="CPNS03"/>
    <x v="0"/>
    <x v="2"/>
    <n v="96"/>
  </r>
  <r>
    <x v="77"/>
    <s v="T3"/>
    <s v="Tuần 24/2022"/>
    <x v="3"/>
    <s v="Q 2/2022"/>
    <n v="2022"/>
    <x v="0"/>
    <s v="CPNS04"/>
    <x v="0"/>
    <x v="3"/>
    <n v="1181"/>
  </r>
  <r>
    <x v="78"/>
    <s v="CN"/>
    <s v="Tuần 24/2022"/>
    <x v="3"/>
    <s v="Q 2/2022"/>
    <n v="2022"/>
    <x v="0"/>
    <s v="CPNS05"/>
    <x v="0"/>
    <x v="4"/>
    <n v="360"/>
  </r>
  <r>
    <x v="78"/>
    <s v="CN"/>
    <s v="Tuần 24/2022"/>
    <x v="3"/>
    <s v="Q 2/2022"/>
    <n v="2022"/>
    <x v="0"/>
    <s v="CPNS06"/>
    <x v="0"/>
    <x v="5"/>
    <n v="128"/>
  </r>
  <r>
    <x v="78"/>
    <s v="CN"/>
    <s v="Tuần 24/2022"/>
    <x v="3"/>
    <s v="Q 2/2022"/>
    <n v="2022"/>
    <x v="0"/>
    <s v="CPVP01"/>
    <x v="1"/>
    <x v="6"/>
    <n v="2197"/>
  </r>
  <r>
    <x v="78"/>
    <s v="CN"/>
    <s v="Tuần 24/2022"/>
    <x v="3"/>
    <s v="Q 2/2022"/>
    <n v="2022"/>
    <x v="0"/>
    <s v="CPVP02"/>
    <x v="1"/>
    <x v="7"/>
    <n v="212"/>
  </r>
  <r>
    <x v="78"/>
    <s v="CN"/>
    <s v="Tuần 24/2022"/>
    <x v="3"/>
    <s v="Q 2/2022"/>
    <n v="2022"/>
    <x v="0"/>
    <s v="CPLV"/>
    <x v="2"/>
    <x v="8"/>
    <n v="67"/>
  </r>
  <r>
    <x v="78"/>
    <s v="CN"/>
    <s v="Tuần 24/2022"/>
    <x v="3"/>
    <s v="Q 2/2022"/>
    <n v="2022"/>
    <x v="0"/>
    <s v="CPCT"/>
    <x v="2"/>
    <x v="9"/>
    <n v="100"/>
  </r>
  <r>
    <x v="78"/>
    <s v="CN"/>
    <s v="Tuần 24/2022"/>
    <x v="3"/>
    <s v="Q 2/2022"/>
    <n v="2022"/>
    <x v="0"/>
    <s v="CPTK"/>
    <x v="2"/>
    <x v="10"/>
    <n v="100"/>
  </r>
  <r>
    <x v="78"/>
    <s v="CN"/>
    <s v="Tuần 24/2022"/>
    <x v="3"/>
    <s v="Q 2/2022"/>
    <n v="2022"/>
    <x v="0"/>
    <s v="CPDV"/>
    <x v="2"/>
    <x v="11"/>
    <n v="60"/>
  </r>
  <r>
    <x v="79"/>
    <s v="T7"/>
    <s v="Tuần 23/2022"/>
    <x v="3"/>
    <s v="Q 2/2022"/>
    <n v="2022"/>
    <x v="0"/>
    <s v="NDTH"/>
    <x v="2"/>
    <x v="12"/>
    <n v="1725"/>
  </r>
  <r>
    <x v="80"/>
    <s v="T5"/>
    <s v="Tuần 23/2022"/>
    <x v="3"/>
    <s v="Q 2/2022"/>
    <n v="2022"/>
    <x v="1"/>
    <s v="CPHH01"/>
    <x v="2"/>
    <x v="13"/>
    <n v="17"/>
  </r>
  <r>
    <x v="81"/>
    <s v="T4"/>
    <s v="Tuần 23/2022"/>
    <x v="3"/>
    <s v="Q 2/2022"/>
    <n v="2022"/>
    <x v="1"/>
    <s v="CPHH02"/>
    <x v="2"/>
    <x v="14"/>
    <n v="155"/>
  </r>
  <r>
    <x v="81"/>
    <s v="T4"/>
    <s v="Tuần 23/2022"/>
    <x v="3"/>
    <s v="Q 2/2022"/>
    <n v="2022"/>
    <x v="1"/>
    <s v="CPHH03"/>
    <x v="2"/>
    <x v="15"/>
    <n v="106"/>
  </r>
  <r>
    <x v="81"/>
    <s v="T4"/>
    <s v="Tuần 23/2022"/>
    <x v="3"/>
    <s v="Q 2/2022"/>
    <n v="2022"/>
    <x v="1"/>
    <s v="CPVC01"/>
    <x v="3"/>
    <x v="16"/>
    <n v="85.24444444444444"/>
  </r>
  <r>
    <x v="82"/>
    <s v="T4"/>
    <s v="Tuần 18/2022"/>
    <x v="4"/>
    <s v="Q 2/2022"/>
    <n v="2022"/>
    <x v="1"/>
    <s v="CPVC02"/>
    <x v="3"/>
    <x v="17"/>
    <n v="166.75555555555556"/>
  </r>
  <r>
    <x v="82"/>
    <s v="T4"/>
    <s v="Tuần 18/2022"/>
    <x v="4"/>
    <s v="Q 2/2022"/>
    <n v="2022"/>
    <x v="1"/>
    <s v="CPVC03"/>
    <x v="3"/>
    <x v="18"/>
    <n v="108.88888888888887"/>
  </r>
  <r>
    <x v="83"/>
    <s v="T2"/>
    <s v="Tuần 18/2022"/>
    <x v="4"/>
    <s v="Q 2/2022"/>
    <n v="2022"/>
    <x v="1"/>
    <s v="CPVC04"/>
    <x v="3"/>
    <x v="19"/>
    <n v="177.33333333333334"/>
  </r>
  <r>
    <x v="84"/>
    <s v="CN"/>
    <s v="Tuần 18/2022"/>
    <x v="4"/>
    <s v="Q 2/2022"/>
    <n v="2022"/>
    <x v="1"/>
    <s v="CPMRFB01"/>
    <x v="4"/>
    <x v="20"/>
    <n v="1802"/>
  </r>
  <r>
    <x v="84"/>
    <s v="CN"/>
    <s v="Tuần 18/2022"/>
    <x v="4"/>
    <s v="Q 2/2022"/>
    <n v="2022"/>
    <x v="1"/>
    <s v="CPMRFB02"/>
    <x v="4"/>
    <x v="21"/>
    <n v="1729"/>
  </r>
  <r>
    <x v="84"/>
    <s v="CN"/>
    <s v="Tuần 18/2022"/>
    <x v="4"/>
    <s v="Q 2/2022"/>
    <n v="2022"/>
    <x v="1"/>
    <s v="CPMRYTB01"/>
    <x v="4"/>
    <x v="22"/>
    <n v="1683"/>
  </r>
  <r>
    <x v="84"/>
    <s v="CN"/>
    <s v="Tuần 18/2022"/>
    <x v="4"/>
    <s v="Q 2/2022"/>
    <n v="2022"/>
    <x v="1"/>
    <s v="CPMRYTB01"/>
    <x v="4"/>
    <x v="22"/>
    <n v="1807"/>
  </r>
  <r>
    <x v="84"/>
    <s v="CN"/>
    <s v="Tuần 18/2022"/>
    <x v="4"/>
    <s v="Q 2/2022"/>
    <n v="2022"/>
    <x v="1"/>
    <s v="CPMREC01"/>
    <x v="4"/>
    <x v="23"/>
    <n v="1871"/>
  </r>
  <r>
    <x v="84"/>
    <s v="CN"/>
    <s v="Tuần 18/2022"/>
    <x v="4"/>
    <s v="Q 2/2022"/>
    <n v="2022"/>
    <x v="1"/>
    <s v="CPMREC02"/>
    <x v="4"/>
    <x v="24"/>
    <n v="1798"/>
  </r>
  <r>
    <x v="84"/>
    <s v="CN"/>
    <s v="Tuần 18/2022"/>
    <x v="4"/>
    <s v="Q 2/2022"/>
    <n v="2022"/>
    <x v="1"/>
    <s v="CPPFA01"/>
    <x v="5"/>
    <x v="25"/>
    <n v="4301"/>
  </r>
  <r>
    <x v="85"/>
    <s v="T7"/>
    <s v="Tuần 17/2022"/>
    <x v="4"/>
    <s v="Q 2/2022"/>
    <n v="2022"/>
    <x v="1"/>
    <s v="CPPFA02"/>
    <x v="5"/>
    <x v="26"/>
    <n v="4170"/>
  </r>
  <r>
    <x v="85"/>
    <s v="T7"/>
    <s v="Tuần 17/2022"/>
    <x v="4"/>
    <s v="Q 2/2022"/>
    <n v="2022"/>
    <x v="1"/>
    <s v="CPPFA03"/>
    <x v="5"/>
    <x v="27"/>
    <n v="4278"/>
  </r>
  <r>
    <x v="85"/>
    <s v="T7"/>
    <s v="Tuần 17/2022"/>
    <x v="4"/>
    <s v="Q 2/2022"/>
    <n v="2022"/>
    <x v="1"/>
    <s v="CPPFA04"/>
    <x v="5"/>
    <x v="28"/>
    <n v="4254"/>
  </r>
  <r>
    <x v="85"/>
    <s v="T7"/>
    <s v="Tuần 17/2022"/>
    <x v="4"/>
    <s v="Q 2/2022"/>
    <n v="2022"/>
    <x v="1"/>
    <s v="CPPFA05"/>
    <x v="5"/>
    <x v="29"/>
    <n v="4250"/>
  </r>
  <r>
    <x v="86"/>
    <s v="T6"/>
    <s v="Tuần 17/2022"/>
    <x v="4"/>
    <s v="Q 2/2022"/>
    <n v="2022"/>
    <x v="1"/>
    <s v="CPPFA06"/>
    <x v="5"/>
    <x v="30"/>
    <n v="4245"/>
  </r>
  <r>
    <x v="86"/>
    <s v="T6"/>
    <s v="Tuần 17/2022"/>
    <x v="4"/>
    <s v="Q 2/2022"/>
    <n v="2022"/>
    <x v="1"/>
    <s v="CPPFE01"/>
    <x v="6"/>
    <x v="31"/>
    <n v="2042"/>
  </r>
  <r>
    <x v="86"/>
    <s v="T6"/>
    <s v="Tuần 17/2022"/>
    <x v="4"/>
    <s v="Q 2/2022"/>
    <n v="2022"/>
    <x v="1"/>
    <s v="CPPFE02"/>
    <x v="6"/>
    <x v="32"/>
    <n v="2194"/>
  </r>
  <r>
    <x v="86"/>
    <s v="T6"/>
    <s v="Tuần 17/2022"/>
    <x v="4"/>
    <s v="Q 2/2022"/>
    <n v="2022"/>
    <x v="1"/>
    <s v="CPPFE03"/>
    <x v="6"/>
    <x v="33"/>
    <n v="2057"/>
  </r>
  <r>
    <x v="86"/>
    <s v="T6"/>
    <s v="Tuần 17/2022"/>
    <x v="4"/>
    <s v="Q 2/2022"/>
    <n v="2022"/>
    <x v="1"/>
    <s v="CPPFE04"/>
    <x v="6"/>
    <x v="34"/>
    <n v="2141"/>
  </r>
  <r>
    <x v="86"/>
    <s v="T6"/>
    <s v="Tuần 17/2022"/>
    <x v="4"/>
    <s v="Q 2/2022"/>
    <n v="2022"/>
    <x v="1"/>
    <s v="CPPFE05"/>
    <x v="6"/>
    <x v="35"/>
    <n v="2205"/>
  </r>
  <r>
    <x v="87"/>
    <s v="T5"/>
    <s v="Tuần 17/2022"/>
    <x v="4"/>
    <s v="Q 2/2022"/>
    <n v="2022"/>
    <x v="1"/>
    <s v="CPPFE06"/>
    <x v="6"/>
    <x v="36"/>
    <n v="2143"/>
  </r>
  <r>
    <x v="88"/>
    <s v="T2"/>
    <s v="Tuần 17/2022"/>
    <x v="4"/>
    <s v="Q 2/2022"/>
    <n v="2022"/>
    <x v="1"/>
    <s v="CPMRFB01"/>
    <x v="4"/>
    <x v="20"/>
    <n v="1786"/>
  </r>
  <r>
    <x v="89"/>
    <s v="CN"/>
    <s v="Tuần 17/2022"/>
    <x v="4"/>
    <s v="Q 2/2022"/>
    <n v="2022"/>
    <x v="1"/>
    <s v="CPMRFB02"/>
    <x v="4"/>
    <x v="21"/>
    <n v="1728"/>
  </r>
  <r>
    <x v="89"/>
    <s v="CN"/>
    <s v="Tuần 17/2022"/>
    <x v="4"/>
    <s v="Q 2/2022"/>
    <n v="2022"/>
    <x v="1"/>
    <s v="CPMRYTB01"/>
    <x v="4"/>
    <x v="22"/>
    <n v="1820"/>
  </r>
  <r>
    <x v="89"/>
    <s v="CN"/>
    <s v="Tuần 17/2022"/>
    <x v="4"/>
    <s v="Q 2/2022"/>
    <n v="2022"/>
    <x v="1"/>
    <s v="CPMRYTB01"/>
    <x v="4"/>
    <x v="22"/>
    <n v="1769"/>
  </r>
  <r>
    <x v="90"/>
    <s v="T7"/>
    <s v="Tuần 16/2022"/>
    <x v="4"/>
    <s v="Q 2/2022"/>
    <n v="2022"/>
    <x v="1"/>
    <s v="CPMREC01"/>
    <x v="4"/>
    <x v="23"/>
    <n v="1689"/>
  </r>
  <r>
    <x v="90"/>
    <s v="T7"/>
    <s v="Tuần 16/2022"/>
    <x v="4"/>
    <s v="Q 2/2022"/>
    <n v="2022"/>
    <x v="1"/>
    <s v="CPMREC02"/>
    <x v="4"/>
    <x v="24"/>
    <n v="1681"/>
  </r>
  <r>
    <x v="91"/>
    <s v="T6"/>
    <s v="Tuần 16/2022"/>
    <x v="4"/>
    <s v="Q 2/2022"/>
    <n v="2022"/>
    <x v="1"/>
    <s v="CPPFA01"/>
    <x v="5"/>
    <x v="25"/>
    <n v="4300"/>
  </r>
  <r>
    <x v="91"/>
    <s v="T6"/>
    <s v="Tuần 16/2022"/>
    <x v="4"/>
    <s v="Q 2/2022"/>
    <n v="2022"/>
    <x v="1"/>
    <s v="CPPFA02"/>
    <x v="5"/>
    <x v="26"/>
    <n v="4129"/>
  </r>
  <r>
    <x v="91"/>
    <s v="T6"/>
    <s v="Tuần 16/2022"/>
    <x v="4"/>
    <s v="Q 2/2022"/>
    <n v="2022"/>
    <x v="1"/>
    <s v="CPPFA03"/>
    <x v="5"/>
    <x v="27"/>
    <n v="4301"/>
  </r>
  <r>
    <x v="91"/>
    <s v="T6"/>
    <s v="Tuần 16/2022"/>
    <x v="4"/>
    <s v="Q 2/2022"/>
    <n v="2022"/>
    <x v="1"/>
    <s v="CPPFA04"/>
    <x v="5"/>
    <x v="28"/>
    <n v="4237"/>
  </r>
  <r>
    <x v="92"/>
    <s v="T5"/>
    <s v="Tuần 16/2022"/>
    <x v="4"/>
    <s v="Q 2/2022"/>
    <n v="2022"/>
    <x v="1"/>
    <s v="CPPFA05"/>
    <x v="5"/>
    <x v="29"/>
    <n v="4198"/>
  </r>
  <r>
    <x v="92"/>
    <s v="T5"/>
    <s v="Tuần 16/2022"/>
    <x v="4"/>
    <s v="Q 2/2022"/>
    <n v="2022"/>
    <x v="1"/>
    <s v="CPPFA06"/>
    <x v="5"/>
    <x v="30"/>
    <n v="4301"/>
  </r>
  <r>
    <x v="92"/>
    <s v="T5"/>
    <s v="Tuần 16/2022"/>
    <x v="4"/>
    <s v="Q 2/2022"/>
    <n v="2022"/>
    <x v="1"/>
    <s v="CPPFE01"/>
    <x v="6"/>
    <x v="31"/>
    <n v="2020"/>
  </r>
  <r>
    <x v="93"/>
    <s v="T5"/>
    <s v="Tuần 7/2022"/>
    <x v="1"/>
    <s v="Q 1/2022"/>
    <n v="2022"/>
    <x v="1"/>
    <s v="CPPFE02"/>
    <x v="6"/>
    <x v="32"/>
    <n v="2122"/>
  </r>
  <r>
    <x v="93"/>
    <s v="T5"/>
    <s v="Tuần 7/2022"/>
    <x v="1"/>
    <s v="Q 1/2022"/>
    <n v="2022"/>
    <x v="1"/>
    <s v="CPPFE03"/>
    <x v="6"/>
    <x v="33"/>
    <n v="2029"/>
  </r>
  <r>
    <x v="94"/>
    <s v="T4"/>
    <s v="Tuần 7/2022"/>
    <x v="1"/>
    <s v="Q 1/2022"/>
    <n v="2022"/>
    <x v="1"/>
    <s v="CPPFE04"/>
    <x v="6"/>
    <x v="34"/>
    <n v="2054"/>
  </r>
  <r>
    <x v="94"/>
    <s v="T4"/>
    <s v="Tuần 7/2022"/>
    <x v="1"/>
    <s v="Q 1/2022"/>
    <n v="2022"/>
    <x v="1"/>
    <s v="CPPFE05"/>
    <x v="6"/>
    <x v="35"/>
    <n v="2084"/>
  </r>
  <r>
    <x v="94"/>
    <s v="T4"/>
    <s v="Tuần 7/2022"/>
    <x v="1"/>
    <s v="Q 1/2022"/>
    <n v="2022"/>
    <x v="1"/>
    <s v="CPPFE06"/>
    <x v="6"/>
    <x v="36"/>
    <n v="2135"/>
  </r>
  <r>
    <x v="95"/>
    <s v="T2"/>
    <s v="Tuần 7/2022"/>
    <x v="1"/>
    <s v="Q 1/2022"/>
    <n v="2022"/>
    <x v="0"/>
    <s v="CPNS01"/>
    <x v="0"/>
    <x v="0"/>
    <n v="1310"/>
  </r>
  <r>
    <x v="96"/>
    <s v="T4"/>
    <s v="Tuần 6/2022"/>
    <x v="1"/>
    <s v="Q 1/2022"/>
    <n v="2022"/>
    <x v="0"/>
    <s v="CPNS02"/>
    <x v="0"/>
    <x v="1"/>
    <n v="98"/>
  </r>
  <r>
    <x v="96"/>
    <s v="T4"/>
    <s v="Tuần 6/2022"/>
    <x v="1"/>
    <s v="Q 1/2022"/>
    <n v="2022"/>
    <x v="0"/>
    <s v="CPNS03"/>
    <x v="0"/>
    <x v="2"/>
    <n v="112"/>
  </r>
  <r>
    <x v="96"/>
    <s v="T4"/>
    <s v="Tuần 6/2022"/>
    <x v="1"/>
    <s v="Q 1/2022"/>
    <n v="2022"/>
    <x v="0"/>
    <s v="CPNS04"/>
    <x v="0"/>
    <x v="3"/>
    <n v="971"/>
  </r>
  <r>
    <x v="96"/>
    <s v="T4"/>
    <s v="Tuần 6/2022"/>
    <x v="1"/>
    <s v="Q 1/2022"/>
    <n v="2022"/>
    <x v="0"/>
    <s v="CPNS05"/>
    <x v="0"/>
    <x v="4"/>
    <n v="680"/>
  </r>
  <r>
    <x v="96"/>
    <s v="T4"/>
    <s v="Tuần 6/2022"/>
    <x v="1"/>
    <s v="Q 1/2022"/>
    <n v="2022"/>
    <x v="0"/>
    <s v="CPNS06"/>
    <x v="0"/>
    <x v="5"/>
    <n v="126"/>
  </r>
  <r>
    <x v="96"/>
    <s v="T4"/>
    <s v="Tuần 6/2022"/>
    <x v="1"/>
    <s v="Q 1/2022"/>
    <n v="2022"/>
    <x v="0"/>
    <s v="CPVP01"/>
    <x v="1"/>
    <x v="6"/>
    <n v="2054"/>
  </r>
  <r>
    <x v="96"/>
    <s v="T4"/>
    <s v="Tuần 6/2022"/>
    <x v="1"/>
    <s v="Q 1/2022"/>
    <n v="2022"/>
    <x v="0"/>
    <s v="CPVP02"/>
    <x v="1"/>
    <x v="7"/>
    <n v="133"/>
  </r>
  <r>
    <x v="97"/>
    <s v="T3"/>
    <s v="Tuần 6/2022"/>
    <x v="1"/>
    <s v="Q 1/2022"/>
    <n v="2022"/>
    <x v="0"/>
    <s v="CPLV"/>
    <x v="2"/>
    <x v="8"/>
    <n v="42"/>
  </r>
  <r>
    <x v="97"/>
    <s v="T3"/>
    <s v="Tuần 6/2022"/>
    <x v="1"/>
    <s v="Q 1/2022"/>
    <n v="2022"/>
    <x v="0"/>
    <s v="CPCT"/>
    <x v="2"/>
    <x v="9"/>
    <n v="100"/>
  </r>
  <r>
    <x v="97"/>
    <s v="T3"/>
    <s v="Tuần 6/2022"/>
    <x v="1"/>
    <s v="Q 1/2022"/>
    <n v="2022"/>
    <x v="0"/>
    <s v="CPTK"/>
    <x v="2"/>
    <x v="10"/>
    <n v="100"/>
  </r>
  <r>
    <x v="97"/>
    <s v="T3"/>
    <s v="Tuần 6/2022"/>
    <x v="1"/>
    <s v="Q 1/2022"/>
    <n v="2022"/>
    <x v="0"/>
    <s v="CPDV"/>
    <x v="2"/>
    <x v="11"/>
    <n v="207"/>
  </r>
  <r>
    <x v="97"/>
    <s v="T3"/>
    <s v="Tuần 6/2022"/>
    <x v="1"/>
    <s v="Q 1/2022"/>
    <n v="2022"/>
    <x v="0"/>
    <s v="NDTH"/>
    <x v="2"/>
    <x v="12"/>
    <n v="810"/>
  </r>
  <r>
    <x v="97"/>
    <s v="T3"/>
    <s v="Tuần 6/2022"/>
    <x v="1"/>
    <s v="Q 1/2022"/>
    <n v="2022"/>
    <x v="1"/>
    <s v="CPHH01"/>
    <x v="2"/>
    <x v="13"/>
    <n v="186"/>
  </r>
  <r>
    <x v="97"/>
    <s v="T3"/>
    <s v="Tuần 6/2022"/>
    <x v="1"/>
    <s v="Q 1/2022"/>
    <n v="2022"/>
    <x v="1"/>
    <s v="CPHH02"/>
    <x v="2"/>
    <x v="14"/>
    <n v="100"/>
  </r>
  <r>
    <x v="97"/>
    <s v="T3"/>
    <s v="Tuần 6/2022"/>
    <x v="1"/>
    <s v="Q 1/2022"/>
    <n v="2022"/>
    <x v="1"/>
    <s v="CPHH03"/>
    <x v="2"/>
    <x v="15"/>
    <n v="75"/>
  </r>
  <r>
    <x v="98"/>
    <s v="T3"/>
    <s v="Tuần 23/2022"/>
    <x v="5"/>
    <s v="Q 2/2022"/>
    <n v="2022"/>
    <x v="1"/>
    <s v="CPVC01"/>
    <x v="3"/>
    <x v="16"/>
    <n v="181.68888888888887"/>
  </r>
  <r>
    <x v="99"/>
    <s v="T7"/>
    <s v="Tuần 22/2022"/>
    <x v="5"/>
    <s v="Q 2/2022"/>
    <n v="2022"/>
    <x v="1"/>
    <s v="CPVC02"/>
    <x v="3"/>
    <x v="17"/>
    <n v="123.2"/>
  </r>
  <r>
    <x v="100"/>
    <s v="T6"/>
    <s v="Tuần 22/2022"/>
    <x v="5"/>
    <s v="Q 2/2022"/>
    <n v="2022"/>
    <x v="1"/>
    <s v="CPVC03"/>
    <x v="3"/>
    <x v="18"/>
    <n v="129.42222222222222"/>
  </r>
  <r>
    <x v="100"/>
    <s v="T6"/>
    <s v="Tuần 22/2022"/>
    <x v="5"/>
    <s v="Q 2/2022"/>
    <n v="2022"/>
    <x v="1"/>
    <s v="CPVC04"/>
    <x v="3"/>
    <x v="19"/>
    <n v="134.4"/>
  </r>
  <r>
    <x v="100"/>
    <s v="T6"/>
    <s v="Tuần 22/2022"/>
    <x v="5"/>
    <s v="Q 2/2022"/>
    <n v="2022"/>
    <x v="1"/>
    <s v="CPMRFB01"/>
    <x v="4"/>
    <x v="20"/>
    <n v="1838"/>
  </r>
  <r>
    <x v="100"/>
    <s v="T6"/>
    <s v="Tuần 22/2022"/>
    <x v="5"/>
    <s v="Q 2/2022"/>
    <n v="2022"/>
    <x v="1"/>
    <s v="CPMRFB02"/>
    <x v="4"/>
    <x v="21"/>
    <n v="1749"/>
  </r>
  <r>
    <x v="101"/>
    <s v="T5"/>
    <s v="Tuần 22/2022"/>
    <x v="5"/>
    <s v="Q 2/2022"/>
    <n v="2022"/>
    <x v="1"/>
    <s v="CPMRYTB01"/>
    <x v="4"/>
    <x v="22"/>
    <n v="1825"/>
  </r>
  <r>
    <x v="102"/>
    <s v="T3"/>
    <s v="Tuần 22/2022"/>
    <x v="5"/>
    <s v="Q 2/2022"/>
    <n v="2022"/>
    <x v="1"/>
    <s v="CPMRYTB01"/>
    <x v="4"/>
    <x v="22"/>
    <n v="1789"/>
  </r>
  <r>
    <x v="102"/>
    <s v="T3"/>
    <s v="Tuần 22/2022"/>
    <x v="5"/>
    <s v="Q 2/2022"/>
    <n v="2022"/>
    <x v="1"/>
    <s v="CPMREC01"/>
    <x v="4"/>
    <x v="23"/>
    <n v="1796"/>
  </r>
  <r>
    <x v="102"/>
    <s v="T3"/>
    <s v="Tuần 22/2022"/>
    <x v="5"/>
    <s v="Q 2/2022"/>
    <n v="2022"/>
    <x v="1"/>
    <s v="CPMREC02"/>
    <x v="4"/>
    <x v="24"/>
    <n v="1701"/>
  </r>
  <r>
    <x v="102"/>
    <s v="T3"/>
    <s v="Tuần 22/2022"/>
    <x v="5"/>
    <s v="Q 2/2022"/>
    <n v="2022"/>
    <x v="1"/>
    <s v="CPPFA01"/>
    <x v="5"/>
    <x v="25"/>
    <n v="4218"/>
  </r>
  <r>
    <x v="102"/>
    <s v="T3"/>
    <s v="Tuần 22/2022"/>
    <x v="5"/>
    <s v="Q 2/2022"/>
    <n v="2022"/>
    <x v="1"/>
    <s v="CPPFA02"/>
    <x v="5"/>
    <x v="26"/>
    <n v="4288"/>
  </r>
  <r>
    <x v="103"/>
    <s v="CN"/>
    <s v="Tuần 22/2022"/>
    <x v="5"/>
    <s v="Q 2/2022"/>
    <n v="2022"/>
    <x v="1"/>
    <s v="CPPFA03"/>
    <x v="5"/>
    <x v="27"/>
    <n v="4300"/>
  </r>
  <r>
    <x v="103"/>
    <s v="CN"/>
    <s v="Tuần 22/2022"/>
    <x v="5"/>
    <s v="Q 2/2022"/>
    <n v="2022"/>
    <x v="1"/>
    <s v="CPPFA04"/>
    <x v="5"/>
    <x v="28"/>
    <n v="4185"/>
  </r>
  <r>
    <x v="103"/>
    <s v="CN"/>
    <s v="Tuần 22/2022"/>
    <x v="5"/>
    <s v="Q 2/2022"/>
    <n v="2022"/>
    <x v="1"/>
    <s v="CPPFA05"/>
    <x v="5"/>
    <x v="29"/>
    <n v="4266"/>
  </r>
  <r>
    <x v="103"/>
    <s v="CN"/>
    <s v="Tuần 22/2022"/>
    <x v="5"/>
    <s v="Q 2/2022"/>
    <n v="2022"/>
    <x v="1"/>
    <s v="CPPFA06"/>
    <x v="5"/>
    <x v="30"/>
    <n v="4287"/>
  </r>
  <r>
    <x v="103"/>
    <s v="CN"/>
    <s v="Tuần 22/2022"/>
    <x v="5"/>
    <s v="Q 2/2022"/>
    <n v="2022"/>
    <x v="1"/>
    <s v="CPPFE01"/>
    <x v="6"/>
    <x v="31"/>
    <n v="2140"/>
  </r>
  <r>
    <x v="103"/>
    <s v="CN"/>
    <s v="Tuần 22/2022"/>
    <x v="5"/>
    <s v="Q 2/2022"/>
    <n v="2022"/>
    <x v="1"/>
    <s v="CPPFE02"/>
    <x v="6"/>
    <x v="32"/>
    <n v="2070"/>
  </r>
  <r>
    <x v="103"/>
    <s v="CN"/>
    <s v="Tuần 22/2022"/>
    <x v="5"/>
    <s v="Q 2/2022"/>
    <n v="2022"/>
    <x v="1"/>
    <s v="CPPFE03"/>
    <x v="6"/>
    <x v="33"/>
    <n v="2140"/>
  </r>
  <r>
    <x v="103"/>
    <s v="CN"/>
    <s v="Tuần 22/2022"/>
    <x v="5"/>
    <s v="Q 2/2022"/>
    <n v="2022"/>
    <x v="1"/>
    <s v="CPPFE04"/>
    <x v="6"/>
    <x v="34"/>
    <n v="2162"/>
  </r>
  <r>
    <x v="103"/>
    <s v="CN"/>
    <s v="Tuần 22/2022"/>
    <x v="5"/>
    <s v="Q 2/2022"/>
    <n v="2022"/>
    <x v="1"/>
    <s v="CPPFE05"/>
    <x v="6"/>
    <x v="35"/>
    <n v="2088"/>
  </r>
  <r>
    <x v="103"/>
    <s v="CN"/>
    <s v="Tuần 22/2022"/>
    <x v="5"/>
    <s v="Q 2/2022"/>
    <n v="2022"/>
    <x v="1"/>
    <s v="CPPFE06"/>
    <x v="6"/>
    <x v="36"/>
    <n v="2070"/>
  </r>
  <r>
    <x v="104"/>
    <s v="T7"/>
    <s v="Tuần 21/2022"/>
    <x v="5"/>
    <s v="Q 2/2022"/>
    <n v="2022"/>
    <x v="1"/>
    <s v="CPMRFB01"/>
    <x v="4"/>
    <x v="20"/>
    <n v="1782"/>
  </r>
  <r>
    <x v="104"/>
    <s v="T7"/>
    <s v="Tuần 21/2022"/>
    <x v="5"/>
    <s v="Q 2/2022"/>
    <n v="2022"/>
    <x v="1"/>
    <s v="CPMRFB02"/>
    <x v="4"/>
    <x v="21"/>
    <n v="1848"/>
  </r>
  <r>
    <x v="104"/>
    <s v="T7"/>
    <s v="Tuần 21/2022"/>
    <x v="5"/>
    <s v="Q 2/2022"/>
    <n v="2022"/>
    <x v="1"/>
    <s v="CPMRYTB01"/>
    <x v="4"/>
    <x v="22"/>
    <n v="1699"/>
  </r>
  <r>
    <x v="104"/>
    <s v="T7"/>
    <s v="Tuần 21/2022"/>
    <x v="5"/>
    <s v="Q 2/2022"/>
    <n v="2022"/>
    <x v="1"/>
    <s v="CPMRYTB01"/>
    <x v="4"/>
    <x v="22"/>
    <n v="1733"/>
  </r>
  <r>
    <x v="105"/>
    <s v="T6"/>
    <s v="Tuần 21/2022"/>
    <x v="5"/>
    <s v="Q 2/2022"/>
    <n v="2022"/>
    <x v="1"/>
    <s v="CPMREC01"/>
    <x v="4"/>
    <x v="23"/>
    <n v="1779"/>
  </r>
  <r>
    <x v="105"/>
    <s v="T6"/>
    <s v="Tuần 21/2022"/>
    <x v="5"/>
    <s v="Q 2/2022"/>
    <n v="2022"/>
    <x v="1"/>
    <s v="CPMREC02"/>
    <x v="4"/>
    <x v="24"/>
    <n v="1798"/>
  </r>
  <r>
    <x v="105"/>
    <s v="T6"/>
    <s v="Tuần 21/2022"/>
    <x v="5"/>
    <s v="Q 2/2022"/>
    <n v="2022"/>
    <x v="1"/>
    <s v="CPPFA01"/>
    <x v="5"/>
    <x v="25"/>
    <n v="4119"/>
  </r>
  <r>
    <x v="105"/>
    <s v="T6"/>
    <s v="Tuần 21/2022"/>
    <x v="5"/>
    <s v="Q 2/2022"/>
    <n v="2022"/>
    <x v="1"/>
    <s v="CPPFA02"/>
    <x v="5"/>
    <x v="26"/>
    <n v="4262"/>
  </r>
  <r>
    <x v="105"/>
    <s v="T6"/>
    <s v="Tuần 21/2022"/>
    <x v="5"/>
    <s v="Q 2/2022"/>
    <n v="2022"/>
    <x v="1"/>
    <s v="CPPFA03"/>
    <x v="5"/>
    <x v="27"/>
    <n v="4138"/>
  </r>
  <r>
    <x v="105"/>
    <s v="T6"/>
    <s v="Tuần 21/2022"/>
    <x v="5"/>
    <s v="Q 2/2022"/>
    <n v="2022"/>
    <x v="1"/>
    <s v="CPPFA04"/>
    <x v="5"/>
    <x v="28"/>
    <n v="4177"/>
  </r>
  <r>
    <x v="106"/>
    <s v="T5"/>
    <s v="Tuần 21/2022"/>
    <x v="5"/>
    <s v="Q 2/2022"/>
    <n v="2022"/>
    <x v="1"/>
    <s v="CPPFA05"/>
    <x v="5"/>
    <x v="29"/>
    <n v="4311"/>
  </r>
  <r>
    <x v="106"/>
    <s v="T5"/>
    <s v="Tuần 21/2022"/>
    <x v="5"/>
    <s v="Q 2/2022"/>
    <n v="2022"/>
    <x v="1"/>
    <s v="CPPFA06"/>
    <x v="5"/>
    <x v="30"/>
    <n v="4241"/>
  </r>
  <r>
    <x v="106"/>
    <s v="T5"/>
    <s v="Tuần 21/2022"/>
    <x v="5"/>
    <s v="Q 2/2022"/>
    <n v="2022"/>
    <x v="1"/>
    <s v="CPPFE01"/>
    <x v="6"/>
    <x v="31"/>
    <n v="2080"/>
  </r>
  <r>
    <x v="106"/>
    <s v="T5"/>
    <s v="Tuần 21/2022"/>
    <x v="5"/>
    <s v="Q 2/2022"/>
    <n v="2022"/>
    <x v="1"/>
    <s v="CPPFE02"/>
    <x v="6"/>
    <x v="32"/>
    <n v="2057"/>
  </r>
  <r>
    <x v="106"/>
    <s v="T5"/>
    <s v="Tuần 21/2022"/>
    <x v="5"/>
    <s v="Q 2/2022"/>
    <n v="2022"/>
    <x v="1"/>
    <s v="CPPFE03"/>
    <x v="6"/>
    <x v="33"/>
    <n v="2112"/>
  </r>
  <r>
    <x v="106"/>
    <s v="T5"/>
    <s v="Tuần 21/2022"/>
    <x v="5"/>
    <s v="Q 2/2022"/>
    <n v="2022"/>
    <x v="1"/>
    <s v="CPPFE04"/>
    <x v="6"/>
    <x v="34"/>
    <n v="2135"/>
  </r>
  <r>
    <x v="106"/>
    <s v="T5"/>
    <s v="Tuần 21/2022"/>
    <x v="5"/>
    <s v="Q 2/2022"/>
    <n v="2022"/>
    <x v="1"/>
    <s v="CPPFE05"/>
    <x v="6"/>
    <x v="35"/>
    <n v="2135"/>
  </r>
  <r>
    <x v="106"/>
    <s v="T5"/>
    <s v="Tuần 21/2022"/>
    <x v="5"/>
    <s v="Q 2/2022"/>
    <n v="2022"/>
    <x v="1"/>
    <s v="CPPFE06"/>
    <x v="6"/>
    <x v="36"/>
    <n v="2083"/>
  </r>
  <r>
    <x v="106"/>
    <s v="T5"/>
    <s v="Tuần 21/2022"/>
    <x v="5"/>
    <s v="Q 2/2022"/>
    <n v="2022"/>
    <x v="0"/>
    <s v="CPNS01"/>
    <x v="0"/>
    <x v="0"/>
    <n v="1270"/>
  </r>
  <r>
    <x v="106"/>
    <s v="T5"/>
    <s v="Tuần 21/2022"/>
    <x v="5"/>
    <s v="Q 2/2022"/>
    <n v="2022"/>
    <x v="0"/>
    <s v="CPNS02"/>
    <x v="0"/>
    <x v="1"/>
    <n v="49"/>
  </r>
  <r>
    <x v="107"/>
    <s v="T3"/>
    <s v="Tuần 21/2022"/>
    <x v="5"/>
    <s v="Q 2/2022"/>
    <n v="2022"/>
    <x v="0"/>
    <s v="CPNS03"/>
    <x v="0"/>
    <x v="2"/>
    <n v="154"/>
  </r>
  <r>
    <x v="107"/>
    <s v="T3"/>
    <s v="Tuần 21/2022"/>
    <x v="5"/>
    <s v="Q 2/2022"/>
    <n v="2022"/>
    <x v="0"/>
    <s v="CPNS04"/>
    <x v="0"/>
    <x v="3"/>
    <n v="810"/>
  </r>
  <r>
    <x v="107"/>
    <s v="T3"/>
    <s v="Tuần 21/2022"/>
    <x v="5"/>
    <s v="Q 2/2022"/>
    <n v="2022"/>
    <x v="0"/>
    <s v="CPNS05"/>
    <x v="0"/>
    <x v="4"/>
    <n v="1550"/>
  </r>
  <r>
    <x v="108"/>
    <s v="CN"/>
    <s v="Tuần 21/2022"/>
    <x v="5"/>
    <s v="Q 2/2022"/>
    <n v="2022"/>
    <x v="0"/>
    <s v="CPNS06"/>
    <x v="0"/>
    <x v="5"/>
    <n v="111"/>
  </r>
  <r>
    <x v="108"/>
    <s v="CN"/>
    <s v="Tuần 21/2022"/>
    <x v="5"/>
    <s v="Q 2/2022"/>
    <n v="2022"/>
    <x v="0"/>
    <s v="CPVP01"/>
    <x v="1"/>
    <x v="6"/>
    <n v="2140"/>
  </r>
  <r>
    <x v="108"/>
    <s v="CN"/>
    <s v="Tuần 21/2022"/>
    <x v="5"/>
    <s v="Q 2/2022"/>
    <n v="2022"/>
    <x v="0"/>
    <s v="CPVP02"/>
    <x v="1"/>
    <x v="7"/>
    <n v="48"/>
  </r>
  <r>
    <x v="108"/>
    <s v="CN"/>
    <s v="Tuần 21/2022"/>
    <x v="5"/>
    <s v="Q 2/2022"/>
    <n v="2022"/>
    <x v="0"/>
    <s v="CPLV"/>
    <x v="2"/>
    <x v="8"/>
    <n v="79"/>
  </r>
  <r>
    <x v="108"/>
    <s v="CN"/>
    <s v="Tuần 21/2022"/>
    <x v="5"/>
    <s v="Q 2/2022"/>
    <n v="2022"/>
    <x v="0"/>
    <s v="CPCT"/>
    <x v="2"/>
    <x v="9"/>
    <n v="100"/>
  </r>
  <r>
    <x v="109"/>
    <s v="T7"/>
    <s v="Tuần 20/2022"/>
    <x v="5"/>
    <s v="Q 2/2022"/>
    <n v="2022"/>
    <x v="0"/>
    <s v="CPTK"/>
    <x v="2"/>
    <x v="10"/>
    <n v="100"/>
  </r>
  <r>
    <x v="109"/>
    <s v="T7"/>
    <s v="Tuần 20/2022"/>
    <x v="5"/>
    <s v="Q 2/2022"/>
    <n v="2022"/>
    <x v="0"/>
    <s v="CPDV"/>
    <x v="2"/>
    <x v="11"/>
    <n v="83"/>
  </r>
  <r>
    <x v="110"/>
    <s v="T6"/>
    <s v="Tuần 20/2022"/>
    <x v="5"/>
    <s v="Q 2/2022"/>
    <n v="2022"/>
    <x v="0"/>
    <s v="NDTH"/>
    <x v="2"/>
    <x v="12"/>
    <n v="1725"/>
  </r>
  <r>
    <x v="110"/>
    <s v="T6"/>
    <s v="Tuần 20/2022"/>
    <x v="5"/>
    <s v="Q 2/2022"/>
    <n v="2022"/>
    <x v="1"/>
    <s v="CPHH01"/>
    <x v="2"/>
    <x v="13"/>
    <n v="154"/>
  </r>
  <r>
    <x v="110"/>
    <s v="T6"/>
    <s v="Tuần 20/2022"/>
    <x v="5"/>
    <s v="Q 2/2022"/>
    <n v="2022"/>
    <x v="1"/>
    <s v="CPHH02"/>
    <x v="2"/>
    <x v="14"/>
    <n v="143"/>
  </r>
  <r>
    <x v="111"/>
    <s v="T5"/>
    <s v="Tuần 20/2022"/>
    <x v="5"/>
    <s v="Q 2/2022"/>
    <n v="2022"/>
    <x v="1"/>
    <s v="CPHH03"/>
    <x v="2"/>
    <x v="15"/>
    <n v="156"/>
  </r>
  <r>
    <x v="112"/>
    <s v="T3"/>
    <s v="Tuần 20/2022"/>
    <x v="5"/>
    <s v="Q 2/2022"/>
    <n v="2022"/>
    <x v="1"/>
    <s v="CPVC01"/>
    <x v="3"/>
    <x v="16"/>
    <n v="84"/>
  </r>
  <r>
    <x v="113"/>
    <s v="CN"/>
    <s v="Tuần 20/2022"/>
    <x v="5"/>
    <s v="Q 2/2022"/>
    <n v="2022"/>
    <x v="1"/>
    <s v="CPVC02"/>
    <x v="3"/>
    <x v="17"/>
    <n v="122.57777777777778"/>
  </r>
  <r>
    <x v="114"/>
    <s v="T7"/>
    <s v="Tuần 19/2022"/>
    <x v="5"/>
    <s v="Q 2/2022"/>
    <n v="2022"/>
    <x v="1"/>
    <s v="CPVC03"/>
    <x v="3"/>
    <x v="18"/>
    <n v="181.68888888888887"/>
  </r>
  <r>
    <x v="114"/>
    <s v="T7"/>
    <s v="Tuần 19/2022"/>
    <x v="5"/>
    <s v="Q 2/2022"/>
    <n v="2022"/>
    <x v="1"/>
    <s v="CPVC04"/>
    <x v="3"/>
    <x v="19"/>
    <n v="164.26666666666665"/>
  </r>
  <r>
    <x v="114"/>
    <s v="T7"/>
    <s v="Tuần 19/2022"/>
    <x v="5"/>
    <s v="Q 2/2022"/>
    <n v="2022"/>
    <x v="1"/>
    <s v="CPMRFB01"/>
    <x v="4"/>
    <x v="20"/>
    <n v="1719"/>
  </r>
  <r>
    <x v="115"/>
    <s v="T6"/>
    <s v="Tuần 19/2022"/>
    <x v="5"/>
    <s v="Q 2/2022"/>
    <n v="2022"/>
    <x v="1"/>
    <s v="CPMRFB02"/>
    <x v="4"/>
    <x v="21"/>
    <n v="1799"/>
  </r>
  <r>
    <x v="115"/>
    <s v="T6"/>
    <s v="Tuần 19/2022"/>
    <x v="5"/>
    <s v="Q 2/2022"/>
    <n v="2022"/>
    <x v="1"/>
    <s v="CPMRYTB01"/>
    <x v="4"/>
    <x v="22"/>
    <n v="1864"/>
  </r>
  <r>
    <x v="115"/>
    <s v="T6"/>
    <s v="Tuần 19/2022"/>
    <x v="5"/>
    <s v="Q 2/2022"/>
    <n v="2022"/>
    <x v="1"/>
    <s v="CPMRYTB01"/>
    <x v="4"/>
    <x v="22"/>
    <n v="1804"/>
  </r>
  <r>
    <x v="115"/>
    <s v="T6"/>
    <s v="Tuần 19/2022"/>
    <x v="5"/>
    <s v="Q 2/2022"/>
    <n v="2022"/>
    <x v="1"/>
    <s v="CPMREC01"/>
    <x v="4"/>
    <x v="23"/>
    <n v="1731"/>
  </r>
  <r>
    <x v="115"/>
    <s v="T6"/>
    <s v="Tuần 19/2022"/>
    <x v="5"/>
    <s v="Q 2/2022"/>
    <n v="2022"/>
    <x v="1"/>
    <s v="CPMREC02"/>
    <x v="4"/>
    <x v="24"/>
    <n v="1810"/>
  </r>
  <r>
    <x v="116"/>
    <s v="T5"/>
    <s v="Tuần 19/2022"/>
    <x v="5"/>
    <s v="Q 2/2022"/>
    <n v="2022"/>
    <x v="1"/>
    <s v="CPPFA01"/>
    <x v="5"/>
    <x v="25"/>
    <n v="4284"/>
  </r>
  <r>
    <x v="116"/>
    <s v="T5"/>
    <s v="Tuần 19/2022"/>
    <x v="5"/>
    <s v="Q 2/2022"/>
    <n v="2022"/>
    <x v="1"/>
    <s v="CPPFA02"/>
    <x v="5"/>
    <x v="26"/>
    <n v="4140"/>
  </r>
  <r>
    <x v="116"/>
    <s v="T5"/>
    <s v="Tuần 19/2022"/>
    <x v="5"/>
    <s v="Q 2/2022"/>
    <n v="2022"/>
    <x v="1"/>
    <s v="CPPFA03"/>
    <x v="5"/>
    <x v="27"/>
    <n v="4298"/>
  </r>
  <r>
    <x v="117"/>
    <s v="T4"/>
    <s v="Tuần 19/2022"/>
    <x v="5"/>
    <s v="Q 2/2022"/>
    <n v="2022"/>
    <x v="1"/>
    <s v="CPPFA04"/>
    <x v="5"/>
    <x v="28"/>
    <n v="4197"/>
  </r>
  <r>
    <x v="117"/>
    <s v="T4"/>
    <s v="Tuần 19/2022"/>
    <x v="5"/>
    <s v="Q 2/2022"/>
    <n v="2022"/>
    <x v="1"/>
    <s v="CPPFA05"/>
    <x v="5"/>
    <x v="29"/>
    <n v="4253"/>
  </r>
  <r>
    <x v="117"/>
    <s v="T4"/>
    <s v="Tuần 19/2022"/>
    <x v="5"/>
    <s v="Q 2/2022"/>
    <n v="2022"/>
    <x v="1"/>
    <s v="CPPFA06"/>
    <x v="5"/>
    <x v="30"/>
    <n v="4304"/>
  </r>
  <r>
    <x v="118"/>
    <s v="T7"/>
    <s v="Tuần 31/2022"/>
    <x v="6"/>
    <s v="Q 3/2022"/>
    <n v="2022"/>
    <x v="1"/>
    <s v="CPPFE01"/>
    <x v="6"/>
    <x v="31"/>
    <n v="2202"/>
  </r>
  <r>
    <x v="118"/>
    <s v="T7"/>
    <s v="Tuần 31/2022"/>
    <x v="6"/>
    <s v="Q 3/2022"/>
    <n v="2022"/>
    <x v="1"/>
    <s v="CPPFE02"/>
    <x v="6"/>
    <x v="32"/>
    <n v="2127"/>
  </r>
  <r>
    <x v="118"/>
    <s v="T7"/>
    <s v="Tuần 31/2022"/>
    <x v="6"/>
    <s v="Q 3/2022"/>
    <n v="2022"/>
    <x v="1"/>
    <s v="CPPFE03"/>
    <x v="6"/>
    <x v="33"/>
    <n v="2115"/>
  </r>
  <r>
    <x v="118"/>
    <s v="T7"/>
    <s v="Tuần 31/2022"/>
    <x v="6"/>
    <s v="Q 3/2022"/>
    <n v="2022"/>
    <x v="1"/>
    <s v="CPPFE04"/>
    <x v="6"/>
    <x v="34"/>
    <n v="2158"/>
  </r>
  <r>
    <x v="118"/>
    <s v="T7"/>
    <s v="Tuần 31/2022"/>
    <x v="6"/>
    <s v="Q 3/2022"/>
    <n v="2022"/>
    <x v="1"/>
    <s v="CPPFE05"/>
    <x v="6"/>
    <x v="35"/>
    <n v="2025"/>
  </r>
  <r>
    <x v="118"/>
    <s v="T7"/>
    <s v="Tuần 31/2022"/>
    <x v="6"/>
    <s v="Q 3/2022"/>
    <n v="2022"/>
    <x v="1"/>
    <s v="CPPFE06"/>
    <x v="6"/>
    <x v="36"/>
    <n v="2029"/>
  </r>
  <r>
    <x v="118"/>
    <s v="T7"/>
    <s v="Tuần 31/2022"/>
    <x v="6"/>
    <s v="Q 3/2022"/>
    <n v="2022"/>
    <x v="1"/>
    <s v="CPMRFB01"/>
    <x v="4"/>
    <x v="20"/>
    <n v="1750"/>
  </r>
  <r>
    <x v="118"/>
    <s v="T7"/>
    <s v="Tuần 31/2022"/>
    <x v="6"/>
    <s v="Q 3/2022"/>
    <n v="2022"/>
    <x v="1"/>
    <s v="CPMRFB02"/>
    <x v="4"/>
    <x v="21"/>
    <n v="1681"/>
  </r>
  <r>
    <x v="118"/>
    <s v="T7"/>
    <s v="Tuần 31/2022"/>
    <x v="6"/>
    <s v="Q 3/2022"/>
    <n v="2022"/>
    <x v="1"/>
    <s v="CPMRYTB01"/>
    <x v="4"/>
    <x v="22"/>
    <n v="1807"/>
  </r>
  <r>
    <x v="118"/>
    <s v="T7"/>
    <s v="Tuần 31/2022"/>
    <x v="6"/>
    <s v="Q 3/2022"/>
    <n v="2022"/>
    <x v="1"/>
    <s v="CPMRYTB01"/>
    <x v="4"/>
    <x v="22"/>
    <n v="1761"/>
  </r>
  <r>
    <x v="118"/>
    <s v="T7"/>
    <s v="Tuần 31/2022"/>
    <x v="6"/>
    <s v="Q 3/2022"/>
    <n v="2022"/>
    <x v="1"/>
    <s v="CPMREC01"/>
    <x v="4"/>
    <x v="23"/>
    <n v="1844"/>
  </r>
  <r>
    <x v="118"/>
    <s v="T7"/>
    <s v="Tuần 31/2022"/>
    <x v="6"/>
    <s v="Q 3/2022"/>
    <n v="2022"/>
    <x v="1"/>
    <s v="CPMREC02"/>
    <x v="4"/>
    <x v="24"/>
    <n v="1720"/>
  </r>
  <r>
    <x v="118"/>
    <s v="T7"/>
    <s v="Tuần 31/2022"/>
    <x v="6"/>
    <s v="Q 3/2022"/>
    <n v="2022"/>
    <x v="1"/>
    <s v="CPPFA01"/>
    <x v="5"/>
    <x v="25"/>
    <n v="4173"/>
  </r>
  <r>
    <x v="118"/>
    <s v="T7"/>
    <s v="Tuần 31/2022"/>
    <x v="6"/>
    <s v="Q 3/2022"/>
    <n v="2022"/>
    <x v="1"/>
    <s v="CPPFA02"/>
    <x v="5"/>
    <x v="26"/>
    <n v="4214"/>
  </r>
  <r>
    <x v="118"/>
    <s v="T7"/>
    <s v="Tuần 31/2022"/>
    <x v="6"/>
    <s v="Q 3/2022"/>
    <n v="2022"/>
    <x v="1"/>
    <s v="CPPFA03"/>
    <x v="5"/>
    <x v="27"/>
    <n v="4204"/>
  </r>
  <r>
    <x v="118"/>
    <s v="T7"/>
    <s v="Tuần 31/2022"/>
    <x v="6"/>
    <s v="Q 3/2022"/>
    <n v="2022"/>
    <x v="1"/>
    <s v="CPPFA04"/>
    <x v="5"/>
    <x v="28"/>
    <n v="4175"/>
  </r>
  <r>
    <x v="119"/>
    <s v="T4"/>
    <s v="Tuần 31/2022"/>
    <x v="6"/>
    <s v="Q 3/2022"/>
    <n v="2022"/>
    <x v="1"/>
    <s v="CPPFA05"/>
    <x v="5"/>
    <x v="29"/>
    <n v="4233"/>
  </r>
  <r>
    <x v="119"/>
    <s v="T4"/>
    <s v="Tuần 31/2022"/>
    <x v="6"/>
    <s v="Q 3/2022"/>
    <n v="2022"/>
    <x v="1"/>
    <s v="CPPFA06"/>
    <x v="5"/>
    <x v="30"/>
    <n v="4158"/>
  </r>
  <r>
    <x v="120"/>
    <s v="T3"/>
    <s v="Tuần 31/2022"/>
    <x v="6"/>
    <s v="Q 3/2022"/>
    <n v="2022"/>
    <x v="1"/>
    <s v="CPPFE01"/>
    <x v="6"/>
    <x v="31"/>
    <n v="2102"/>
  </r>
  <r>
    <x v="121"/>
    <s v="CN"/>
    <s v="Tuần 31/2022"/>
    <x v="6"/>
    <s v="Q 3/2022"/>
    <n v="2022"/>
    <x v="1"/>
    <s v="CPPFE02"/>
    <x v="6"/>
    <x v="32"/>
    <n v="2094"/>
  </r>
  <r>
    <x v="122"/>
    <s v="T7"/>
    <s v="Tuần 30/2022"/>
    <x v="6"/>
    <s v="Q 3/2022"/>
    <n v="2022"/>
    <x v="1"/>
    <s v="CPPFE03"/>
    <x v="6"/>
    <x v="33"/>
    <n v="2143"/>
  </r>
  <r>
    <x v="123"/>
    <s v="T6"/>
    <s v="Tuần 30/2022"/>
    <x v="6"/>
    <s v="Q 3/2022"/>
    <n v="2022"/>
    <x v="1"/>
    <s v="CPPFE04"/>
    <x v="6"/>
    <x v="34"/>
    <n v="2119"/>
  </r>
  <r>
    <x v="123"/>
    <s v="T6"/>
    <s v="Tuần 30/2022"/>
    <x v="6"/>
    <s v="Q 3/2022"/>
    <n v="2022"/>
    <x v="1"/>
    <s v="CPPFE05"/>
    <x v="6"/>
    <x v="35"/>
    <n v="2020"/>
  </r>
  <r>
    <x v="123"/>
    <s v="T6"/>
    <s v="Tuần 30/2022"/>
    <x v="6"/>
    <s v="Q 3/2022"/>
    <n v="2022"/>
    <x v="1"/>
    <s v="CPPFE06"/>
    <x v="6"/>
    <x v="36"/>
    <n v="2215"/>
  </r>
  <r>
    <x v="123"/>
    <s v="T6"/>
    <s v="Tuần 30/2022"/>
    <x v="6"/>
    <s v="Q 3/2022"/>
    <n v="2022"/>
    <x v="0"/>
    <s v="CPNS01"/>
    <x v="0"/>
    <x v="0"/>
    <n v="1276"/>
  </r>
  <r>
    <x v="123"/>
    <s v="T6"/>
    <s v="Tuần 30/2022"/>
    <x v="6"/>
    <s v="Q 3/2022"/>
    <n v="2022"/>
    <x v="0"/>
    <s v="CPNS02"/>
    <x v="0"/>
    <x v="1"/>
    <n v="193"/>
  </r>
  <r>
    <x v="124"/>
    <s v="T5"/>
    <s v="Tuần 30/2022"/>
    <x v="6"/>
    <s v="Q 3/2022"/>
    <n v="2022"/>
    <x v="0"/>
    <s v="CPNS03"/>
    <x v="0"/>
    <x v="2"/>
    <n v="85"/>
  </r>
  <r>
    <x v="124"/>
    <s v="T5"/>
    <s v="Tuần 30/2022"/>
    <x v="6"/>
    <s v="Q 3/2022"/>
    <n v="2022"/>
    <x v="0"/>
    <s v="CPNS04"/>
    <x v="0"/>
    <x v="3"/>
    <n v="208"/>
  </r>
  <r>
    <x v="125"/>
    <s v="T4"/>
    <s v="Tuần 30/2022"/>
    <x v="6"/>
    <s v="Q 3/2022"/>
    <n v="2022"/>
    <x v="0"/>
    <s v="CPNS05"/>
    <x v="0"/>
    <x v="4"/>
    <n v="230"/>
  </r>
  <r>
    <x v="125"/>
    <s v="T4"/>
    <s v="Tuần 30/2022"/>
    <x v="6"/>
    <s v="Q 3/2022"/>
    <n v="2022"/>
    <x v="0"/>
    <s v="CPNS06"/>
    <x v="0"/>
    <x v="5"/>
    <n v="69"/>
  </r>
  <r>
    <x v="125"/>
    <s v="T4"/>
    <s v="Tuần 30/2022"/>
    <x v="6"/>
    <s v="Q 3/2022"/>
    <n v="2022"/>
    <x v="0"/>
    <s v="CPVP01"/>
    <x v="1"/>
    <x v="6"/>
    <n v="2097"/>
  </r>
  <r>
    <x v="126"/>
    <s v="T3"/>
    <s v="Tuần 30/2022"/>
    <x v="6"/>
    <s v="Q 3/2022"/>
    <n v="2022"/>
    <x v="0"/>
    <s v="CPVP02"/>
    <x v="1"/>
    <x v="7"/>
    <n v="109"/>
  </r>
  <r>
    <x v="126"/>
    <s v="T3"/>
    <s v="Tuần 30/2022"/>
    <x v="6"/>
    <s v="Q 3/2022"/>
    <n v="2022"/>
    <x v="0"/>
    <s v="CPLV"/>
    <x v="2"/>
    <x v="8"/>
    <n v="53"/>
  </r>
  <r>
    <x v="126"/>
    <s v="T3"/>
    <s v="Tuần 30/2022"/>
    <x v="6"/>
    <s v="Q 3/2022"/>
    <n v="2022"/>
    <x v="0"/>
    <s v="CPCT"/>
    <x v="2"/>
    <x v="9"/>
    <n v="100"/>
  </r>
  <r>
    <x v="126"/>
    <s v="T3"/>
    <s v="Tuần 30/2022"/>
    <x v="6"/>
    <s v="Q 3/2022"/>
    <n v="2022"/>
    <x v="0"/>
    <s v="CPTK"/>
    <x v="2"/>
    <x v="10"/>
    <n v="100"/>
  </r>
  <r>
    <x v="126"/>
    <s v="T3"/>
    <s v="Tuần 30/2022"/>
    <x v="6"/>
    <s v="Q 3/2022"/>
    <n v="2022"/>
    <x v="0"/>
    <s v="CPDV"/>
    <x v="2"/>
    <x v="11"/>
    <n v="203"/>
  </r>
  <r>
    <x v="126"/>
    <s v="T3"/>
    <s v="Tuần 30/2022"/>
    <x v="6"/>
    <s v="Q 3/2022"/>
    <n v="2022"/>
    <x v="0"/>
    <s v="NDTH"/>
    <x v="2"/>
    <x v="12"/>
    <n v="750"/>
  </r>
  <r>
    <x v="126"/>
    <s v="T3"/>
    <s v="Tuần 30/2022"/>
    <x v="6"/>
    <s v="Q 3/2022"/>
    <n v="2022"/>
    <x v="1"/>
    <s v="CPHH01"/>
    <x v="2"/>
    <x v="13"/>
    <n v="91"/>
  </r>
  <r>
    <x v="127"/>
    <s v="T2"/>
    <s v="Tuần 30/2022"/>
    <x v="6"/>
    <s v="Q 3/2022"/>
    <n v="2022"/>
    <x v="1"/>
    <s v="CPHH02"/>
    <x v="2"/>
    <x v="14"/>
    <n v="58"/>
  </r>
  <r>
    <x v="127"/>
    <s v="T2"/>
    <s v="Tuần 30/2022"/>
    <x v="6"/>
    <s v="Q 3/2022"/>
    <n v="2022"/>
    <x v="1"/>
    <s v="CPHH03"/>
    <x v="2"/>
    <x v="15"/>
    <n v="21"/>
  </r>
  <r>
    <x v="127"/>
    <s v="T2"/>
    <s v="Tuần 30/2022"/>
    <x v="6"/>
    <s v="Q 3/2022"/>
    <n v="2022"/>
    <x v="1"/>
    <s v="CPVC01"/>
    <x v="3"/>
    <x v="16"/>
    <n v="141.86666666666667"/>
  </r>
  <r>
    <x v="127"/>
    <s v="T2"/>
    <s v="Tuần 30/2022"/>
    <x v="6"/>
    <s v="Q 3/2022"/>
    <n v="2022"/>
    <x v="1"/>
    <s v="CPVC02"/>
    <x v="3"/>
    <x v="17"/>
    <n v="64.711111111111109"/>
  </r>
  <r>
    <x v="127"/>
    <s v="T2"/>
    <s v="Tuần 30/2022"/>
    <x v="6"/>
    <s v="Q 3/2022"/>
    <n v="2022"/>
    <x v="1"/>
    <s v="CPVC03"/>
    <x v="3"/>
    <x v="18"/>
    <n v="183.55555555555557"/>
  </r>
  <r>
    <x v="128"/>
    <s v="CN"/>
    <s v="Tuần 30/2022"/>
    <x v="6"/>
    <s v="Q 3/2022"/>
    <n v="2022"/>
    <x v="1"/>
    <s v="CPVC04"/>
    <x v="3"/>
    <x v="19"/>
    <n v="117.60000000000001"/>
  </r>
  <r>
    <x v="128"/>
    <s v="CN"/>
    <s v="Tuần 30/2022"/>
    <x v="6"/>
    <s v="Q 3/2022"/>
    <n v="2022"/>
    <x v="1"/>
    <s v="CPMRFB01"/>
    <x v="4"/>
    <x v="20"/>
    <n v="1784"/>
  </r>
  <r>
    <x v="128"/>
    <s v="CN"/>
    <s v="Tuần 30/2022"/>
    <x v="6"/>
    <s v="Q 3/2022"/>
    <n v="2022"/>
    <x v="1"/>
    <s v="CPMRFB02"/>
    <x v="4"/>
    <x v="21"/>
    <n v="1682"/>
  </r>
  <r>
    <x v="128"/>
    <s v="CN"/>
    <s v="Tuần 30/2022"/>
    <x v="6"/>
    <s v="Q 3/2022"/>
    <n v="2022"/>
    <x v="1"/>
    <s v="CPMRYTB01"/>
    <x v="4"/>
    <x v="22"/>
    <n v="1825"/>
  </r>
  <r>
    <x v="128"/>
    <s v="CN"/>
    <s v="Tuần 30/2022"/>
    <x v="6"/>
    <s v="Q 3/2022"/>
    <n v="2022"/>
    <x v="1"/>
    <s v="CPMRYTB01"/>
    <x v="4"/>
    <x v="22"/>
    <n v="1695"/>
  </r>
  <r>
    <x v="128"/>
    <s v="CN"/>
    <s v="Tuần 30/2022"/>
    <x v="6"/>
    <s v="Q 3/2022"/>
    <n v="2022"/>
    <x v="1"/>
    <s v="CPMREC01"/>
    <x v="4"/>
    <x v="23"/>
    <n v="1767"/>
  </r>
  <r>
    <x v="129"/>
    <s v="T7"/>
    <s v="Tuần 29/2022"/>
    <x v="6"/>
    <s v="Q 3/2022"/>
    <n v="2022"/>
    <x v="1"/>
    <s v="CPMREC02"/>
    <x v="4"/>
    <x v="24"/>
    <n v="1704"/>
  </r>
  <r>
    <x v="129"/>
    <s v="T7"/>
    <s v="Tuần 29/2022"/>
    <x v="6"/>
    <s v="Q 3/2022"/>
    <n v="2022"/>
    <x v="1"/>
    <s v="CPPFA01"/>
    <x v="5"/>
    <x v="25"/>
    <n v="4180"/>
  </r>
  <r>
    <x v="129"/>
    <s v="T7"/>
    <s v="Tuần 29/2022"/>
    <x v="6"/>
    <s v="Q 3/2022"/>
    <n v="2022"/>
    <x v="1"/>
    <s v="CPPFA02"/>
    <x v="5"/>
    <x v="26"/>
    <n v="4269"/>
  </r>
  <r>
    <x v="130"/>
    <s v="T4"/>
    <s v="Tuần 29/2022"/>
    <x v="6"/>
    <s v="Q 3/2022"/>
    <n v="2022"/>
    <x v="1"/>
    <s v="CPPFA03"/>
    <x v="5"/>
    <x v="27"/>
    <n v="4296"/>
  </r>
  <r>
    <x v="130"/>
    <s v="T4"/>
    <s v="Tuần 29/2022"/>
    <x v="6"/>
    <s v="Q 3/2022"/>
    <n v="2022"/>
    <x v="1"/>
    <s v="CPPFA04"/>
    <x v="5"/>
    <x v="28"/>
    <n v="4169"/>
  </r>
  <r>
    <x v="130"/>
    <s v="T4"/>
    <s v="Tuần 29/2022"/>
    <x v="6"/>
    <s v="Q 3/2022"/>
    <n v="2022"/>
    <x v="1"/>
    <s v="CPPFA05"/>
    <x v="5"/>
    <x v="29"/>
    <n v="4248"/>
  </r>
  <r>
    <x v="130"/>
    <s v="T4"/>
    <s v="Tuần 29/2022"/>
    <x v="6"/>
    <s v="Q 3/2022"/>
    <n v="2022"/>
    <x v="1"/>
    <s v="CPPFA06"/>
    <x v="5"/>
    <x v="30"/>
    <n v="4301"/>
  </r>
  <r>
    <x v="130"/>
    <s v="T4"/>
    <s v="Tuần 29/2022"/>
    <x v="6"/>
    <s v="Q 3/2022"/>
    <n v="2022"/>
    <x v="1"/>
    <s v="CPPFE01"/>
    <x v="6"/>
    <x v="31"/>
    <n v="2106"/>
  </r>
  <r>
    <x v="131"/>
    <s v="T3"/>
    <s v="Tuần 29/2022"/>
    <x v="6"/>
    <s v="Q 3/2022"/>
    <n v="2022"/>
    <x v="1"/>
    <s v="CPPFE02"/>
    <x v="6"/>
    <x v="32"/>
    <n v="2137"/>
  </r>
  <r>
    <x v="131"/>
    <s v="T3"/>
    <s v="Tuần 29/2022"/>
    <x v="6"/>
    <s v="Q 3/2022"/>
    <n v="2022"/>
    <x v="1"/>
    <s v="CPPFE03"/>
    <x v="6"/>
    <x v="33"/>
    <n v="2063"/>
  </r>
  <r>
    <x v="131"/>
    <s v="T3"/>
    <s v="Tuần 29/2022"/>
    <x v="6"/>
    <s v="Q 3/2022"/>
    <n v="2022"/>
    <x v="1"/>
    <s v="CPPFE04"/>
    <x v="6"/>
    <x v="34"/>
    <n v="2073"/>
  </r>
  <r>
    <x v="131"/>
    <s v="T3"/>
    <s v="Tuần 29/2022"/>
    <x v="6"/>
    <s v="Q 3/2022"/>
    <n v="2022"/>
    <x v="1"/>
    <s v="CPPFE05"/>
    <x v="6"/>
    <x v="35"/>
    <n v="2147"/>
  </r>
  <r>
    <x v="131"/>
    <s v="T3"/>
    <s v="Tuần 29/2022"/>
    <x v="6"/>
    <s v="Q 3/2022"/>
    <n v="2022"/>
    <x v="1"/>
    <s v="CPPFE06"/>
    <x v="6"/>
    <x v="36"/>
    <n v="2122"/>
  </r>
  <r>
    <x v="131"/>
    <s v="T3"/>
    <s v="Tuần 29/2022"/>
    <x v="6"/>
    <s v="Q 3/2022"/>
    <n v="2022"/>
    <x v="1"/>
    <s v="CPMRFB01"/>
    <x v="4"/>
    <x v="20"/>
    <n v="1707"/>
  </r>
  <r>
    <x v="132"/>
    <s v="T2"/>
    <s v="Tuần 29/2022"/>
    <x v="6"/>
    <s v="Q 3/2022"/>
    <n v="2022"/>
    <x v="1"/>
    <s v="CPMRFB02"/>
    <x v="4"/>
    <x v="21"/>
    <n v="1825"/>
  </r>
  <r>
    <x v="132"/>
    <s v="T2"/>
    <s v="Tuần 29/2022"/>
    <x v="6"/>
    <s v="Q 3/2022"/>
    <n v="2022"/>
    <x v="1"/>
    <s v="CPMRYTB01"/>
    <x v="4"/>
    <x v="22"/>
    <n v="1726"/>
  </r>
  <r>
    <x v="132"/>
    <s v="T2"/>
    <s v="Tuần 29/2022"/>
    <x v="6"/>
    <s v="Q 3/2022"/>
    <n v="2022"/>
    <x v="1"/>
    <s v="CPMRYTB01"/>
    <x v="4"/>
    <x v="22"/>
    <n v="1828"/>
  </r>
  <r>
    <x v="133"/>
    <s v="CN"/>
    <s v="Tuần 29/2022"/>
    <x v="6"/>
    <s v="Q 3/2022"/>
    <n v="2022"/>
    <x v="1"/>
    <s v="CPMREC01"/>
    <x v="4"/>
    <x v="23"/>
    <n v="1799"/>
  </r>
  <r>
    <x v="133"/>
    <s v="CN"/>
    <s v="Tuần 29/2022"/>
    <x v="6"/>
    <s v="Q 3/2022"/>
    <n v="2022"/>
    <x v="1"/>
    <s v="CPMREC02"/>
    <x v="4"/>
    <x v="24"/>
    <n v="1699"/>
  </r>
  <r>
    <x v="133"/>
    <s v="CN"/>
    <s v="Tuần 29/2022"/>
    <x v="6"/>
    <s v="Q 3/2022"/>
    <n v="2022"/>
    <x v="1"/>
    <s v="CPPFA01"/>
    <x v="5"/>
    <x v="25"/>
    <n v="4138"/>
  </r>
  <r>
    <x v="133"/>
    <s v="CN"/>
    <s v="Tuần 29/2022"/>
    <x v="6"/>
    <s v="Q 3/2022"/>
    <n v="2022"/>
    <x v="1"/>
    <s v="CPPFA02"/>
    <x v="5"/>
    <x v="26"/>
    <n v="4249"/>
  </r>
  <r>
    <x v="133"/>
    <s v="CN"/>
    <s v="Tuần 29/2022"/>
    <x v="6"/>
    <s v="Q 3/2022"/>
    <n v="2022"/>
    <x v="1"/>
    <s v="CPPFA03"/>
    <x v="5"/>
    <x v="27"/>
    <n v="4134"/>
  </r>
  <r>
    <x v="133"/>
    <s v="CN"/>
    <s v="Tuần 29/2022"/>
    <x v="6"/>
    <s v="Q 3/2022"/>
    <n v="2022"/>
    <x v="1"/>
    <s v="CPPFA04"/>
    <x v="5"/>
    <x v="28"/>
    <n v="4130"/>
  </r>
  <r>
    <x v="133"/>
    <s v="CN"/>
    <s v="Tuần 29/2022"/>
    <x v="6"/>
    <s v="Q 3/2022"/>
    <n v="2022"/>
    <x v="1"/>
    <s v="CPPFA05"/>
    <x v="5"/>
    <x v="29"/>
    <n v="4151"/>
  </r>
  <r>
    <x v="133"/>
    <s v="CN"/>
    <s v="Tuần 29/2022"/>
    <x v="6"/>
    <s v="Q 3/2022"/>
    <n v="2022"/>
    <x v="1"/>
    <s v="CPPFA06"/>
    <x v="5"/>
    <x v="30"/>
    <n v="4136"/>
  </r>
  <r>
    <x v="133"/>
    <s v="CN"/>
    <s v="Tuần 29/2022"/>
    <x v="6"/>
    <s v="Q 3/2022"/>
    <n v="2022"/>
    <x v="1"/>
    <s v="CPPFE01"/>
    <x v="6"/>
    <x v="31"/>
    <n v="2017"/>
  </r>
  <r>
    <x v="133"/>
    <s v="CN"/>
    <s v="Tuần 29/2022"/>
    <x v="6"/>
    <s v="Q 3/2022"/>
    <n v="2022"/>
    <x v="1"/>
    <s v="CPPFE02"/>
    <x v="6"/>
    <x v="32"/>
    <n v="2169"/>
  </r>
  <r>
    <x v="134"/>
    <s v="T7"/>
    <s v="Tuần 28/2022"/>
    <x v="6"/>
    <s v="Q 3/2022"/>
    <n v="2022"/>
    <x v="1"/>
    <s v="CPPFE03"/>
    <x v="6"/>
    <x v="33"/>
    <n v="2191"/>
  </r>
  <r>
    <x v="135"/>
    <s v="T6"/>
    <s v="Tuần 28/2022"/>
    <x v="6"/>
    <s v="Q 3/2022"/>
    <n v="2022"/>
    <x v="1"/>
    <s v="CPPFE04"/>
    <x v="6"/>
    <x v="34"/>
    <n v="2180"/>
  </r>
  <r>
    <x v="135"/>
    <s v="T6"/>
    <s v="Tuần 28/2022"/>
    <x v="6"/>
    <s v="Q 3/2022"/>
    <n v="2022"/>
    <x v="1"/>
    <s v="CPPFE05"/>
    <x v="6"/>
    <x v="35"/>
    <n v="2163"/>
  </r>
  <r>
    <x v="135"/>
    <s v="T6"/>
    <s v="Tuần 28/2022"/>
    <x v="6"/>
    <s v="Q 3/2022"/>
    <n v="2022"/>
    <x v="1"/>
    <s v="CPPFE06"/>
    <x v="6"/>
    <x v="36"/>
    <n v="2156"/>
  </r>
  <r>
    <x v="135"/>
    <s v="T6"/>
    <s v="Tuần 28/2022"/>
    <x v="6"/>
    <s v="Q 3/2022"/>
    <n v="2022"/>
    <x v="0"/>
    <s v="CPNS01"/>
    <x v="0"/>
    <x v="0"/>
    <n v="1117"/>
  </r>
  <r>
    <x v="135"/>
    <s v="T6"/>
    <s v="Tuần 28/2022"/>
    <x v="6"/>
    <s v="Q 3/2022"/>
    <n v="2022"/>
    <x v="0"/>
    <s v="CPNS02"/>
    <x v="0"/>
    <x v="1"/>
    <n v="20"/>
  </r>
  <r>
    <x v="135"/>
    <s v="T6"/>
    <s v="Tuần 28/2022"/>
    <x v="6"/>
    <s v="Q 3/2022"/>
    <n v="2022"/>
    <x v="0"/>
    <s v="CPNS03"/>
    <x v="0"/>
    <x v="2"/>
    <n v="15"/>
  </r>
  <r>
    <x v="135"/>
    <s v="T6"/>
    <s v="Tuần 28/2022"/>
    <x v="6"/>
    <s v="Q 3/2022"/>
    <n v="2022"/>
    <x v="0"/>
    <s v="CPNS04"/>
    <x v="0"/>
    <x v="3"/>
    <n v="264"/>
  </r>
  <r>
    <x v="135"/>
    <s v="T6"/>
    <s v="Tuần 28/2022"/>
    <x v="6"/>
    <s v="Q 3/2022"/>
    <n v="2022"/>
    <x v="0"/>
    <s v="CPNS05"/>
    <x v="0"/>
    <x v="4"/>
    <n v="1120"/>
  </r>
  <r>
    <x v="135"/>
    <s v="T6"/>
    <s v="Tuần 28/2022"/>
    <x v="6"/>
    <s v="Q 3/2022"/>
    <n v="2022"/>
    <x v="0"/>
    <s v="CPNS06"/>
    <x v="0"/>
    <x v="5"/>
    <n v="103"/>
  </r>
  <r>
    <x v="135"/>
    <s v="T6"/>
    <s v="Tuần 28/2022"/>
    <x v="6"/>
    <s v="Q 3/2022"/>
    <n v="2022"/>
    <x v="0"/>
    <s v="CPVP01"/>
    <x v="1"/>
    <x v="6"/>
    <n v="2131"/>
  </r>
  <r>
    <x v="135"/>
    <s v="T6"/>
    <s v="Tuần 28/2022"/>
    <x v="6"/>
    <s v="Q 3/2022"/>
    <n v="2022"/>
    <x v="0"/>
    <s v="CPVP02"/>
    <x v="1"/>
    <x v="7"/>
    <n v="211"/>
  </r>
  <r>
    <x v="135"/>
    <s v="T6"/>
    <s v="Tuần 28/2022"/>
    <x v="6"/>
    <s v="Q 3/2022"/>
    <n v="2022"/>
    <x v="0"/>
    <s v="CPLV"/>
    <x v="2"/>
    <x v="8"/>
    <n v="90"/>
  </r>
  <r>
    <x v="135"/>
    <s v="T6"/>
    <s v="Tuần 28/2022"/>
    <x v="6"/>
    <s v="Q 3/2022"/>
    <n v="2022"/>
    <x v="0"/>
    <s v="CPCT"/>
    <x v="2"/>
    <x v="9"/>
    <n v="100"/>
  </r>
  <r>
    <x v="135"/>
    <s v="T6"/>
    <s v="Tuần 28/2022"/>
    <x v="6"/>
    <s v="Q 3/2022"/>
    <n v="2022"/>
    <x v="0"/>
    <s v="CPTK"/>
    <x v="2"/>
    <x v="10"/>
    <n v="100"/>
  </r>
  <r>
    <x v="136"/>
    <s v="T5"/>
    <s v="Tuần 28/2022"/>
    <x v="6"/>
    <s v="Q 3/2022"/>
    <n v="2022"/>
    <x v="0"/>
    <s v="CPDV"/>
    <x v="2"/>
    <x v="11"/>
    <n v="192"/>
  </r>
  <r>
    <x v="137"/>
    <s v="T3"/>
    <s v="Tuần 28/2022"/>
    <x v="6"/>
    <s v="Q 3/2022"/>
    <n v="2022"/>
    <x v="0"/>
    <s v="NDTH"/>
    <x v="2"/>
    <x v="12"/>
    <n v="1125"/>
  </r>
  <r>
    <x v="137"/>
    <s v="T3"/>
    <s v="Tuần 28/2022"/>
    <x v="6"/>
    <s v="Q 3/2022"/>
    <n v="2022"/>
    <x v="1"/>
    <s v="CPHH01"/>
    <x v="2"/>
    <x v="13"/>
    <n v="56"/>
  </r>
  <r>
    <x v="137"/>
    <s v="T3"/>
    <s v="Tuần 28/2022"/>
    <x v="6"/>
    <s v="Q 3/2022"/>
    <n v="2022"/>
    <x v="1"/>
    <s v="CPHH02"/>
    <x v="2"/>
    <x v="14"/>
    <n v="24"/>
  </r>
  <r>
    <x v="137"/>
    <s v="T3"/>
    <s v="Tuần 28/2022"/>
    <x v="6"/>
    <s v="Q 3/2022"/>
    <n v="2022"/>
    <x v="1"/>
    <s v="CPHH03"/>
    <x v="2"/>
    <x v="15"/>
    <n v="38"/>
  </r>
  <r>
    <x v="137"/>
    <s v="T3"/>
    <s v="Tuần 28/2022"/>
    <x v="6"/>
    <s v="Q 3/2022"/>
    <n v="2022"/>
    <x v="1"/>
    <s v="CPVC01"/>
    <x v="3"/>
    <x v="16"/>
    <n v="174.22222222222226"/>
  </r>
  <r>
    <x v="137"/>
    <s v="T3"/>
    <s v="Tuần 28/2022"/>
    <x v="6"/>
    <s v="Q 3/2022"/>
    <n v="2022"/>
    <x v="1"/>
    <s v="CPVC02"/>
    <x v="3"/>
    <x v="17"/>
    <n v="107.02222222222223"/>
  </r>
  <r>
    <x v="138"/>
    <s v="T2"/>
    <s v="Tuần 28/2022"/>
    <x v="6"/>
    <s v="Q 3/2022"/>
    <n v="2022"/>
    <x v="1"/>
    <s v="CPVC03"/>
    <x v="3"/>
    <x v="18"/>
    <n v="164.26666666666665"/>
  </r>
  <r>
    <x v="139"/>
    <s v="T7"/>
    <s v="Tuần 27/2022"/>
    <x v="6"/>
    <s v="Q 3/2022"/>
    <n v="2022"/>
    <x v="1"/>
    <s v="CPVC04"/>
    <x v="3"/>
    <x v="19"/>
    <n v="73.422222222222231"/>
  </r>
  <r>
    <x v="140"/>
    <s v="T6"/>
    <s v="Tuần 27/2022"/>
    <x v="6"/>
    <s v="Q 3/2022"/>
    <n v="2022"/>
    <x v="1"/>
    <s v="CPMRFB01"/>
    <x v="4"/>
    <x v="20"/>
    <n v="1874"/>
  </r>
  <r>
    <x v="141"/>
    <s v="T6"/>
    <s v="Tuần 39/2022"/>
    <x v="7"/>
    <s v="Q 3/2022"/>
    <n v="2022"/>
    <x v="1"/>
    <s v="CPMRFB02"/>
    <x v="4"/>
    <x v="21"/>
    <n v="1839"/>
  </r>
  <r>
    <x v="141"/>
    <s v="T6"/>
    <s v="Tuần 39/2022"/>
    <x v="7"/>
    <s v="Q 3/2022"/>
    <n v="2022"/>
    <x v="1"/>
    <s v="CPMRYTB01"/>
    <x v="4"/>
    <x v="22"/>
    <n v="1814"/>
  </r>
  <r>
    <x v="141"/>
    <s v="T6"/>
    <s v="Tuần 39/2022"/>
    <x v="7"/>
    <s v="Q 3/2022"/>
    <n v="2022"/>
    <x v="1"/>
    <s v="CPMRYTB01"/>
    <x v="4"/>
    <x v="22"/>
    <n v="1703"/>
  </r>
  <r>
    <x v="142"/>
    <s v="T5"/>
    <s v="Tuần 39/2022"/>
    <x v="7"/>
    <s v="Q 3/2022"/>
    <n v="2022"/>
    <x v="1"/>
    <s v="CPMREC01"/>
    <x v="4"/>
    <x v="23"/>
    <n v="1755"/>
  </r>
  <r>
    <x v="142"/>
    <s v="T5"/>
    <s v="Tuần 39/2022"/>
    <x v="7"/>
    <s v="Q 3/2022"/>
    <n v="2022"/>
    <x v="1"/>
    <s v="CPMREC02"/>
    <x v="4"/>
    <x v="24"/>
    <n v="1695"/>
  </r>
  <r>
    <x v="142"/>
    <s v="T5"/>
    <s v="Tuần 39/2022"/>
    <x v="7"/>
    <s v="Q 3/2022"/>
    <n v="2022"/>
    <x v="1"/>
    <s v="CPPFA01"/>
    <x v="5"/>
    <x v="25"/>
    <n v="4283"/>
  </r>
  <r>
    <x v="142"/>
    <s v="T5"/>
    <s v="Tuần 39/2022"/>
    <x v="7"/>
    <s v="Q 3/2022"/>
    <n v="2022"/>
    <x v="1"/>
    <s v="CPPFA02"/>
    <x v="5"/>
    <x v="26"/>
    <n v="4249"/>
  </r>
  <r>
    <x v="142"/>
    <s v="T5"/>
    <s v="Tuần 39/2022"/>
    <x v="7"/>
    <s v="Q 3/2022"/>
    <n v="2022"/>
    <x v="1"/>
    <s v="CPPFA03"/>
    <x v="5"/>
    <x v="27"/>
    <n v="4165"/>
  </r>
  <r>
    <x v="142"/>
    <s v="T5"/>
    <s v="Tuần 39/2022"/>
    <x v="7"/>
    <s v="Q 3/2022"/>
    <n v="2022"/>
    <x v="1"/>
    <s v="CPPFA04"/>
    <x v="5"/>
    <x v="28"/>
    <n v="4119"/>
  </r>
  <r>
    <x v="143"/>
    <s v="T4"/>
    <s v="Tuần 39/2022"/>
    <x v="7"/>
    <s v="Q 3/2022"/>
    <n v="2022"/>
    <x v="1"/>
    <s v="CPPFA05"/>
    <x v="5"/>
    <x v="29"/>
    <n v="4143"/>
  </r>
  <r>
    <x v="144"/>
    <s v="CN"/>
    <s v="Tuần 39/2022"/>
    <x v="7"/>
    <s v="Q 3/2022"/>
    <n v="2022"/>
    <x v="1"/>
    <s v="CPPFA06"/>
    <x v="5"/>
    <x v="30"/>
    <n v="4166"/>
  </r>
  <r>
    <x v="145"/>
    <s v="T7"/>
    <s v="Tuần 38/2022"/>
    <x v="7"/>
    <s v="Q 3/2022"/>
    <n v="2022"/>
    <x v="1"/>
    <s v="CPPFE01"/>
    <x v="6"/>
    <x v="31"/>
    <n v="2195"/>
  </r>
  <r>
    <x v="145"/>
    <s v="T7"/>
    <s v="Tuần 38/2022"/>
    <x v="7"/>
    <s v="Q 3/2022"/>
    <n v="2022"/>
    <x v="1"/>
    <s v="CPPFE02"/>
    <x v="6"/>
    <x v="32"/>
    <n v="2022"/>
  </r>
  <r>
    <x v="145"/>
    <s v="T7"/>
    <s v="Tuần 38/2022"/>
    <x v="7"/>
    <s v="Q 3/2022"/>
    <n v="2022"/>
    <x v="1"/>
    <s v="CPPFE03"/>
    <x v="6"/>
    <x v="33"/>
    <n v="2143"/>
  </r>
  <r>
    <x v="146"/>
    <s v="T6"/>
    <s v="Tuần 38/2022"/>
    <x v="7"/>
    <s v="Q 3/2022"/>
    <n v="2022"/>
    <x v="1"/>
    <s v="CPPFE04"/>
    <x v="6"/>
    <x v="34"/>
    <n v="2055"/>
  </r>
  <r>
    <x v="146"/>
    <s v="T6"/>
    <s v="Tuần 38/2022"/>
    <x v="7"/>
    <s v="Q 3/2022"/>
    <n v="2022"/>
    <x v="1"/>
    <s v="CPPFE05"/>
    <x v="6"/>
    <x v="35"/>
    <n v="2090"/>
  </r>
  <r>
    <x v="147"/>
    <s v="T5"/>
    <s v="Tuần 38/2022"/>
    <x v="7"/>
    <s v="Q 3/2022"/>
    <n v="2022"/>
    <x v="1"/>
    <s v="CPPFE06"/>
    <x v="6"/>
    <x v="36"/>
    <n v="2135"/>
  </r>
  <r>
    <x v="147"/>
    <s v="T5"/>
    <s v="Tuần 38/2022"/>
    <x v="7"/>
    <s v="Q 3/2022"/>
    <n v="2022"/>
    <x v="1"/>
    <s v="CPMRFB01"/>
    <x v="4"/>
    <x v="20"/>
    <n v="1722"/>
  </r>
  <r>
    <x v="147"/>
    <s v="T5"/>
    <s v="Tuần 38/2022"/>
    <x v="7"/>
    <s v="Q 3/2022"/>
    <n v="2022"/>
    <x v="1"/>
    <s v="CPMRFB02"/>
    <x v="4"/>
    <x v="21"/>
    <n v="1733"/>
  </r>
  <r>
    <x v="147"/>
    <s v="T5"/>
    <s v="Tuần 38/2022"/>
    <x v="7"/>
    <s v="Q 3/2022"/>
    <n v="2022"/>
    <x v="1"/>
    <s v="CPMRYTB01"/>
    <x v="4"/>
    <x v="22"/>
    <n v="1687"/>
  </r>
  <r>
    <x v="148"/>
    <s v="T4"/>
    <s v="Tuần 38/2022"/>
    <x v="7"/>
    <s v="Q 3/2022"/>
    <n v="2022"/>
    <x v="1"/>
    <s v="CPMRYTB01"/>
    <x v="4"/>
    <x v="22"/>
    <n v="1729"/>
  </r>
  <r>
    <x v="148"/>
    <s v="T4"/>
    <s v="Tuần 38/2022"/>
    <x v="7"/>
    <s v="Q 3/2022"/>
    <n v="2022"/>
    <x v="1"/>
    <s v="CPMREC01"/>
    <x v="4"/>
    <x v="23"/>
    <n v="1863"/>
  </r>
  <r>
    <x v="148"/>
    <s v="T4"/>
    <s v="Tuần 38/2022"/>
    <x v="7"/>
    <s v="Q 3/2022"/>
    <n v="2022"/>
    <x v="1"/>
    <s v="CPMREC02"/>
    <x v="4"/>
    <x v="24"/>
    <n v="1747"/>
  </r>
  <r>
    <x v="149"/>
    <s v="T7"/>
    <s v="Tuần 37/2022"/>
    <x v="7"/>
    <s v="Q 3/2022"/>
    <n v="2022"/>
    <x v="1"/>
    <s v="CPPFA01"/>
    <x v="5"/>
    <x v="25"/>
    <n v="4151"/>
  </r>
  <r>
    <x v="149"/>
    <s v="T7"/>
    <s v="Tuần 37/2022"/>
    <x v="7"/>
    <s v="Q 3/2022"/>
    <n v="2022"/>
    <x v="1"/>
    <s v="CPPFA02"/>
    <x v="5"/>
    <x v="26"/>
    <n v="4188"/>
  </r>
  <r>
    <x v="150"/>
    <s v="T6"/>
    <s v="Tuần 37/2022"/>
    <x v="7"/>
    <s v="Q 3/2022"/>
    <n v="2022"/>
    <x v="1"/>
    <s v="CPPFA03"/>
    <x v="5"/>
    <x v="27"/>
    <n v="4143"/>
  </r>
  <r>
    <x v="150"/>
    <s v="T6"/>
    <s v="Tuần 37/2022"/>
    <x v="7"/>
    <s v="Q 3/2022"/>
    <n v="2022"/>
    <x v="1"/>
    <s v="CPPFA04"/>
    <x v="5"/>
    <x v="28"/>
    <n v="4219"/>
  </r>
  <r>
    <x v="150"/>
    <s v="T6"/>
    <s v="Tuần 37/2022"/>
    <x v="7"/>
    <s v="Q 3/2022"/>
    <n v="2022"/>
    <x v="1"/>
    <s v="CPPFA05"/>
    <x v="5"/>
    <x v="29"/>
    <n v="4177"/>
  </r>
  <r>
    <x v="151"/>
    <s v="T4"/>
    <s v="Tuần 37/2022"/>
    <x v="7"/>
    <s v="Q 3/2022"/>
    <n v="2022"/>
    <x v="1"/>
    <s v="CPPFA06"/>
    <x v="5"/>
    <x v="30"/>
    <n v="4222"/>
  </r>
  <r>
    <x v="152"/>
    <s v="T6"/>
    <s v="Tuần 36/2022"/>
    <x v="7"/>
    <s v="Q 3/2022"/>
    <n v="2022"/>
    <x v="1"/>
    <s v="CPPFE01"/>
    <x v="6"/>
    <x v="31"/>
    <n v="2191"/>
  </r>
  <r>
    <x v="152"/>
    <s v="T6"/>
    <s v="Tuần 36/2022"/>
    <x v="7"/>
    <s v="Q 3/2022"/>
    <n v="2022"/>
    <x v="1"/>
    <s v="CPPFE02"/>
    <x v="6"/>
    <x v="32"/>
    <n v="2192"/>
  </r>
  <r>
    <x v="152"/>
    <s v="T6"/>
    <s v="Tuần 36/2022"/>
    <x v="7"/>
    <s v="Q 3/2022"/>
    <n v="2022"/>
    <x v="1"/>
    <s v="CPPFE03"/>
    <x v="6"/>
    <x v="33"/>
    <n v="2132"/>
  </r>
  <r>
    <x v="152"/>
    <s v="T6"/>
    <s v="Tuần 36/2022"/>
    <x v="7"/>
    <s v="Q 3/2022"/>
    <n v="2022"/>
    <x v="1"/>
    <s v="CPPFE04"/>
    <x v="6"/>
    <x v="34"/>
    <n v="2063"/>
  </r>
  <r>
    <x v="152"/>
    <s v="T6"/>
    <s v="Tuần 36/2022"/>
    <x v="7"/>
    <s v="Q 3/2022"/>
    <n v="2022"/>
    <x v="1"/>
    <s v="CPPFE05"/>
    <x v="6"/>
    <x v="35"/>
    <n v="2128"/>
  </r>
  <r>
    <x v="152"/>
    <s v="T6"/>
    <s v="Tuần 36/2022"/>
    <x v="7"/>
    <s v="Q 3/2022"/>
    <n v="2022"/>
    <x v="1"/>
    <s v="CPPFE06"/>
    <x v="6"/>
    <x v="36"/>
    <n v="2079"/>
  </r>
  <r>
    <x v="152"/>
    <s v="T6"/>
    <s v="Tuần 36/2022"/>
    <x v="7"/>
    <s v="Q 3/2022"/>
    <n v="2022"/>
    <x v="0"/>
    <s v="CPNS01"/>
    <x v="0"/>
    <x v="0"/>
    <n v="1165"/>
  </r>
  <r>
    <x v="153"/>
    <s v="T5"/>
    <s v="Tuần 36/2022"/>
    <x v="7"/>
    <s v="Q 3/2022"/>
    <n v="2022"/>
    <x v="0"/>
    <s v="CPNS02"/>
    <x v="0"/>
    <x v="1"/>
    <n v="160"/>
  </r>
  <r>
    <x v="153"/>
    <s v="T5"/>
    <s v="Tuần 36/2022"/>
    <x v="7"/>
    <s v="Q 3/2022"/>
    <n v="2022"/>
    <x v="0"/>
    <s v="CPNS03"/>
    <x v="0"/>
    <x v="2"/>
    <n v="172"/>
  </r>
  <r>
    <x v="153"/>
    <s v="T5"/>
    <s v="Tuần 36/2022"/>
    <x v="7"/>
    <s v="Q 3/2022"/>
    <n v="2022"/>
    <x v="0"/>
    <s v="CPNS04"/>
    <x v="0"/>
    <x v="3"/>
    <n v="1405"/>
  </r>
  <r>
    <x v="153"/>
    <s v="T5"/>
    <s v="Tuần 36/2022"/>
    <x v="7"/>
    <s v="Q 3/2022"/>
    <n v="2022"/>
    <x v="0"/>
    <s v="CPNS05"/>
    <x v="0"/>
    <x v="4"/>
    <n v="150"/>
  </r>
  <r>
    <x v="154"/>
    <s v="CN"/>
    <s v="Tuần 35/2022"/>
    <x v="8"/>
    <s v="Q 3/2022"/>
    <n v="2022"/>
    <x v="0"/>
    <s v="CPNS06"/>
    <x v="0"/>
    <x v="5"/>
    <n v="89"/>
  </r>
  <r>
    <x v="154"/>
    <s v="CN"/>
    <s v="Tuần 35/2022"/>
    <x v="8"/>
    <s v="Q 3/2022"/>
    <n v="2022"/>
    <x v="0"/>
    <s v="CPVP01"/>
    <x v="1"/>
    <x v="6"/>
    <n v="2067"/>
  </r>
  <r>
    <x v="155"/>
    <s v="T7"/>
    <s v="Tuần 34/2022"/>
    <x v="8"/>
    <s v="Q 3/2022"/>
    <n v="2022"/>
    <x v="0"/>
    <s v="CPVP02"/>
    <x v="1"/>
    <x v="7"/>
    <n v="38"/>
  </r>
  <r>
    <x v="155"/>
    <s v="T7"/>
    <s v="Tuần 34/2022"/>
    <x v="8"/>
    <s v="Q 3/2022"/>
    <n v="2022"/>
    <x v="0"/>
    <s v="CPLV"/>
    <x v="2"/>
    <x v="8"/>
    <n v="101"/>
  </r>
  <r>
    <x v="155"/>
    <s v="T7"/>
    <s v="Tuần 34/2022"/>
    <x v="8"/>
    <s v="Q 3/2022"/>
    <n v="2022"/>
    <x v="0"/>
    <s v="CPCT"/>
    <x v="2"/>
    <x v="9"/>
    <n v="100"/>
  </r>
  <r>
    <x v="155"/>
    <s v="T7"/>
    <s v="Tuần 34/2022"/>
    <x v="8"/>
    <s v="Q 3/2022"/>
    <n v="2022"/>
    <x v="0"/>
    <s v="CPTK"/>
    <x v="2"/>
    <x v="10"/>
    <n v="100"/>
  </r>
  <r>
    <x v="155"/>
    <s v="T7"/>
    <s v="Tuần 34/2022"/>
    <x v="8"/>
    <s v="Q 3/2022"/>
    <n v="2022"/>
    <x v="0"/>
    <s v="CPDV"/>
    <x v="2"/>
    <x v="11"/>
    <n v="126"/>
  </r>
  <r>
    <x v="155"/>
    <s v="T7"/>
    <s v="Tuần 34/2022"/>
    <x v="8"/>
    <s v="Q 3/2022"/>
    <n v="2022"/>
    <x v="0"/>
    <s v="NDTH"/>
    <x v="2"/>
    <x v="12"/>
    <n v="1470"/>
  </r>
  <r>
    <x v="156"/>
    <s v="T6"/>
    <s v="Tuần 34/2022"/>
    <x v="8"/>
    <s v="Q 3/2022"/>
    <n v="2022"/>
    <x v="1"/>
    <s v="CPHH01"/>
    <x v="2"/>
    <x v="13"/>
    <n v="64"/>
  </r>
  <r>
    <x v="156"/>
    <s v="T6"/>
    <s v="Tuần 34/2022"/>
    <x v="8"/>
    <s v="Q 3/2022"/>
    <n v="2022"/>
    <x v="1"/>
    <s v="CPHH02"/>
    <x v="2"/>
    <x v="14"/>
    <n v="146"/>
  </r>
  <r>
    <x v="156"/>
    <s v="T6"/>
    <s v="Tuần 34/2022"/>
    <x v="8"/>
    <s v="Q 3/2022"/>
    <n v="2022"/>
    <x v="1"/>
    <s v="CPHH03"/>
    <x v="2"/>
    <x v="15"/>
    <n v="181"/>
  </r>
  <r>
    <x v="156"/>
    <s v="T6"/>
    <s v="Tuần 34/2022"/>
    <x v="8"/>
    <s v="Q 3/2022"/>
    <n v="2022"/>
    <x v="1"/>
    <s v="CPVC01"/>
    <x v="3"/>
    <x v="16"/>
    <n v="121.95555555555558"/>
  </r>
  <r>
    <x v="156"/>
    <s v="T6"/>
    <s v="Tuần 34/2022"/>
    <x v="8"/>
    <s v="Q 3/2022"/>
    <n v="2022"/>
    <x v="1"/>
    <s v="CPVC02"/>
    <x v="3"/>
    <x v="17"/>
    <n v="116.35555555555555"/>
  </r>
  <r>
    <x v="156"/>
    <s v="T6"/>
    <s v="Tuần 34/2022"/>
    <x v="8"/>
    <s v="Q 3/2022"/>
    <n v="2022"/>
    <x v="1"/>
    <s v="CPVC03"/>
    <x v="3"/>
    <x v="18"/>
    <n v="65.333333333333329"/>
  </r>
  <r>
    <x v="156"/>
    <s v="T6"/>
    <s v="Tuần 34/2022"/>
    <x v="8"/>
    <s v="Q 3/2022"/>
    <n v="2022"/>
    <x v="1"/>
    <s v="CPVC04"/>
    <x v="3"/>
    <x v="19"/>
    <n v="108.88888888888887"/>
  </r>
  <r>
    <x v="156"/>
    <s v="T6"/>
    <s v="Tuần 34/2022"/>
    <x v="8"/>
    <s v="Q 3/2022"/>
    <n v="2022"/>
    <x v="1"/>
    <s v="CPMRFB01"/>
    <x v="4"/>
    <x v="20"/>
    <n v="1816"/>
  </r>
  <r>
    <x v="156"/>
    <s v="T6"/>
    <s v="Tuần 34/2022"/>
    <x v="8"/>
    <s v="Q 3/2022"/>
    <n v="2022"/>
    <x v="1"/>
    <s v="CPMRFB02"/>
    <x v="4"/>
    <x v="21"/>
    <n v="1842"/>
  </r>
  <r>
    <x v="156"/>
    <s v="T6"/>
    <s v="Tuần 34/2022"/>
    <x v="8"/>
    <s v="Q 3/2022"/>
    <n v="2022"/>
    <x v="1"/>
    <s v="CPMRYTB01"/>
    <x v="4"/>
    <x v="22"/>
    <n v="1758"/>
  </r>
  <r>
    <x v="157"/>
    <s v="T4"/>
    <s v="Tuần 34/2022"/>
    <x v="8"/>
    <s v="Q 3/2022"/>
    <n v="2022"/>
    <x v="1"/>
    <s v="CPMRYTB01"/>
    <x v="4"/>
    <x v="22"/>
    <n v="1809"/>
  </r>
  <r>
    <x v="157"/>
    <s v="T4"/>
    <s v="Tuần 34/2022"/>
    <x v="8"/>
    <s v="Q 3/2022"/>
    <n v="2022"/>
    <x v="1"/>
    <s v="CPMREC01"/>
    <x v="4"/>
    <x v="23"/>
    <n v="1826"/>
  </r>
  <r>
    <x v="157"/>
    <s v="T4"/>
    <s v="Tuần 34/2022"/>
    <x v="8"/>
    <s v="Q 3/2022"/>
    <n v="2022"/>
    <x v="1"/>
    <s v="CPMREC02"/>
    <x v="4"/>
    <x v="24"/>
    <n v="1811"/>
  </r>
  <r>
    <x v="158"/>
    <s v="T2"/>
    <s v="Tuần 34/2022"/>
    <x v="8"/>
    <s v="Q 3/2022"/>
    <n v="2022"/>
    <x v="1"/>
    <s v="CPPFA01"/>
    <x v="5"/>
    <x v="25"/>
    <n v="4279"/>
  </r>
  <r>
    <x v="158"/>
    <s v="T2"/>
    <s v="Tuần 34/2022"/>
    <x v="8"/>
    <s v="Q 3/2022"/>
    <n v="2022"/>
    <x v="1"/>
    <s v="CPPFA02"/>
    <x v="5"/>
    <x v="26"/>
    <n v="4134"/>
  </r>
  <r>
    <x v="158"/>
    <s v="T2"/>
    <s v="Tuần 34/2022"/>
    <x v="8"/>
    <s v="Q 3/2022"/>
    <n v="2022"/>
    <x v="1"/>
    <s v="CPPFA03"/>
    <x v="5"/>
    <x v="27"/>
    <n v="4318"/>
  </r>
  <r>
    <x v="159"/>
    <s v="CN"/>
    <s v="Tuần 34/2022"/>
    <x v="8"/>
    <s v="Q 3/2022"/>
    <n v="2022"/>
    <x v="1"/>
    <s v="CPPFA04"/>
    <x v="5"/>
    <x v="28"/>
    <n v="4129"/>
  </r>
  <r>
    <x v="160"/>
    <s v="T7"/>
    <s v="Tuần 33/2022"/>
    <x v="8"/>
    <s v="Q 3/2022"/>
    <n v="2022"/>
    <x v="1"/>
    <s v="CPPFA05"/>
    <x v="5"/>
    <x v="29"/>
    <n v="4295"/>
  </r>
  <r>
    <x v="160"/>
    <s v="T7"/>
    <s v="Tuần 33/2022"/>
    <x v="8"/>
    <s v="Q 3/2022"/>
    <n v="2022"/>
    <x v="1"/>
    <s v="CPPFA06"/>
    <x v="5"/>
    <x v="30"/>
    <n v="4129"/>
  </r>
  <r>
    <x v="160"/>
    <s v="T7"/>
    <s v="Tuần 33/2022"/>
    <x v="8"/>
    <s v="Q 3/2022"/>
    <n v="2022"/>
    <x v="1"/>
    <s v="CPPFE01"/>
    <x v="6"/>
    <x v="31"/>
    <n v="2153"/>
  </r>
  <r>
    <x v="161"/>
    <s v="T6"/>
    <s v="Tuần 33/2022"/>
    <x v="8"/>
    <s v="Q 3/2022"/>
    <n v="2022"/>
    <x v="1"/>
    <s v="CPPFE02"/>
    <x v="6"/>
    <x v="32"/>
    <n v="2065"/>
  </r>
  <r>
    <x v="162"/>
    <s v="T4"/>
    <s v="Tuần 33/2022"/>
    <x v="8"/>
    <s v="Q 3/2022"/>
    <n v="2022"/>
    <x v="1"/>
    <s v="CPPFE03"/>
    <x v="6"/>
    <x v="33"/>
    <n v="2185"/>
  </r>
  <r>
    <x v="163"/>
    <s v="T2"/>
    <s v="Tuần 33/2022"/>
    <x v="8"/>
    <s v="Q 3/2022"/>
    <n v="2022"/>
    <x v="1"/>
    <s v="CPPFE04"/>
    <x v="6"/>
    <x v="34"/>
    <n v="2165"/>
  </r>
  <r>
    <x v="164"/>
    <s v="CN"/>
    <s v="Tuần 33/2022"/>
    <x v="8"/>
    <s v="Q 3/2022"/>
    <n v="2022"/>
    <x v="1"/>
    <s v="CPPFE05"/>
    <x v="6"/>
    <x v="35"/>
    <n v="2049"/>
  </r>
  <r>
    <x v="164"/>
    <s v="CN"/>
    <s v="Tuần 33/2022"/>
    <x v="8"/>
    <s v="Q 3/2022"/>
    <n v="2022"/>
    <x v="1"/>
    <s v="CPPFE06"/>
    <x v="6"/>
    <x v="36"/>
    <n v="2060"/>
  </r>
  <r>
    <x v="164"/>
    <s v="CN"/>
    <s v="Tuần 33/2022"/>
    <x v="8"/>
    <s v="Q 3/2022"/>
    <n v="2022"/>
    <x v="1"/>
    <s v="CPMRFB01"/>
    <x v="4"/>
    <x v="20"/>
    <n v="1851"/>
  </r>
  <r>
    <x v="165"/>
    <s v="T7"/>
    <s v="Tuần 32/2022"/>
    <x v="8"/>
    <s v="Q 3/2022"/>
    <n v="2022"/>
    <x v="1"/>
    <s v="CPMRFB02"/>
    <x v="4"/>
    <x v="21"/>
    <n v="1839"/>
  </r>
  <r>
    <x v="165"/>
    <s v="T7"/>
    <s v="Tuần 32/2022"/>
    <x v="8"/>
    <s v="Q 3/2022"/>
    <n v="2022"/>
    <x v="1"/>
    <s v="CPMRYTB01"/>
    <x v="4"/>
    <x v="22"/>
    <n v="1832"/>
  </r>
  <r>
    <x v="165"/>
    <s v="T7"/>
    <s v="Tuần 32/2022"/>
    <x v="8"/>
    <s v="Q 3/2022"/>
    <n v="2022"/>
    <x v="1"/>
    <s v="CPMRYTB01"/>
    <x v="4"/>
    <x v="22"/>
    <n v="1704"/>
  </r>
  <r>
    <x v="165"/>
    <s v="T7"/>
    <s v="Tuần 32/2022"/>
    <x v="8"/>
    <s v="Q 3/2022"/>
    <n v="2022"/>
    <x v="1"/>
    <s v="CPMREC01"/>
    <x v="4"/>
    <x v="23"/>
    <n v="1824"/>
  </r>
  <r>
    <x v="165"/>
    <s v="T7"/>
    <s v="Tuần 32/2022"/>
    <x v="8"/>
    <s v="Q 3/2022"/>
    <n v="2022"/>
    <x v="1"/>
    <s v="CPMREC02"/>
    <x v="4"/>
    <x v="24"/>
    <n v="1824"/>
  </r>
  <r>
    <x v="166"/>
    <s v="T6"/>
    <s v="Tuần 32/2022"/>
    <x v="8"/>
    <s v="Q 3/2022"/>
    <n v="2022"/>
    <x v="1"/>
    <s v="CPPFA01"/>
    <x v="5"/>
    <x v="25"/>
    <n v="4197"/>
  </r>
  <r>
    <x v="166"/>
    <s v="T6"/>
    <s v="Tuần 32/2022"/>
    <x v="8"/>
    <s v="Q 3/2022"/>
    <n v="2022"/>
    <x v="1"/>
    <s v="CPPFA02"/>
    <x v="5"/>
    <x v="26"/>
    <n v="4308"/>
  </r>
  <r>
    <x v="166"/>
    <s v="T6"/>
    <s v="Tuần 32/2022"/>
    <x v="8"/>
    <s v="Q 3/2022"/>
    <n v="2022"/>
    <x v="1"/>
    <s v="CPPFA03"/>
    <x v="5"/>
    <x v="27"/>
    <n v="4188"/>
  </r>
  <r>
    <x v="167"/>
    <s v="T5"/>
    <s v="Tuần 32/2022"/>
    <x v="8"/>
    <s v="Q 3/2022"/>
    <n v="2022"/>
    <x v="1"/>
    <s v="CPPFA04"/>
    <x v="5"/>
    <x v="28"/>
    <n v="4318"/>
  </r>
  <r>
    <x v="168"/>
    <s v="T7"/>
    <s v="Tuần 53/2022"/>
    <x v="9"/>
    <s v="Q 4/2022"/>
    <n v="2022"/>
    <x v="1"/>
    <s v="CPPFA05"/>
    <x v="5"/>
    <x v="29"/>
    <n v="4229"/>
  </r>
  <r>
    <x v="168"/>
    <s v="T7"/>
    <s v="Tuần 53/2022"/>
    <x v="9"/>
    <s v="Q 4/2022"/>
    <n v="2022"/>
    <x v="1"/>
    <s v="CPPFA06"/>
    <x v="5"/>
    <x v="30"/>
    <n v="4298"/>
  </r>
  <r>
    <x v="168"/>
    <s v="T7"/>
    <s v="Tuần 53/2022"/>
    <x v="9"/>
    <s v="Q 4/2022"/>
    <n v="2022"/>
    <x v="1"/>
    <s v="CPPFE01"/>
    <x v="6"/>
    <x v="31"/>
    <n v="2021"/>
  </r>
  <r>
    <x v="168"/>
    <s v="T7"/>
    <s v="Tuần 53/2022"/>
    <x v="9"/>
    <s v="Q 4/2022"/>
    <n v="2022"/>
    <x v="1"/>
    <s v="CPPFE02"/>
    <x v="6"/>
    <x v="32"/>
    <n v="2176"/>
  </r>
  <r>
    <x v="168"/>
    <s v="T7"/>
    <s v="Tuần 53/2022"/>
    <x v="9"/>
    <s v="Q 4/2022"/>
    <n v="2022"/>
    <x v="1"/>
    <s v="CPPFE03"/>
    <x v="6"/>
    <x v="33"/>
    <n v="2035"/>
  </r>
  <r>
    <x v="168"/>
    <s v="T7"/>
    <s v="Tuần 53/2022"/>
    <x v="9"/>
    <s v="Q 4/2022"/>
    <n v="2022"/>
    <x v="1"/>
    <s v="CPPFE04"/>
    <x v="6"/>
    <x v="34"/>
    <n v="2196"/>
  </r>
  <r>
    <x v="168"/>
    <s v="T7"/>
    <s v="Tuần 53/2022"/>
    <x v="9"/>
    <s v="Q 4/2022"/>
    <n v="2022"/>
    <x v="1"/>
    <s v="CPPFE05"/>
    <x v="6"/>
    <x v="35"/>
    <n v="2109"/>
  </r>
  <r>
    <x v="169"/>
    <s v="T3"/>
    <s v="Tuần 53/2022"/>
    <x v="9"/>
    <s v="Q 4/2022"/>
    <n v="2022"/>
    <x v="1"/>
    <s v="CPPFE06"/>
    <x v="6"/>
    <x v="36"/>
    <n v="2193"/>
  </r>
  <r>
    <x v="170"/>
    <s v="T2"/>
    <s v="Tuần 53/2022"/>
    <x v="9"/>
    <s v="Q 4/2022"/>
    <n v="2022"/>
    <x v="0"/>
    <s v="CPNS01"/>
    <x v="0"/>
    <x v="0"/>
    <n v="1289"/>
  </r>
  <r>
    <x v="171"/>
    <s v="T7"/>
    <s v="Tuần 52/2022"/>
    <x v="9"/>
    <s v="Q 4/2022"/>
    <n v="2022"/>
    <x v="0"/>
    <s v="CPNS02"/>
    <x v="0"/>
    <x v="1"/>
    <n v="21"/>
  </r>
  <r>
    <x v="172"/>
    <s v="T6"/>
    <s v="Tuần 52/2022"/>
    <x v="9"/>
    <s v="Q 4/2022"/>
    <n v="2022"/>
    <x v="0"/>
    <s v="CPNS03"/>
    <x v="0"/>
    <x v="2"/>
    <n v="176"/>
  </r>
  <r>
    <x v="173"/>
    <s v="T4"/>
    <s v="Tuần 52/2022"/>
    <x v="9"/>
    <s v="Q 4/2022"/>
    <n v="2022"/>
    <x v="0"/>
    <s v="CPNS04"/>
    <x v="0"/>
    <x v="3"/>
    <n v="334"/>
  </r>
  <r>
    <x v="174"/>
    <s v="T3"/>
    <s v="Tuần 52/2022"/>
    <x v="9"/>
    <s v="Q 4/2022"/>
    <n v="2022"/>
    <x v="0"/>
    <s v="CPNS05"/>
    <x v="0"/>
    <x v="4"/>
    <n v="1670"/>
  </r>
  <r>
    <x v="174"/>
    <s v="T3"/>
    <s v="Tuần 52/2022"/>
    <x v="9"/>
    <s v="Q 4/2022"/>
    <n v="2022"/>
    <x v="0"/>
    <s v="CPNS06"/>
    <x v="0"/>
    <x v="5"/>
    <n v="119"/>
  </r>
  <r>
    <x v="174"/>
    <s v="T3"/>
    <s v="Tuần 52/2022"/>
    <x v="9"/>
    <s v="Q 4/2022"/>
    <n v="2022"/>
    <x v="0"/>
    <s v="CPVP01"/>
    <x v="1"/>
    <x v="6"/>
    <n v="2019"/>
  </r>
  <r>
    <x v="175"/>
    <s v="T2"/>
    <s v="Tuần 52/2022"/>
    <x v="9"/>
    <s v="Q 4/2022"/>
    <n v="2022"/>
    <x v="0"/>
    <s v="CPVP02"/>
    <x v="1"/>
    <x v="7"/>
    <n v="204"/>
  </r>
  <r>
    <x v="175"/>
    <s v="T2"/>
    <s v="Tuần 52/2022"/>
    <x v="9"/>
    <s v="Q 4/2022"/>
    <n v="2022"/>
    <x v="0"/>
    <s v="CPLV"/>
    <x v="2"/>
    <x v="8"/>
    <n v="149"/>
  </r>
  <r>
    <x v="175"/>
    <s v="T2"/>
    <s v="Tuần 52/2022"/>
    <x v="9"/>
    <s v="Q 4/2022"/>
    <n v="2022"/>
    <x v="0"/>
    <s v="CPCT"/>
    <x v="2"/>
    <x v="9"/>
    <n v="100"/>
  </r>
  <r>
    <x v="175"/>
    <s v="T2"/>
    <s v="Tuần 52/2022"/>
    <x v="9"/>
    <s v="Q 4/2022"/>
    <n v="2022"/>
    <x v="0"/>
    <s v="CPTK"/>
    <x v="2"/>
    <x v="10"/>
    <n v="100"/>
  </r>
  <r>
    <x v="175"/>
    <s v="T2"/>
    <s v="Tuần 52/2022"/>
    <x v="9"/>
    <s v="Q 4/2022"/>
    <n v="2022"/>
    <x v="0"/>
    <s v="CPDV"/>
    <x v="2"/>
    <x v="11"/>
    <n v="57"/>
  </r>
  <r>
    <x v="175"/>
    <s v="T2"/>
    <s v="Tuần 52/2022"/>
    <x v="9"/>
    <s v="Q 4/2022"/>
    <n v="2022"/>
    <x v="0"/>
    <s v="NDTH"/>
    <x v="2"/>
    <x v="12"/>
    <n v="2835"/>
  </r>
  <r>
    <x v="175"/>
    <s v="T2"/>
    <s v="Tuần 52/2022"/>
    <x v="9"/>
    <s v="Q 4/2022"/>
    <n v="2022"/>
    <x v="1"/>
    <s v="CPHH01"/>
    <x v="2"/>
    <x v="13"/>
    <n v="181"/>
  </r>
  <r>
    <x v="176"/>
    <s v="CN"/>
    <s v="Tuần 52/2022"/>
    <x v="9"/>
    <s v="Q 4/2022"/>
    <n v="2022"/>
    <x v="1"/>
    <s v="CPHH02"/>
    <x v="2"/>
    <x v="14"/>
    <n v="79"/>
  </r>
  <r>
    <x v="176"/>
    <s v="CN"/>
    <s v="Tuần 52/2022"/>
    <x v="9"/>
    <s v="Q 4/2022"/>
    <n v="2022"/>
    <x v="1"/>
    <s v="CPHH03"/>
    <x v="2"/>
    <x v="15"/>
    <n v="67"/>
  </r>
  <r>
    <x v="176"/>
    <s v="CN"/>
    <s v="Tuần 52/2022"/>
    <x v="9"/>
    <s v="Q 4/2022"/>
    <n v="2022"/>
    <x v="1"/>
    <s v="CPVC01"/>
    <x v="3"/>
    <x v="16"/>
    <n v="153.68888888888887"/>
  </r>
  <r>
    <x v="176"/>
    <s v="CN"/>
    <s v="Tuần 52/2022"/>
    <x v="9"/>
    <s v="Q 4/2022"/>
    <n v="2022"/>
    <x v="1"/>
    <s v="CPVC02"/>
    <x v="3"/>
    <x v="17"/>
    <n v="76.533333333333346"/>
  </r>
  <r>
    <x v="176"/>
    <s v="CN"/>
    <s v="Tuần 52/2022"/>
    <x v="9"/>
    <s v="Q 4/2022"/>
    <n v="2022"/>
    <x v="1"/>
    <s v="CPVC03"/>
    <x v="3"/>
    <x v="18"/>
    <n v="88.977777777777774"/>
  </r>
  <r>
    <x v="177"/>
    <s v="T7"/>
    <s v="Tuần 51/2022"/>
    <x v="9"/>
    <s v="Q 4/2022"/>
    <n v="2022"/>
    <x v="1"/>
    <s v="CPVC04"/>
    <x v="3"/>
    <x v="19"/>
    <n v="125.68888888888888"/>
  </r>
  <r>
    <x v="177"/>
    <s v="T7"/>
    <s v="Tuần 51/2022"/>
    <x v="9"/>
    <s v="Q 4/2022"/>
    <n v="2022"/>
    <x v="1"/>
    <s v="CPMRFB01"/>
    <x v="4"/>
    <x v="20"/>
    <n v="1820"/>
  </r>
  <r>
    <x v="177"/>
    <s v="T7"/>
    <s v="Tuần 51/2022"/>
    <x v="9"/>
    <s v="Q 4/2022"/>
    <n v="2022"/>
    <x v="1"/>
    <s v="CPMRFB02"/>
    <x v="4"/>
    <x v="21"/>
    <n v="1742"/>
  </r>
  <r>
    <x v="177"/>
    <s v="T7"/>
    <s v="Tuần 51/2022"/>
    <x v="9"/>
    <s v="Q 4/2022"/>
    <n v="2022"/>
    <x v="1"/>
    <s v="CPMRYTB01"/>
    <x v="4"/>
    <x v="22"/>
    <n v="1701"/>
  </r>
  <r>
    <x v="177"/>
    <s v="T7"/>
    <s v="Tuần 51/2022"/>
    <x v="9"/>
    <s v="Q 4/2022"/>
    <n v="2022"/>
    <x v="1"/>
    <s v="CPMRYTB01"/>
    <x v="4"/>
    <x v="22"/>
    <n v="1815"/>
  </r>
  <r>
    <x v="177"/>
    <s v="T7"/>
    <s v="Tuần 51/2022"/>
    <x v="9"/>
    <s v="Q 4/2022"/>
    <n v="2022"/>
    <x v="1"/>
    <s v="CPMREC01"/>
    <x v="4"/>
    <x v="23"/>
    <n v="1763"/>
  </r>
  <r>
    <x v="178"/>
    <s v="T6"/>
    <s v="Tuần 51/2022"/>
    <x v="9"/>
    <s v="Q 4/2022"/>
    <n v="2022"/>
    <x v="1"/>
    <s v="CPMREC02"/>
    <x v="4"/>
    <x v="24"/>
    <n v="1825"/>
  </r>
  <r>
    <x v="178"/>
    <s v="T6"/>
    <s v="Tuần 51/2022"/>
    <x v="9"/>
    <s v="Q 4/2022"/>
    <n v="2022"/>
    <x v="1"/>
    <s v="CPPFA01"/>
    <x v="5"/>
    <x v="25"/>
    <n v="4262"/>
  </r>
  <r>
    <x v="178"/>
    <s v="T6"/>
    <s v="Tuần 51/2022"/>
    <x v="9"/>
    <s v="Q 4/2022"/>
    <n v="2022"/>
    <x v="1"/>
    <s v="CPPFA02"/>
    <x v="5"/>
    <x v="26"/>
    <n v="4160"/>
  </r>
  <r>
    <x v="179"/>
    <s v="T3"/>
    <s v="Tuần 51/2022"/>
    <x v="9"/>
    <s v="Q 4/2022"/>
    <n v="2022"/>
    <x v="1"/>
    <s v="CPPFA03"/>
    <x v="5"/>
    <x v="27"/>
    <n v="4124"/>
  </r>
  <r>
    <x v="179"/>
    <s v="T3"/>
    <s v="Tuần 51/2022"/>
    <x v="9"/>
    <s v="Q 4/2022"/>
    <n v="2022"/>
    <x v="1"/>
    <s v="CPPFA04"/>
    <x v="5"/>
    <x v="28"/>
    <n v="4232"/>
  </r>
  <r>
    <x v="179"/>
    <s v="T3"/>
    <s v="Tuần 51/2022"/>
    <x v="9"/>
    <s v="Q 4/2022"/>
    <n v="2022"/>
    <x v="1"/>
    <s v="CPPFA05"/>
    <x v="5"/>
    <x v="29"/>
    <n v="4299"/>
  </r>
  <r>
    <x v="179"/>
    <s v="T3"/>
    <s v="Tuần 51/2022"/>
    <x v="9"/>
    <s v="Q 4/2022"/>
    <n v="2022"/>
    <x v="1"/>
    <s v="CPPFA06"/>
    <x v="5"/>
    <x v="30"/>
    <n v="4177"/>
  </r>
  <r>
    <x v="179"/>
    <s v="T3"/>
    <s v="Tuần 51/2022"/>
    <x v="9"/>
    <s v="Q 4/2022"/>
    <n v="2022"/>
    <x v="1"/>
    <s v="CPPFE01"/>
    <x v="6"/>
    <x v="31"/>
    <n v="2169"/>
  </r>
  <r>
    <x v="180"/>
    <s v="T2"/>
    <s v="Tuần 51/2022"/>
    <x v="9"/>
    <s v="Q 4/2022"/>
    <n v="2022"/>
    <x v="1"/>
    <s v="CPPFE02"/>
    <x v="6"/>
    <x v="32"/>
    <n v="2202"/>
  </r>
  <r>
    <x v="180"/>
    <s v="T2"/>
    <s v="Tuần 51/2022"/>
    <x v="9"/>
    <s v="Q 4/2022"/>
    <n v="2022"/>
    <x v="1"/>
    <s v="CPPFE03"/>
    <x v="6"/>
    <x v="33"/>
    <n v="2055"/>
  </r>
  <r>
    <x v="180"/>
    <s v="T2"/>
    <s v="Tuần 51/2022"/>
    <x v="9"/>
    <s v="Q 4/2022"/>
    <n v="2022"/>
    <x v="1"/>
    <s v="CPPFE04"/>
    <x v="6"/>
    <x v="34"/>
    <n v="2166"/>
  </r>
  <r>
    <x v="180"/>
    <s v="T2"/>
    <s v="Tuần 51/2022"/>
    <x v="9"/>
    <s v="Q 4/2022"/>
    <n v="2022"/>
    <x v="1"/>
    <s v="CPPFE05"/>
    <x v="6"/>
    <x v="35"/>
    <n v="2079"/>
  </r>
  <r>
    <x v="180"/>
    <s v="T2"/>
    <s v="Tuần 51/2022"/>
    <x v="9"/>
    <s v="Q 4/2022"/>
    <n v="2022"/>
    <x v="1"/>
    <s v="CPPFE06"/>
    <x v="6"/>
    <x v="36"/>
    <n v="2073"/>
  </r>
  <r>
    <x v="180"/>
    <s v="T2"/>
    <s v="Tuần 51/2022"/>
    <x v="9"/>
    <s v="Q 4/2022"/>
    <n v="2022"/>
    <x v="0"/>
    <s v="CPNS01"/>
    <x v="0"/>
    <x v="0"/>
    <n v="1243"/>
  </r>
  <r>
    <x v="181"/>
    <s v="CN"/>
    <s v="Tuần 51/2022"/>
    <x v="9"/>
    <s v="Q 4/2022"/>
    <n v="2022"/>
    <x v="0"/>
    <s v="CPNS02"/>
    <x v="0"/>
    <x v="1"/>
    <n v="210"/>
  </r>
  <r>
    <x v="181"/>
    <s v="CN"/>
    <s v="Tuần 51/2022"/>
    <x v="9"/>
    <s v="Q 4/2022"/>
    <n v="2022"/>
    <x v="0"/>
    <s v="CPNS03"/>
    <x v="0"/>
    <x v="2"/>
    <n v="167"/>
  </r>
  <r>
    <x v="181"/>
    <s v="CN"/>
    <s v="Tuần 51/2022"/>
    <x v="9"/>
    <s v="Q 4/2022"/>
    <n v="2022"/>
    <x v="0"/>
    <s v="CPNS04"/>
    <x v="0"/>
    <x v="3"/>
    <n v="1300"/>
  </r>
  <r>
    <x v="182"/>
    <s v="T7"/>
    <s v="Tuần 50/2022"/>
    <x v="9"/>
    <s v="Q 4/2022"/>
    <n v="2022"/>
    <x v="0"/>
    <s v="CPNS05"/>
    <x v="0"/>
    <x v="4"/>
    <n v="760"/>
  </r>
  <r>
    <x v="182"/>
    <s v="T7"/>
    <s v="Tuần 50/2022"/>
    <x v="9"/>
    <s v="Q 4/2022"/>
    <n v="2022"/>
    <x v="0"/>
    <s v="CPNS06"/>
    <x v="0"/>
    <x v="5"/>
    <n v="105"/>
  </r>
  <r>
    <x v="182"/>
    <s v="T7"/>
    <s v="Tuần 50/2022"/>
    <x v="9"/>
    <s v="Q 4/2022"/>
    <n v="2022"/>
    <x v="0"/>
    <s v="CPVP01"/>
    <x v="1"/>
    <x v="6"/>
    <n v="2211"/>
  </r>
  <r>
    <x v="182"/>
    <s v="T7"/>
    <s v="Tuần 50/2022"/>
    <x v="9"/>
    <s v="Q 4/2022"/>
    <n v="2022"/>
    <x v="0"/>
    <s v="CPVP02"/>
    <x v="1"/>
    <x v="7"/>
    <n v="54"/>
  </r>
  <r>
    <x v="182"/>
    <s v="T7"/>
    <s v="Tuần 50/2022"/>
    <x v="9"/>
    <s v="Q 4/2022"/>
    <n v="2022"/>
    <x v="0"/>
    <s v="CPLV"/>
    <x v="2"/>
    <x v="8"/>
    <n v="49"/>
  </r>
  <r>
    <x v="182"/>
    <s v="T7"/>
    <s v="Tuần 50/2022"/>
    <x v="9"/>
    <s v="Q 4/2022"/>
    <n v="2022"/>
    <x v="0"/>
    <s v="CPCT"/>
    <x v="2"/>
    <x v="9"/>
    <n v="100"/>
  </r>
  <r>
    <x v="182"/>
    <s v="T7"/>
    <s v="Tuần 50/2022"/>
    <x v="9"/>
    <s v="Q 4/2022"/>
    <n v="2022"/>
    <x v="0"/>
    <s v="CPTK"/>
    <x v="2"/>
    <x v="10"/>
    <n v="100"/>
  </r>
  <r>
    <x v="182"/>
    <s v="T7"/>
    <s v="Tuần 50/2022"/>
    <x v="9"/>
    <s v="Q 4/2022"/>
    <n v="2022"/>
    <x v="0"/>
    <s v="CPDV"/>
    <x v="2"/>
    <x v="11"/>
    <n v="74"/>
  </r>
  <r>
    <x v="183"/>
    <s v="T5"/>
    <s v="Tuần 50/2022"/>
    <x v="9"/>
    <s v="Q 4/2022"/>
    <n v="2022"/>
    <x v="0"/>
    <s v="NDTH"/>
    <x v="2"/>
    <x v="12"/>
    <n v="525"/>
  </r>
  <r>
    <x v="183"/>
    <s v="T5"/>
    <s v="Tuần 50/2022"/>
    <x v="9"/>
    <s v="Q 4/2022"/>
    <n v="2022"/>
    <x v="1"/>
    <s v="CPHH01"/>
    <x v="2"/>
    <x v="13"/>
    <n v="26"/>
  </r>
  <r>
    <x v="183"/>
    <s v="T5"/>
    <s v="Tuần 50/2022"/>
    <x v="9"/>
    <s v="Q 4/2022"/>
    <n v="2022"/>
    <x v="1"/>
    <s v="CPHH02"/>
    <x v="2"/>
    <x v="14"/>
    <n v="37"/>
  </r>
  <r>
    <x v="183"/>
    <s v="T5"/>
    <s v="Tuần 50/2022"/>
    <x v="9"/>
    <s v="Q 4/2022"/>
    <n v="2022"/>
    <x v="1"/>
    <s v="CPHH03"/>
    <x v="2"/>
    <x v="15"/>
    <n v="203"/>
  </r>
  <r>
    <x v="183"/>
    <s v="T5"/>
    <s v="Tuần 50/2022"/>
    <x v="9"/>
    <s v="Q 4/2022"/>
    <n v="2022"/>
    <x v="1"/>
    <s v="CPVC01"/>
    <x v="3"/>
    <x v="16"/>
    <n v="71.555555555555557"/>
  </r>
  <r>
    <x v="183"/>
    <s v="T5"/>
    <s v="Tuần 50/2022"/>
    <x v="9"/>
    <s v="Q 4/2022"/>
    <n v="2022"/>
    <x v="1"/>
    <s v="CPVC02"/>
    <x v="3"/>
    <x v="17"/>
    <n v="68.444444444444443"/>
  </r>
  <r>
    <x v="183"/>
    <s v="T5"/>
    <s v="Tuần 50/2022"/>
    <x v="9"/>
    <s v="Q 4/2022"/>
    <n v="2022"/>
    <x v="1"/>
    <s v="CPVC03"/>
    <x v="3"/>
    <x v="18"/>
    <n v="169.86666666666665"/>
  </r>
  <r>
    <x v="183"/>
    <s v="T5"/>
    <s v="Tuần 50/2022"/>
    <x v="9"/>
    <s v="Q 4/2022"/>
    <n v="2022"/>
    <x v="1"/>
    <s v="CPVC04"/>
    <x v="3"/>
    <x v="19"/>
    <n v="150.57777777777778"/>
  </r>
  <r>
    <x v="183"/>
    <s v="T5"/>
    <s v="Tuần 50/2022"/>
    <x v="9"/>
    <s v="Q 4/2022"/>
    <n v="2022"/>
    <x v="1"/>
    <s v="CPMRFB01"/>
    <x v="4"/>
    <x v="20"/>
    <n v="1718"/>
  </r>
  <r>
    <x v="183"/>
    <s v="T5"/>
    <s v="Tuần 50/2022"/>
    <x v="9"/>
    <s v="Q 4/2022"/>
    <n v="2022"/>
    <x v="1"/>
    <s v="CPMRFB02"/>
    <x v="4"/>
    <x v="21"/>
    <n v="1768"/>
  </r>
  <r>
    <x v="183"/>
    <s v="T5"/>
    <s v="Tuần 50/2022"/>
    <x v="9"/>
    <s v="Q 4/2022"/>
    <n v="2022"/>
    <x v="1"/>
    <s v="CPMRYTB01"/>
    <x v="4"/>
    <x v="22"/>
    <n v="1832"/>
  </r>
  <r>
    <x v="183"/>
    <s v="T5"/>
    <s v="Tuần 50/2022"/>
    <x v="9"/>
    <s v="Q 4/2022"/>
    <n v="2022"/>
    <x v="1"/>
    <s v="CPMRYTB01"/>
    <x v="4"/>
    <x v="22"/>
    <n v="1755"/>
  </r>
  <r>
    <x v="183"/>
    <s v="T5"/>
    <s v="Tuần 50/2022"/>
    <x v="9"/>
    <s v="Q 4/2022"/>
    <n v="2022"/>
    <x v="1"/>
    <s v="CPMREC01"/>
    <x v="4"/>
    <x v="23"/>
    <n v="1682"/>
  </r>
  <r>
    <x v="183"/>
    <s v="T5"/>
    <s v="Tuần 50/2022"/>
    <x v="9"/>
    <s v="Q 4/2022"/>
    <n v="2022"/>
    <x v="1"/>
    <s v="CPMREC02"/>
    <x v="4"/>
    <x v="24"/>
    <n v="1736"/>
  </r>
  <r>
    <x v="184"/>
    <s v="T4"/>
    <s v="Tuần 50/2022"/>
    <x v="9"/>
    <s v="Q 4/2022"/>
    <n v="2022"/>
    <x v="1"/>
    <s v="CPPFA01"/>
    <x v="5"/>
    <x v="25"/>
    <n v="4273"/>
  </r>
  <r>
    <x v="185"/>
    <s v="T2"/>
    <s v="Tuần 50/2022"/>
    <x v="9"/>
    <s v="Q 4/2022"/>
    <n v="2022"/>
    <x v="1"/>
    <s v="CPPFA02"/>
    <x v="5"/>
    <x v="26"/>
    <n v="4261"/>
  </r>
  <r>
    <x v="185"/>
    <s v="T2"/>
    <s v="Tuần 50/2022"/>
    <x v="9"/>
    <s v="Q 4/2022"/>
    <n v="2022"/>
    <x v="1"/>
    <s v="CPPFA03"/>
    <x v="5"/>
    <x v="27"/>
    <n v="4202"/>
  </r>
  <r>
    <x v="185"/>
    <s v="T2"/>
    <s v="Tuần 50/2022"/>
    <x v="9"/>
    <s v="Q 4/2022"/>
    <n v="2022"/>
    <x v="1"/>
    <s v="CPPFA04"/>
    <x v="5"/>
    <x v="28"/>
    <n v="4119"/>
  </r>
  <r>
    <x v="185"/>
    <s v="T2"/>
    <s v="Tuần 50/2022"/>
    <x v="9"/>
    <s v="Q 4/2022"/>
    <n v="2022"/>
    <x v="1"/>
    <s v="CPPFA05"/>
    <x v="5"/>
    <x v="29"/>
    <n v="4208"/>
  </r>
  <r>
    <x v="185"/>
    <s v="T2"/>
    <s v="Tuần 50/2022"/>
    <x v="9"/>
    <s v="Q 4/2022"/>
    <n v="2022"/>
    <x v="1"/>
    <s v="CPPFA06"/>
    <x v="5"/>
    <x v="30"/>
    <n v="4185"/>
  </r>
  <r>
    <x v="185"/>
    <s v="T2"/>
    <s v="Tuần 50/2022"/>
    <x v="9"/>
    <s v="Q 4/2022"/>
    <n v="2022"/>
    <x v="1"/>
    <s v="CPPFE01"/>
    <x v="6"/>
    <x v="31"/>
    <n v="2092"/>
  </r>
  <r>
    <x v="185"/>
    <s v="T2"/>
    <s v="Tuần 50/2022"/>
    <x v="9"/>
    <s v="Q 4/2022"/>
    <n v="2022"/>
    <x v="1"/>
    <s v="CPPFE02"/>
    <x v="6"/>
    <x v="32"/>
    <n v="2127"/>
  </r>
  <r>
    <x v="185"/>
    <s v="T2"/>
    <s v="Tuần 50/2022"/>
    <x v="9"/>
    <s v="Q 4/2022"/>
    <n v="2022"/>
    <x v="1"/>
    <s v="CPPFE03"/>
    <x v="6"/>
    <x v="33"/>
    <n v="2165"/>
  </r>
  <r>
    <x v="186"/>
    <s v="CN"/>
    <s v="Tuần 50/2022"/>
    <x v="9"/>
    <s v="Q 4/2022"/>
    <n v="2022"/>
    <x v="1"/>
    <s v="CPPFE04"/>
    <x v="6"/>
    <x v="34"/>
    <n v="2193"/>
  </r>
  <r>
    <x v="187"/>
    <s v="T6"/>
    <s v="Tuần 49/2022"/>
    <x v="9"/>
    <s v="Q 4/2022"/>
    <n v="2022"/>
    <x v="1"/>
    <s v="CPPFE05"/>
    <x v="6"/>
    <x v="35"/>
    <n v="2123"/>
  </r>
  <r>
    <x v="188"/>
    <s v="T5"/>
    <s v="Tuần 49/2022"/>
    <x v="9"/>
    <s v="Q 4/2022"/>
    <n v="2022"/>
    <x v="1"/>
    <s v="CPPFE06"/>
    <x v="6"/>
    <x v="36"/>
    <n v="2139"/>
  </r>
  <r>
    <x v="188"/>
    <s v="T5"/>
    <s v="Tuần 49/2022"/>
    <x v="9"/>
    <s v="Q 4/2022"/>
    <n v="2022"/>
    <x v="0"/>
    <s v="CPNS01"/>
    <x v="0"/>
    <x v="0"/>
    <n v="1191"/>
  </r>
  <r>
    <x v="188"/>
    <s v="T5"/>
    <s v="Tuần 49/2022"/>
    <x v="9"/>
    <s v="Q 4/2022"/>
    <n v="2022"/>
    <x v="0"/>
    <s v="CPNS02"/>
    <x v="0"/>
    <x v="1"/>
    <n v="74"/>
  </r>
  <r>
    <x v="189"/>
    <s v="CN"/>
    <s v="Tuần 49/2022"/>
    <x v="10"/>
    <s v="Q 4/2022"/>
    <n v="2022"/>
    <x v="0"/>
    <s v="CPNS03"/>
    <x v="0"/>
    <x v="2"/>
    <n v="166"/>
  </r>
  <r>
    <x v="189"/>
    <s v="CN"/>
    <s v="Tuần 49/2022"/>
    <x v="10"/>
    <s v="Q 4/2022"/>
    <n v="2022"/>
    <x v="0"/>
    <s v="CPNS04"/>
    <x v="0"/>
    <x v="3"/>
    <n v="348"/>
  </r>
  <r>
    <x v="190"/>
    <s v="T6"/>
    <s v="Tuần 48/2022"/>
    <x v="10"/>
    <s v="Q 4/2022"/>
    <n v="2022"/>
    <x v="0"/>
    <s v="CPNS05"/>
    <x v="0"/>
    <x v="4"/>
    <n v="1820"/>
  </r>
  <r>
    <x v="191"/>
    <s v="T5"/>
    <s v="Tuần 48/2022"/>
    <x v="10"/>
    <s v="Q 4/2022"/>
    <n v="2022"/>
    <x v="0"/>
    <s v="CPNS06"/>
    <x v="0"/>
    <x v="5"/>
    <n v="88"/>
  </r>
  <r>
    <x v="191"/>
    <s v="T5"/>
    <s v="Tuần 48/2022"/>
    <x v="10"/>
    <s v="Q 4/2022"/>
    <n v="2022"/>
    <x v="0"/>
    <s v="CPVP01"/>
    <x v="1"/>
    <x v="6"/>
    <n v="2041"/>
  </r>
  <r>
    <x v="191"/>
    <s v="T5"/>
    <s v="Tuần 48/2022"/>
    <x v="10"/>
    <s v="Q 4/2022"/>
    <n v="2022"/>
    <x v="0"/>
    <s v="CPVP02"/>
    <x v="1"/>
    <x v="7"/>
    <n v="155"/>
  </r>
  <r>
    <x v="191"/>
    <s v="T5"/>
    <s v="Tuần 48/2022"/>
    <x v="10"/>
    <s v="Q 4/2022"/>
    <n v="2022"/>
    <x v="0"/>
    <s v="CPLV"/>
    <x v="2"/>
    <x v="8"/>
    <n v="102"/>
  </r>
  <r>
    <x v="191"/>
    <s v="T5"/>
    <s v="Tuần 48/2022"/>
    <x v="10"/>
    <s v="Q 4/2022"/>
    <n v="2022"/>
    <x v="0"/>
    <s v="CPCT"/>
    <x v="2"/>
    <x v="9"/>
    <n v="100"/>
  </r>
  <r>
    <x v="191"/>
    <s v="T5"/>
    <s v="Tuần 48/2022"/>
    <x v="10"/>
    <s v="Q 4/2022"/>
    <n v="2022"/>
    <x v="0"/>
    <s v="CPTK"/>
    <x v="2"/>
    <x v="10"/>
    <n v="100"/>
  </r>
  <r>
    <x v="191"/>
    <s v="T5"/>
    <s v="Tuần 48/2022"/>
    <x v="10"/>
    <s v="Q 4/2022"/>
    <n v="2022"/>
    <x v="0"/>
    <s v="CPDV"/>
    <x v="2"/>
    <x v="11"/>
    <n v="201"/>
  </r>
  <r>
    <x v="192"/>
    <s v="T4"/>
    <s v="Tuần 48/2022"/>
    <x v="10"/>
    <s v="Q 4/2022"/>
    <n v="2022"/>
    <x v="0"/>
    <s v="NDTH"/>
    <x v="2"/>
    <x v="12"/>
    <n v="960"/>
  </r>
  <r>
    <x v="192"/>
    <s v="T4"/>
    <s v="Tuần 48/2022"/>
    <x v="10"/>
    <s v="Q 4/2022"/>
    <n v="2022"/>
    <x v="1"/>
    <s v="CPHH01"/>
    <x v="2"/>
    <x v="13"/>
    <n v="32"/>
  </r>
  <r>
    <x v="192"/>
    <s v="T4"/>
    <s v="Tuần 48/2022"/>
    <x v="10"/>
    <s v="Q 4/2022"/>
    <n v="2022"/>
    <x v="1"/>
    <s v="CPHH02"/>
    <x v="2"/>
    <x v="14"/>
    <n v="176"/>
  </r>
  <r>
    <x v="192"/>
    <s v="T4"/>
    <s v="Tuần 48/2022"/>
    <x v="10"/>
    <s v="Q 4/2022"/>
    <n v="2022"/>
    <x v="1"/>
    <s v="CPHH03"/>
    <x v="2"/>
    <x v="15"/>
    <n v="194"/>
  </r>
  <r>
    <x v="193"/>
    <s v="T3"/>
    <s v="Tuần 48/2022"/>
    <x v="10"/>
    <s v="Q 4/2022"/>
    <n v="2022"/>
    <x v="1"/>
    <s v="CPVC01"/>
    <x v="3"/>
    <x v="16"/>
    <n v="154.31111111111113"/>
  </r>
  <r>
    <x v="194"/>
    <s v="T3"/>
    <s v="Tuần 47/2022"/>
    <x v="10"/>
    <s v="Q 4/2022"/>
    <n v="2022"/>
    <x v="1"/>
    <s v="CPVC02"/>
    <x v="3"/>
    <x v="17"/>
    <n v="120.71111111111109"/>
  </r>
  <r>
    <x v="194"/>
    <s v="T3"/>
    <s v="Tuần 47/2022"/>
    <x v="10"/>
    <s v="Q 4/2022"/>
    <n v="2022"/>
    <x v="1"/>
    <s v="CPVC03"/>
    <x v="3"/>
    <x v="18"/>
    <n v="99.555555555555543"/>
  </r>
  <r>
    <x v="195"/>
    <s v="T2"/>
    <s v="Tuần 47/2022"/>
    <x v="10"/>
    <s v="Q 4/2022"/>
    <n v="2022"/>
    <x v="1"/>
    <s v="CPVC04"/>
    <x v="3"/>
    <x v="19"/>
    <n v="66.577777777777769"/>
  </r>
  <r>
    <x v="195"/>
    <s v="T2"/>
    <s v="Tuần 47/2022"/>
    <x v="10"/>
    <s v="Q 4/2022"/>
    <n v="2022"/>
    <x v="1"/>
    <s v="CPMRFB01"/>
    <x v="4"/>
    <x v="20"/>
    <n v="1739"/>
  </r>
  <r>
    <x v="195"/>
    <s v="T2"/>
    <s v="Tuần 47/2022"/>
    <x v="10"/>
    <s v="Q 4/2022"/>
    <n v="2022"/>
    <x v="1"/>
    <s v="CPMRFB02"/>
    <x v="4"/>
    <x v="21"/>
    <n v="1850"/>
  </r>
  <r>
    <x v="93"/>
    <s v="T5"/>
    <s v="Tuần 7/2022"/>
    <x v="1"/>
    <s v="Q 1/2022"/>
    <n v="2022"/>
    <x v="1"/>
    <s v="CPMRYTB01"/>
    <x v="4"/>
    <x v="22"/>
    <n v="1737"/>
  </r>
  <r>
    <x v="93"/>
    <s v="T5"/>
    <s v="Tuần 7/2022"/>
    <x v="1"/>
    <s v="Q 1/2022"/>
    <n v="2022"/>
    <x v="1"/>
    <s v="CPMRYTB01"/>
    <x v="4"/>
    <x v="22"/>
    <n v="1770"/>
  </r>
  <r>
    <x v="94"/>
    <s v="T4"/>
    <s v="Tuần 7/2022"/>
    <x v="1"/>
    <s v="Q 1/2022"/>
    <n v="2022"/>
    <x v="1"/>
    <s v="CPMREC01"/>
    <x v="4"/>
    <x v="23"/>
    <n v="1850"/>
  </r>
  <r>
    <x v="94"/>
    <s v="T4"/>
    <s v="Tuần 7/2022"/>
    <x v="1"/>
    <s v="Q 1/2022"/>
    <n v="2022"/>
    <x v="1"/>
    <s v="CPMREC02"/>
    <x v="4"/>
    <x v="24"/>
    <n v="1859"/>
  </r>
  <r>
    <x v="94"/>
    <s v="T4"/>
    <s v="Tuần 7/2022"/>
    <x v="1"/>
    <s v="Q 1/2022"/>
    <n v="2022"/>
    <x v="1"/>
    <s v="CPPFA01"/>
    <x v="5"/>
    <x v="25"/>
    <n v="4132"/>
  </r>
  <r>
    <x v="95"/>
    <s v="T2"/>
    <s v="Tuần 7/2022"/>
    <x v="1"/>
    <s v="Q 1/2022"/>
    <n v="2022"/>
    <x v="1"/>
    <s v="CPPFA02"/>
    <x v="5"/>
    <x v="26"/>
    <n v="4126"/>
  </r>
  <r>
    <x v="96"/>
    <s v="T4"/>
    <s v="Tuần 6/2022"/>
    <x v="1"/>
    <s v="Q 1/2022"/>
    <n v="2022"/>
    <x v="1"/>
    <s v="CPPFA03"/>
    <x v="5"/>
    <x v="27"/>
    <n v="4202"/>
  </r>
  <r>
    <x v="96"/>
    <s v="T4"/>
    <s v="Tuần 6/2022"/>
    <x v="1"/>
    <s v="Q 1/2022"/>
    <n v="2022"/>
    <x v="1"/>
    <s v="CPPFA04"/>
    <x v="5"/>
    <x v="28"/>
    <n v="4208"/>
  </r>
  <r>
    <x v="96"/>
    <s v="T4"/>
    <s v="Tuần 6/2022"/>
    <x v="1"/>
    <s v="Q 1/2022"/>
    <n v="2022"/>
    <x v="1"/>
    <s v="CPPFA05"/>
    <x v="5"/>
    <x v="29"/>
    <n v="4242"/>
  </r>
  <r>
    <x v="97"/>
    <s v="T3"/>
    <s v="Tuần 6/2022"/>
    <x v="1"/>
    <s v="Q 1/2022"/>
    <n v="2022"/>
    <x v="1"/>
    <s v="CPPFA06"/>
    <x v="5"/>
    <x v="30"/>
    <n v="4261"/>
  </r>
  <r>
    <x v="97"/>
    <s v="T3"/>
    <s v="Tuần 6/2022"/>
    <x v="1"/>
    <s v="Q 1/2022"/>
    <n v="2022"/>
    <x v="1"/>
    <s v="CPPFE01"/>
    <x v="6"/>
    <x v="31"/>
    <n v="2208"/>
  </r>
  <r>
    <x v="97"/>
    <s v="T3"/>
    <s v="Tuần 6/2022"/>
    <x v="1"/>
    <s v="Q 1/2022"/>
    <n v="2022"/>
    <x v="1"/>
    <s v="CPPFE02"/>
    <x v="6"/>
    <x v="32"/>
    <n v="2074"/>
  </r>
  <r>
    <x v="97"/>
    <s v="T3"/>
    <s v="Tuần 6/2022"/>
    <x v="1"/>
    <s v="Q 1/2022"/>
    <n v="2022"/>
    <x v="1"/>
    <s v="CPPFE03"/>
    <x v="6"/>
    <x v="33"/>
    <n v="2130"/>
  </r>
  <r>
    <x v="97"/>
    <s v="T3"/>
    <s v="Tuần 6/2022"/>
    <x v="1"/>
    <s v="Q 1/2022"/>
    <n v="2022"/>
    <x v="1"/>
    <s v="CPPFE04"/>
    <x v="6"/>
    <x v="34"/>
    <n v="2057"/>
  </r>
  <r>
    <x v="97"/>
    <s v="T3"/>
    <s v="Tuần 6/2022"/>
    <x v="1"/>
    <s v="Q 1/2022"/>
    <n v="2022"/>
    <x v="1"/>
    <s v="CPPFE05"/>
    <x v="6"/>
    <x v="35"/>
    <n v="2116"/>
  </r>
  <r>
    <x v="97"/>
    <s v="T3"/>
    <s v="Tuần 6/2022"/>
    <x v="1"/>
    <s v="Q 1/2022"/>
    <n v="2022"/>
    <x v="1"/>
    <s v="CPPFE06"/>
    <x v="6"/>
    <x v="36"/>
    <n v="2017"/>
  </r>
  <r>
    <x v="97"/>
    <s v="T3"/>
    <s v="Tuần 6/2022"/>
    <x v="1"/>
    <s v="Q 1/2022"/>
    <n v="2022"/>
    <x v="0"/>
    <s v="CPNS01"/>
    <x v="0"/>
    <x v="0"/>
    <n v="1258"/>
  </r>
  <r>
    <x v="196"/>
    <s v="T2"/>
    <s v="Tuần 45/2022"/>
    <x v="11"/>
    <s v="Q 4/2022"/>
    <n v="2022"/>
    <x v="0"/>
    <s v="CPNS02"/>
    <x v="0"/>
    <x v="1"/>
    <n v="163"/>
  </r>
  <r>
    <x v="197"/>
    <s v="T6"/>
    <s v="Tuần 44/2022"/>
    <x v="11"/>
    <s v="Q 4/2022"/>
    <n v="2022"/>
    <x v="0"/>
    <s v="CPNS03"/>
    <x v="0"/>
    <x v="2"/>
    <n v="197"/>
  </r>
  <r>
    <x v="198"/>
    <s v="T5"/>
    <s v="Tuần 44/2022"/>
    <x v="11"/>
    <s v="Q 4/2022"/>
    <n v="2022"/>
    <x v="0"/>
    <s v="CPNS04"/>
    <x v="0"/>
    <x v="3"/>
    <n v="110"/>
  </r>
  <r>
    <x v="198"/>
    <s v="T5"/>
    <s v="Tuần 44/2022"/>
    <x v="11"/>
    <s v="Q 4/2022"/>
    <n v="2022"/>
    <x v="0"/>
    <s v="CPNS05"/>
    <x v="0"/>
    <x v="4"/>
    <n v="2130"/>
  </r>
  <r>
    <x v="198"/>
    <s v="T5"/>
    <s v="Tuần 44/2022"/>
    <x v="11"/>
    <s v="Q 4/2022"/>
    <n v="2022"/>
    <x v="0"/>
    <s v="CPNS06"/>
    <x v="0"/>
    <x v="5"/>
    <n v="67"/>
  </r>
  <r>
    <x v="198"/>
    <s v="T5"/>
    <s v="Tuần 44/2022"/>
    <x v="11"/>
    <s v="Q 4/2022"/>
    <n v="2022"/>
    <x v="0"/>
    <s v="CPVP01"/>
    <x v="1"/>
    <x v="6"/>
    <n v="2024"/>
  </r>
  <r>
    <x v="199"/>
    <s v="T4"/>
    <s v="Tuần 44/2022"/>
    <x v="11"/>
    <s v="Q 4/2022"/>
    <n v="2022"/>
    <x v="0"/>
    <s v="CPVP02"/>
    <x v="1"/>
    <x v="7"/>
    <n v="172"/>
  </r>
  <r>
    <x v="200"/>
    <s v="T2"/>
    <s v="Tuần 44/2022"/>
    <x v="11"/>
    <s v="Q 4/2022"/>
    <n v="2022"/>
    <x v="0"/>
    <s v="CPLV"/>
    <x v="2"/>
    <x v="8"/>
    <n v="37"/>
  </r>
  <r>
    <x v="200"/>
    <s v="T2"/>
    <s v="Tuần 44/2022"/>
    <x v="11"/>
    <s v="Q 4/2022"/>
    <n v="2022"/>
    <x v="0"/>
    <s v="CPCT"/>
    <x v="2"/>
    <x v="9"/>
    <n v="100"/>
  </r>
  <r>
    <x v="200"/>
    <s v="T2"/>
    <s v="Tuần 44/2022"/>
    <x v="11"/>
    <s v="Q 4/2022"/>
    <n v="2022"/>
    <x v="0"/>
    <s v="CPTK"/>
    <x v="2"/>
    <x v="10"/>
    <n v="100"/>
  </r>
  <r>
    <x v="200"/>
    <s v="T2"/>
    <s v="Tuần 44/2022"/>
    <x v="11"/>
    <s v="Q 4/2022"/>
    <n v="2022"/>
    <x v="0"/>
    <s v="CPDV"/>
    <x v="2"/>
    <x v="11"/>
    <n v="187"/>
  </r>
  <r>
    <x v="200"/>
    <s v="T2"/>
    <s v="Tuần 44/2022"/>
    <x v="11"/>
    <s v="Q 4/2022"/>
    <n v="2022"/>
    <x v="0"/>
    <s v="NDTH"/>
    <x v="2"/>
    <x v="12"/>
    <n v="1680"/>
  </r>
  <r>
    <x v="201"/>
    <s v="T7"/>
    <s v="Tuần 43/2022"/>
    <x v="11"/>
    <s v="Q 4/2022"/>
    <n v="2022"/>
    <x v="1"/>
    <s v="CPHH01"/>
    <x v="2"/>
    <x v="13"/>
    <n v="156"/>
  </r>
  <r>
    <x v="201"/>
    <s v="T7"/>
    <s v="Tuần 43/2022"/>
    <x v="11"/>
    <s v="Q 4/2022"/>
    <n v="2022"/>
    <x v="1"/>
    <s v="CPHH02"/>
    <x v="2"/>
    <x v="14"/>
    <n v="20"/>
  </r>
  <r>
    <x v="202"/>
    <s v="T6"/>
    <s v="Tuần 43/2022"/>
    <x v="11"/>
    <s v="Q 4/2022"/>
    <n v="2022"/>
    <x v="1"/>
    <s v="CPHH03"/>
    <x v="2"/>
    <x v="15"/>
    <n v="138"/>
  </r>
  <r>
    <x v="202"/>
    <s v="T6"/>
    <s v="Tuần 43/2022"/>
    <x v="11"/>
    <s v="Q 4/2022"/>
    <n v="2022"/>
    <x v="1"/>
    <s v="CPVC01"/>
    <x v="3"/>
    <x v="16"/>
    <n v="70.311111111111117"/>
  </r>
  <r>
    <x v="202"/>
    <s v="T6"/>
    <s v="Tuần 43/2022"/>
    <x v="11"/>
    <s v="Q 4/2022"/>
    <n v="2022"/>
    <x v="1"/>
    <s v="CPVC02"/>
    <x v="3"/>
    <x v="17"/>
    <n v="74.666666666666671"/>
  </r>
  <r>
    <x v="203"/>
    <s v="T5"/>
    <s v="Tuần 43/2022"/>
    <x v="11"/>
    <s v="Q 4/2022"/>
    <n v="2022"/>
    <x v="1"/>
    <s v="CPVC03"/>
    <x v="3"/>
    <x v="18"/>
    <n v="83.37777777777778"/>
  </r>
  <r>
    <x v="203"/>
    <s v="T5"/>
    <s v="Tuần 43/2022"/>
    <x v="11"/>
    <s v="Q 4/2022"/>
    <n v="2022"/>
    <x v="1"/>
    <s v="CPVC04"/>
    <x v="3"/>
    <x v="19"/>
    <n v="128.79999999999998"/>
  </r>
  <r>
    <x v="203"/>
    <s v="T5"/>
    <s v="Tuần 43/2022"/>
    <x v="11"/>
    <s v="Q 4/2022"/>
    <n v="2022"/>
    <x v="1"/>
    <s v="CPMRFB01"/>
    <x v="4"/>
    <x v="20"/>
    <n v="1797"/>
  </r>
  <r>
    <x v="203"/>
    <s v="T5"/>
    <s v="Tuần 43/2022"/>
    <x v="11"/>
    <s v="Q 4/2022"/>
    <n v="2022"/>
    <x v="1"/>
    <s v="CPMRFB02"/>
    <x v="4"/>
    <x v="21"/>
    <n v="1873"/>
  </r>
  <r>
    <x v="203"/>
    <s v="T5"/>
    <s v="Tuần 43/2022"/>
    <x v="11"/>
    <s v="Q 4/2022"/>
    <n v="2022"/>
    <x v="1"/>
    <s v="CPMRYTB01"/>
    <x v="4"/>
    <x v="22"/>
    <n v="1750"/>
  </r>
  <r>
    <x v="203"/>
    <s v="T5"/>
    <s v="Tuần 43/2022"/>
    <x v="11"/>
    <s v="Q 4/2022"/>
    <n v="2022"/>
    <x v="1"/>
    <s v="CPMRYTB01"/>
    <x v="4"/>
    <x v="22"/>
    <n v="1695"/>
  </r>
  <r>
    <x v="204"/>
    <s v="T4"/>
    <s v="Tuần 43/2022"/>
    <x v="11"/>
    <s v="Q 4/2022"/>
    <n v="2022"/>
    <x v="1"/>
    <s v="CPMREC01"/>
    <x v="4"/>
    <x v="23"/>
    <n v="1696"/>
  </r>
  <r>
    <x v="204"/>
    <s v="T4"/>
    <s v="Tuần 43/2022"/>
    <x v="11"/>
    <s v="Q 4/2022"/>
    <n v="2022"/>
    <x v="1"/>
    <s v="CPMREC02"/>
    <x v="4"/>
    <x v="24"/>
    <n v="1718"/>
  </r>
  <r>
    <x v="204"/>
    <s v="T4"/>
    <s v="Tuần 43/2022"/>
    <x v="11"/>
    <s v="Q 4/2022"/>
    <n v="2022"/>
    <x v="1"/>
    <s v="CPPFA01"/>
    <x v="5"/>
    <x v="25"/>
    <n v="4198"/>
  </r>
  <r>
    <x v="204"/>
    <s v="T4"/>
    <s v="Tuần 43/2022"/>
    <x v="11"/>
    <s v="Q 4/2022"/>
    <n v="2022"/>
    <x v="1"/>
    <s v="CPPFA02"/>
    <x v="5"/>
    <x v="26"/>
    <n v="4295"/>
  </r>
  <r>
    <x v="204"/>
    <s v="T4"/>
    <s v="Tuần 43/2022"/>
    <x v="11"/>
    <s v="Q 4/2022"/>
    <n v="2022"/>
    <x v="1"/>
    <s v="CPPFA03"/>
    <x v="5"/>
    <x v="27"/>
    <n v="4163"/>
  </r>
  <r>
    <x v="204"/>
    <s v="T4"/>
    <s v="Tuần 43/2022"/>
    <x v="11"/>
    <s v="Q 4/2022"/>
    <n v="2022"/>
    <x v="1"/>
    <s v="CPPFA04"/>
    <x v="5"/>
    <x v="28"/>
    <n v="4175"/>
  </r>
  <r>
    <x v="204"/>
    <s v="T4"/>
    <s v="Tuần 43/2022"/>
    <x v="11"/>
    <s v="Q 4/2022"/>
    <n v="2022"/>
    <x v="1"/>
    <s v="CPPFA05"/>
    <x v="5"/>
    <x v="29"/>
    <n v="4172"/>
  </r>
  <r>
    <x v="204"/>
    <s v="T4"/>
    <s v="Tuần 43/2022"/>
    <x v="11"/>
    <s v="Q 4/2022"/>
    <n v="2022"/>
    <x v="1"/>
    <s v="CPPFA06"/>
    <x v="5"/>
    <x v="30"/>
    <n v="4118"/>
  </r>
  <r>
    <x v="204"/>
    <s v="T4"/>
    <s v="Tuần 43/2022"/>
    <x v="11"/>
    <s v="Q 4/2022"/>
    <n v="2022"/>
    <x v="1"/>
    <s v="CPPFE01"/>
    <x v="6"/>
    <x v="31"/>
    <n v="2153"/>
  </r>
  <r>
    <x v="204"/>
    <s v="T4"/>
    <s v="Tuần 43/2022"/>
    <x v="11"/>
    <s v="Q 4/2022"/>
    <n v="2022"/>
    <x v="1"/>
    <s v="CPPFE02"/>
    <x v="6"/>
    <x v="32"/>
    <n v="2149"/>
  </r>
  <r>
    <x v="205"/>
    <s v="T7"/>
    <s v="Tuần 42/2022"/>
    <x v="11"/>
    <s v="Q 4/2022"/>
    <n v="2022"/>
    <x v="1"/>
    <s v="CPPFE03"/>
    <x v="6"/>
    <x v="33"/>
    <n v="2142"/>
  </r>
  <r>
    <x v="205"/>
    <s v="T7"/>
    <s v="Tuần 42/2022"/>
    <x v="11"/>
    <s v="Q 4/2022"/>
    <n v="2022"/>
    <x v="1"/>
    <s v="CPPFE04"/>
    <x v="6"/>
    <x v="34"/>
    <n v="2097"/>
  </r>
  <r>
    <x v="205"/>
    <s v="T7"/>
    <s v="Tuần 42/2022"/>
    <x v="11"/>
    <s v="Q 4/2022"/>
    <n v="2022"/>
    <x v="1"/>
    <s v="CPPFE05"/>
    <x v="6"/>
    <x v="35"/>
    <n v="2186"/>
  </r>
  <r>
    <x v="205"/>
    <s v="T7"/>
    <s v="Tuần 42/2022"/>
    <x v="11"/>
    <s v="Q 4/2022"/>
    <n v="2022"/>
    <x v="1"/>
    <s v="CPPFE06"/>
    <x v="6"/>
    <x v="36"/>
    <n v="2200"/>
  </r>
  <r>
    <x v="206"/>
    <s v="T6"/>
    <s v="Tuần 42/2022"/>
    <x v="11"/>
    <s v="Q 4/2022"/>
    <n v="2022"/>
    <x v="0"/>
    <s v="CPNS01"/>
    <x v="0"/>
    <x v="0"/>
    <n v="1175"/>
  </r>
  <r>
    <x v="206"/>
    <s v="T6"/>
    <s v="Tuần 42/2022"/>
    <x v="11"/>
    <s v="Q 4/2022"/>
    <n v="2022"/>
    <x v="0"/>
    <s v="CPNS02"/>
    <x v="0"/>
    <x v="1"/>
    <n v="157"/>
  </r>
  <r>
    <x v="207"/>
    <s v="T5"/>
    <s v="Tuần 42/2022"/>
    <x v="11"/>
    <s v="Q 4/2022"/>
    <n v="2022"/>
    <x v="0"/>
    <s v="CPNS03"/>
    <x v="0"/>
    <x v="2"/>
    <n v="157"/>
  </r>
  <r>
    <x v="207"/>
    <s v="T5"/>
    <s v="Tuần 42/2022"/>
    <x v="11"/>
    <s v="Q 4/2022"/>
    <n v="2022"/>
    <x v="0"/>
    <s v="CPNS04"/>
    <x v="0"/>
    <x v="3"/>
    <n v="418"/>
  </r>
  <r>
    <x v="207"/>
    <s v="T5"/>
    <s v="Tuần 42/2022"/>
    <x v="11"/>
    <s v="Q 4/2022"/>
    <n v="2022"/>
    <x v="0"/>
    <s v="CPNS05"/>
    <x v="0"/>
    <x v="4"/>
    <n v="1490"/>
  </r>
  <r>
    <x v="208"/>
    <s v="T4"/>
    <s v="Tuần 42/2022"/>
    <x v="11"/>
    <s v="Q 4/2022"/>
    <n v="2022"/>
    <x v="0"/>
    <s v="CPNS06"/>
    <x v="0"/>
    <x v="5"/>
    <n v="102"/>
  </r>
  <r>
    <x v="209"/>
    <s v="T2"/>
    <s v="Tuần 42/2022"/>
    <x v="11"/>
    <s v="Q 4/2022"/>
    <n v="2022"/>
    <x v="0"/>
    <s v="CPVP01"/>
    <x v="1"/>
    <x v="6"/>
    <n v="2097"/>
  </r>
  <r>
    <x v="210"/>
    <s v="T7"/>
    <s v="Tuần 41/2022"/>
    <x v="11"/>
    <s v="Q 4/2022"/>
    <n v="2022"/>
    <x v="0"/>
    <s v="CPVP02"/>
    <x v="1"/>
    <x v="7"/>
    <n v="130"/>
  </r>
  <r>
    <x v="211"/>
    <s v="T6"/>
    <s v="Tuần 41/2022"/>
    <x v="11"/>
    <s v="Q 4/2022"/>
    <n v="2022"/>
    <x v="0"/>
    <s v="CPLV"/>
    <x v="2"/>
    <x v="8"/>
    <n v="54"/>
  </r>
  <r>
    <x v="211"/>
    <s v="T6"/>
    <s v="Tuần 41/2022"/>
    <x v="11"/>
    <s v="Q 4/2022"/>
    <n v="2022"/>
    <x v="0"/>
    <s v="CPCT"/>
    <x v="2"/>
    <x v="9"/>
    <n v="100"/>
  </r>
  <r>
    <x v="211"/>
    <s v="T6"/>
    <s v="Tuần 41/2022"/>
    <x v="11"/>
    <s v="Q 4/2022"/>
    <n v="2022"/>
    <x v="0"/>
    <s v="CPTK"/>
    <x v="2"/>
    <x v="10"/>
    <n v="100"/>
  </r>
  <r>
    <x v="212"/>
    <s v="T5"/>
    <s v="Tuần 41/2022"/>
    <x v="11"/>
    <s v="Q 4/2022"/>
    <n v="2022"/>
    <x v="0"/>
    <s v="CPDV"/>
    <x v="2"/>
    <x v="11"/>
    <n v="209"/>
  </r>
  <r>
    <x v="212"/>
    <s v="T5"/>
    <s v="Tuần 41/2022"/>
    <x v="11"/>
    <s v="Q 4/2022"/>
    <n v="2022"/>
    <x v="0"/>
    <s v="NDTH"/>
    <x v="2"/>
    <x v="12"/>
    <n v="2460"/>
  </r>
  <r>
    <x v="212"/>
    <s v="T5"/>
    <s v="Tuần 41/2022"/>
    <x v="11"/>
    <s v="Q 4/2022"/>
    <n v="2022"/>
    <x v="1"/>
    <s v="CPHH01"/>
    <x v="2"/>
    <x v="13"/>
    <n v="203"/>
  </r>
  <r>
    <x v="212"/>
    <s v="T5"/>
    <s v="Tuần 41/2022"/>
    <x v="11"/>
    <s v="Q 4/2022"/>
    <n v="2022"/>
    <x v="1"/>
    <s v="CPHH02"/>
    <x v="2"/>
    <x v="14"/>
    <n v="176"/>
  </r>
  <r>
    <x v="212"/>
    <s v="T5"/>
    <s v="Tuần 41/2022"/>
    <x v="11"/>
    <s v="Q 4/2022"/>
    <n v="2022"/>
    <x v="1"/>
    <s v="CPHH03"/>
    <x v="2"/>
    <x v="15"/>
    <n v="31"/>
  </r>
  <r>
    <x v="213"/>
    <s v="T4"/>
    <s v="Tuần 41/2022"/>
    <x v="11"/>
    <s v="Q 4/2022"/>
    <n v="2022"/>
    <x v="1"/>
    <s v="CPVC01"/>
    <x v="3"/>
    <x v="16"/>
    <n v="97.688888888888883"/>
  </r>
  <r>
    <x v="213"/>
    <s v="T4"/>
    <s v="Tuần 41/2022"/>
    <x v="11"/>
    <s v="Q 4/2022"/>
    <n v="2022"/>
    <x v="1"/>
    <s v="CPVC02"/>
    <x v="3"/>
    <x v="17"/>
    <n v="169.86666666666665"/>
  </r>
  <r>
    <x v="214"/>
    <s v="T3"/>
    <s v="Tuần 41/2022"/>
    <x v="11"/>
    <s v="Q 4/2022"/>
    <n v="2022"/>
    <x v="1"/>
    <s v="CPVC03"/>
    <x v="3"/>
    <x v="18"/>
    <n v="80.888888888888886"/>
  </r>
  <r>
    <x v="214"/>
    <s v="T3"/>
    <s v="Tuần 41/2022"/>
    <x v="11"/>
    <s v="Q 4/2022"/>
    <n v="2022"/>
    <x v="1"/>
    <s v="CPVC04"/>
    <x v="3"/>
    <x v="19"/>
    <n v="145.6"/>
  </r>
  <r>
    <x v="214"/>
    <s v="T3"/>
    <s v="Tuần 41/2022"/>
    <x v="11"/>
    <s v="Q 4/2022"/>
    <n v="2022"/>
    <x v="1"/>
    <s v="CPMRFB01"/>
    <x v="4"/>
    <x v="20"/>
    <n v="186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4">
  <r>
    <x v="0"/>
    <x v="0"/>
    <s v="Tuần 1/2022"/>
    <x v="0"/>
    <s v="Q 1/2022"/>
    <n v="2022"/>
    <d v="1899-12-30T21:13:26"/>
    <x v="0"/>
    <s v="HĐ001"/>
    <x v="0"/>
    <x v="0"/>
    <s v="KV06"/>
    <x v="0"/>
    <s v="K01"/>
    <x v="0"/>
    <s v="NV03"/>
    <n v="100"/>
    <n v="74"/>
    <n v="7400"/>
    <n v="28"/>
  </r>
  <r>
    <x v="1"/>
    <x v="1"/>
    <s v="Tuần 2/2022"/>
    <x v="0"/>
    <s v="Q 1/2022"/>
    <n v="2022"/>
    <d v="1899-12-30T22:13:26"/>
    <x v="1"/>
    <s v="HĐ007"/>
    <x v="1"/>
    <x v="1"/>
    <s v="KV02"/>
    <x v="0"/>
    <s v="K01"/>
    <x v="1"/>
    <s v="NV01"/>
    <n v="100"/>
    <n v="49"/>
    <n v="4900"/>
    <n v="22"/>
  </r>
  <r>
    <x v="2"/>
    <x v="2"/>
    <s v="Tuần 2/2022"/>
    <x v="0"/>
    <s v="Q 1/2022"/>
    <n v="2022"/>
    <d v="1899-12-30T23:13:26"/>
    <x v="1"/>
    <s v="HĐ011"/>
    <x v="1"/>
    <x v="1"/>
    <s v="KV02"/>
    <x v="0"/>
    <s v="K01"/>
    <x v="0"/>
    <s v="NV03"/>
    <n v="100"/>
    <n v="62"/>
    <n v="6200"/>
    <n v="22"/>
  </r>
  <r>
    <x v="3"/>
    <x v="3"/>
    <s v="Tuần 2/2022"/>
    <x v="0"/>
    <s v="Q 1/2022"/>
    <n v="2022"/>
    <d v="1899-12-31T00:13:26"/>
    <x v="2"/>
    <s v="HĐ016"/>
    <x v="0"/>
    <x v="1"/>
    <s v="KV02"/>
    <x v="1"/>
    <s v="K02"/>
    <x v="1"/>
    <s v="NV01"/>
    <n v="100"/>
    <n v="81"/>
    <n v="8100"/>
    <n v="28"/>
  </r>
  <r>
    <x v="4"/>
    <x v="4"/>
    <s v="Tuần 2/2022"/>
    <x v="0"/>
    <s v="Q 1/2022"/>
    <n v="2022"/>
    <d v="1899-12-31T01:13:26"/>
    <x v="2"/>
    <s v="HĐ018"/>
    <x v="2"/>
    <x v="2"/>
    <s v="KV03"/>
    <x v="1"/>
    <s v="K02"/>
    <x v="0"/>
    <s v="NV03"/>
    <n v="90"/>
    <n v="36"/>
    <n v="3240"/>
    <n v="25"/>
  </r>
  <r>
    <x v="5"/>
    <x v="5"/>
    <s v="Tuần 2/2022"/>
    <x v="0"/>
    <s v="Q 1/2022"/>
    <n v="2022"/>
    <d v="1899-12-31T02:13:26"/>
    <x v="3"/>
    <s v="HĐ021"/>
    <x v="3"/>
    <x v="3"/>
    <s v="KV05"/>
    <x v="1"/>
    <s v="K02"/>
    <x v="2"/>
    <s v="NV05"/>
    <n v="110"/>
    <n v="53"/>
    <n v="5830"/>
    <n v="36"/>
  </r>
  <r>
    <x v="6"/>
    <x v="6"/>
    <s v="Tuần 2/2022"/>
    <x v="0"/>
    <s v="Q 1/2022"/>
    <n v="2022"/>
    <d v="1899-12-31T03:13:26"/>
    <x v="3"/>
    <s v="HĐ027"/>
    <x v="0"/>
    <x v="4"/>
    <s v="KV04"/>
    <x v="0"/>
    <s v="K01"/>
    <x v="1"/>
    <s v="NV01"/>
    <n v="100"/>
    <n v="72"/>
    <n v="7200"/>
    <n v="28"/>
  </r>
  <r>
    <x v="6"/>
    <x v="6"/>
    <s v="Tuần 2/2022"/>
    <x v="0"/>
    <s v="Q 1/2022"/>
    <n v="2022"/>
    <d v="1899-12-31T04:13:26"/>
    <x v="4"/>
    <s v="HĐ028"/>
    <x v="3"/>
    <x v="2"/>
    <s v="KV03"/>
    <x v="1"/>
    <s v="K02"/>
    <x v="2"/>
    <s v="NV05"/>
    <n v="110"/>
    <n v="57"/>
    <n v="6270"/>
    <n v="36"/>
  </r>
  <r>
    <x v="7"/>
    <x v="4"/>
    <s v="Tuần 3/2022"/>
    <x v="0"/>
    <s v="Q 1/2022"/>
    <n v="2022"/>
    <d v="1899-12-31T05:13:26"/>
    <x v="4"/>
    <s v="HĐ048"/>
    <x v="1"/>
    <x v="1"/>
    <s v="KV02"/>
    <x v="0"/>
    <s v="K01"/>
    <x v="0"/>
    <s v="NV03"/>
    <n v="100"/>
    <n v="55"/>
    <n v="5500"/>
    <n v="22"/>
  </r>
  <r>
    <x v="8"/>
    <x v="6"/>
    <s v="Tuần 3/2022"/>
    <x v="0"/>
    <s v="Q 1/2022"/>
    <n v="2022"/>
    <d v="1899-12-31T06:13:26"/>
    <x v="5"/>
    <s v="HĐ053"/>
    <x v="0"/>
    <x v="2"/>
    <s v="KV03"/>
    <x v="0"/>
    <s v="K01"/>
    <x v="0"/>
    <s v="NV03"/>
    <n v="100"/>
    <n v="74"/>
    <n v="7400"/>
    <n v="28"/>
  </r>
  <r>
    <x v="8"/>
    <x v="6"/>
    <s v="Tuần 3/2022"/>
    <x v="0"/>
    <s v="Q 1/2022"/>
    <n v="2022"/>
    <d v="1899-12-30T12:54:39"/>
    <x v="6"/>
    <s v="HĐ055"/>
    <x v="3"/>
    <x v="5"/>
    <s v="KV01"/>
    <x v="0"/>
    <s v="K01"/>
    <x v="0"/>
    <s v="NV03"/>
    <n v="110"/>
    <n v="47"/>
    <n v="5170"/>
    <n v="36"/>
  </r>
  <r>
    <x v="9"/>
    <x v="0"/>
    <s v="Tuần 3/2022"/>
    <x v="0"/>
    <s v="Q 1/2022"/>
    <n v="2022"/>
    <d v="1899-12-30T08:04:18"/>
    <x v="7"/>
    <s v="HĐ057"/>
    <x v="2"/>
    <x v="4"/>
    <s v="KV04"/>
    <x v="0"/>
    <s v="K01"/>
    <x v="1"/>
    <s v="NV01"/>
    <n v="90"/>
    <n v="30"/>
    <n v="2700"/>
    <n v="25"/>
  </r>
  <r>
    <x v="10"/>
    <x v="1"/>
    <s v="Tuần 4/2022"/>
    <x v="0"/>
    <s v="Q 1/2022"/>
    <n v="2022"/>
    <d v="1899-12-30T12:17:01"/>
    <x v="6"/>
    <s v="HĐ061"/>
    <x v="1"/>
    <x v="5"/>
    <s v="KV01"/>
    <x v="0"/>
    <s v="K01"/>
    <x v="2"/>
    <s v="NV05"/>
    <n v="100"/>
    <n v="52"/>
    <n v="5200"/>
    <n v="22"/>
  </r>
  <r>
    <x v="11"/>
    <x v="3"/>
    <s v="Tuần 4/2022"/>
    <x v="0"/>
    <s v="Q 1/2022"/>
    <n v="2022"/>
    <d v="1899-12-30T09:58:09"/>
    <x v="7"/>
    <s v="HĐ071"/>
    <x v="2"/>
    <x v="1"/>
    <s v="KV02"/>
    <x v="1"/>
    <s v="K02"/>
    <x v="1"/>
    <s v="NV01"/>
    <n v="90"/>
    <n v="33"/>
    <n v="2970"/>
    <n v="25"/>
  </r>
  <r>
    <x v="11"/>
    <x v="3"/>
    <s v="Tuần 4/2022"/>
    <x v="0"/>
    <s v="Q 1/2022"/>
    <n v="2022"/>
    <d v="1899-12-30T08:25:58"/>
    <x v="7"/>
    <s v="HĐ072"/>
    <x v="2"/>
    <x v="5"/>
    <s v="KV01"/>
    <x v="1"/>
    <s v="K02"/>
    <x v="2"/>
    <s v="NV05"/>
    <n v="90"/>
    <n v="39"/>
    <n v="3510"/>
    <n v="25"/>
  </r>
  <r>
    <x v="12"/>
    <x v="4"/>
    <s v="Tuần 4/2022"/>
    <x v="0"/>
    <s v="Q 1/2022"/>
    <n v="2022"/>
    <d v="1899-12-30T08:04:18"/>
    <x v="7"/>
    <s v="HĐ073"/>
    <x v="3"/>
    <x v="3"/>
    <s v="KV05"/>
    <x v="0"/>
    <s v="K01"/>
    <x v="2"/>
    <s v="NV05"/>
    <n v="110"/>
    <n v="42"/>
    <n v="4620"/>
    <n v="36"/>
  </r>
  <r>
    <x v="12"/>
    <x v="4"/>
    <s v="Tuần 4/2022"/>
    <x v="0"/>
    <s v="Q 1/2022"/>
    <n v="2022"/>
    <d v="1899-12-30T14:24:22"/>
    <x v="8"/>
    <s v="HĐ075"/>
    <x v="3"/>
    <x v="2"/>
    <s v="KV03"/>
    <x v="0"/>
    <s v="K01"/>
    <x v="0"/>
    <s v="NV03"/>
    <n v="110"/>
    <n v="46"/>
    <n v="5060"/>
    <n v="36"/>
  </r>
  <r>
    <x v="13"/>
    <x v="5"/>
    <s v="Tuần 4/2022"/>
    <x v="0"/>
    <s v="Q 1/2022"/>
    <n v="2022"/>
    <d v="1899-12-30T15:39:48"/>
    <x v="8"/>
    <s v="HĐ078"/>
    <x v="1"/>
    <x v="3"/>
    <s v="KV05"/>
    <x v="0"/>
    <s v="K01"/>
    <x v="2"/>
    <s v="NV05"/>
    <n v="100"/>
    <n v="62"/>
    <n v="6200"/>
    <n v="22"/>
  </r>
  <r>
    <x v="14"/>
    <x v="6"/>
    <s v="Tuần 4/2022"/>
    <x v="0"/>
    <s v="Q 1/2022"/>
    <n v="2022"/>
    <d v="1899-12-30T10:55:06"/>
    <x v="9"/>
    <s v="HĐ082"/>
    <x v="1"/>
    <x v="1"/>
    <s v="KV02"/>
    <x v="0"/>
    <s v="K01"/>
    <x v="0"/>
    <s v="NV03"/>
    <n v="100"/>
    <n v="67"/>
    <n v="6700"/>
    <n v="22"/>
  </r>
  <r>
    <x v="15"/>
    <x v="1"/>
    <s v="Tuần 5/2022"/>
    <x v="0"/>
    <s v="Q 1/2022"/>
    <n v="2022"/>
    <d v="1899-12-30T10:11:47"/>
    <x v="9"/>
    <s v="HĐ092"/>
    <x v="2"/>
    <x v="1"/>
    <s v="KV02"/>
    <x v="0"/>
    <s v="K01"/>
    <x v="1"/>
    <s v="NV01"/>
    <n v="90"/>
    <n v="28"/>
    <n v="2520"/>
    <n v="25"/>
  </r>
  <r>
    <x v="16"/>
    <x v="2"/>
    <s v="Tuần 5/2022"/>
    <x v="0"/>
    <s v="Q 1/2022"/>
    <n v="2022"/>
    <d v="1899-12-30T08:25:58"/>
    <x v="7"/>
    <s v="HĐ096"/>
    <x v="1"/>
    <x v="3"/>
    <s v="KV05"/>
    <x v="0"/>
    <s v="K01"/>
    <x v="0"/>
    <s v="NV03"/>
    <n v="100"/>
    <n v="53"/>
    <n v="5300"/>
    <n v="22"/>
  </r>
  <r>
    <x v="17"/>
    <x v="3"/>
    <s v="Tuần 5/2022"/>
    <x v="0"/>
    <s v="Q 1/2022"/>
    <n v="2022"/>
    <d v="1899-12-30T08:47:02"/>
    <x v="7"/>
    <s v="HĐ097"/>
    <x v="2"/>
    <x v="0"/>
    <s v="KV06"/>
    <x v="1"/>
    <s v="K02"/>
    <x v="2"/>
    <s v="NV05"/>
    <n v="90"/>
    <n v="39"/>
    <n v="3510"/>
    <n v="25"/>
  </r>
  <r>
    <x v="17"/>
    <x v="3"/>
    <s v="Tuần 5/2022"/>
    <x v="0"/>
    <s v="Q 1/2022"/>
    <n v="2022"/>
    <d v="1899-12-30T11:05:45"/>
    <x v="9"/>
    <s v="HĐ100"/>
    <x v="2"/>
    <x v="1"/>
    <s v="KV02"/>
    <x v="1"/>
    <s v="K02"/>
    <x v="0"/>
    <s v="NV03"/>
    <n v="90"/>
    <n v="37"/>
    <n v="3330"/>
    <n v="25"/>
  </r>
  <r>
    <x v="18"/>
    <x v="5"/>
    <s v="Tuần 5/2022"/>
    <x v="0"/>
    <s v="Q 1/2022"/>
    <n v="2022"/>
    <d v="1899-12-30T09:57:10"/>
    <x v="7"/>
    <s v="HĐ105"/>
    <x v="0"/>
    <x v="4"/>
    <s v="KV04"/>
    <x v="0"/>
    <s v="K01"/>
    <x v="3"/>
    <s v="NV02"/>
    <n v="100"/>
    <n v="73"/>
    <n v="7300"/>
    <n v="28"/>
  </r>
  <r>
    <x v="19"/>
    <x v="6"/>
    <s v="Tuần 5/2022"/>
    <x v="0"/>
    <s v="Q 1/2022"/>
    <n v="2022"/>
    <d v="1899-12-30T09:13:26"/>
    <x v="7"/>
    <s v="HĐ110"/>
    <x v="3"/>
    <x v="5"/>
    <s v="KV01"/>
    <x v="0"/>
    <s v="K01"/>
    <x v="2"/>
    <s v="NV05"/>
    <n v="110"/>
    <n v="44"/>
    <n v="4840"/>
    <n v="36"/>
  </r>
  <r>
    <x v="19"/>
    <x v="6"/>
    <s v="Tuần 5/2022"/>
    <x v="0"/>
    <s v="Q 1/2022"/>
    <n v="2022"/>
    <d v="1899-12-30T12:32:50"/>
    <x v="6"/>
    <s v="HĐ112"/>
    <x v="2"/>
    <x v="4"/>
    <s v="KV04"/>
    <x v="0"/>
    <s v="K01"/>
    <x v="2"/>
    <s v="NV05"/>
    <n v="90"/>
    <n v="27"/>
    <n v="2430"/>
    <n v="25"/>
  </r>
  <r>
    <x v="20"/>
    <x v="2"/>
    <s v="Tuần 6/2022"/>
    <x v="0"/>
    <s v="Q 1/2022"/>
    <n v="2022"/>
    <d v="1899-12-30T15:12:38"/>
    <x v="8"/>
    <s v="HĐ123"/>
    <x v="2"/>
    <x v="3"/>
    <s v="KV05"/>
    <x v="0"/>
    <s v="K01"/>
    <x v="0"/>
    <s v="NV03"/>
    <n v="90"/>
    <n v="24"/>
    <n v="2160"/>
    <n v="25"/>
  </r>
  <r>
    <x v="21"/>
    <x v="3"/>
    <s v="Tuần 6/2022"/>
    <x v="1"/>
    <s v="Q 1/2022"/>
    <n v="2022"/>
    <d v="1899-12-30T13:23:47"/>
    <x v="6"/>
    <s v="HĐ127"/>
    <x v="2"/>
    <x v="3"/>
    <s v="KV05"/>
    <x v="0"/>
    <s v="K01"/>
    <x v="0"/>
    <s v="NV03"/>
    <n v="90"/>
    <n v="32"/>
    <n v="2880"/>
    <n v="25"/>
  </r>
  <r>
    <x v="22"/>
    <x v="4"/>
    <s v="Tuần 6/2022"/>
    <x v="1"/>
    <s v="Q 1/2022"/>
    <n v="2022"/>
    <d v="1899-12-30T11:05:45"/>
    <x v="9"/>
    <s v="HĐ129"/>
    <x v="2"/>
    <x v="5"/>
    <s v="KV01"/>
    <x v="0"/>
    <s v="K01"/>
    <x v="1"/>
    <s v="NV01"/>
    <n v="90"/>
    <n v="28"/>
    <n v="2520"/>
    <n v="25"/>
  </r>
  <r>
    <x v="22"/>
    <x v="4"/>
    <s v="Tuần 6/2022"/>
    <x v="1"/>
    <s v="Q 1/2022"/>
    <n v="2022"/>
    <d v="1899-12-30T09:33:24"/>
    <x v="7"/>
    <s v="HĐ132"/>
    <x v="2"/>
    <x v="3"/>
    <s v="KV05"/>
    <x v="0"/>
    <s v="K01"/>
    <x v="3"/>
    <s v="NV02"/>
    <n v="90"/>
    <n v="26"/>
    <n v="2340"/>
    <n v="25"/>
  </r>
  <r>
    <x v="23"/>
    <x v="5"/>
    <s v="Tuần 6/2022"/>
    <x v="1"/>
    <s v="Q 1/2022"/>
    <n v="2022"/>
    <d v="1899-12-30T09:04:04"/>
    <x v="7"/>
    <s v="HĐ133"/>
    <x v="2"/>
    <x v="3"/>
    <s v="KV05"/>
    <x v="0"/>
    <s v="K01"/>
    <x v="3"/>
    <s v="NV02"/>
    <n v="90"/>
    <n v="29"/>
    <n v="2610"/>
    <n v="25"/>
  </r>
  <r>
    <x v="24"/>
    <x v="6"/>
    <s v="Tuần 6/2022"/>
    <x v="1"/>
    <s v="Q 1/2022"/>
    <n v="2022"/>
    <d v="1899-12-30T08:25:58"/>
    <x v="7"/>
    <s v="HĐ137"/>
    <x v="3"/>
    <x v="1"/>
    <s v="KV02"/>
    <x v="0"/>
    <s v="K01"/>
    <x v="4"/>
    <s v="NV04"/>
    <n v="110"/>
    <n v="65"/>
    <n v="7150"/>
    <n v="36"/>
  </r>
  <r>
    <x v="25"/>
    <x v="0"/>
    <s v="Tuần 6/2022"/>
    <x v="1"/>
    <s v="Q 1/2022"/>
    <n v="2022"/>
    <d v="1899-12-30T11:05:45"/>
    <x v="9"/>
    <s v="HĐ140"/>
    <x v="0"/>
    <x v="5"/>
    <s v="KV01"/>
    <x v="0"/>
    <s v="K01"/>
    <x v="3"/>
    <s v="NV02"/>
    <n v="100"/>
    <n v="69"/>
    <n v="6900"/>
    <n v="28"/>
  </r>
  <r>
    <x v="25"/>
    <x v="0"/>
    <s v="Tuần 6/2022"/>
    <x v="1"/>
    <s v="Q 1/2022"/>
    <n v="2022"/>
    <d v="1899-12-30T09:41:26"/>
    <x v="7"/>
    <s v="HĐ141"/>
    <x v="3"/>
    <x v="4"/>
    <s v="KV04"/>
    <x v="0"/>
    <s v="K01"/>
    <x v="4"/>
    <s v="NV04"/>
    <n v="110"/>
    <n v="47"/>
    <n v="5170"/>
    <n v="36"/>
  </r>
  <r>
    <x v="26"/>
    <x v="4"/>
    <s v="Tuần 7/2022"/>
    <x v="1"/>
    <s v="Q 1/2022"/>
    <n v="2022"/>
    <d v="1899-12-30T15:17:02"/>
    <x v="8"/>
    <s v="HĐ154"/>
    <x v="2"/>
    <x v="1"/>
    <s v="KV02"/>
    <x v="1"/>
    <s v="K02"/>
    <x v="0"/>
    <s v="NV03"/>
    <n v="90"/>
    <n v="34"/>
    <n v="3060"/>
    <n v="25"/>
  </r>
  <r>
    <x v="27"/>
    <x v="1"/>
    <s v="Tuần 8/2022"/>
    <x v="1"/>
    <s v="Q 1/2022"/>
    <n v="2022"/>
    <d v="1899-12-30T14:48:27"/>
    <x v="8"/>
    <s v="HĐ166"/>
    <x v="0"/>
    <x v="3"/>
    <s v="KV05"/>
    <x v="1"/>
    <s v="K02"/>
    <x v="2"/>
    <s v="NV05"/>
    <n v="100"/>
    <n v="84"/>
    <n v="8400"/>
    <n v="28"/>
  </r>
  <r>
    <x v="28"/>
    <x v="3"/>
    <s v="Tuần 8/2022"/>
    <x v="1"/>
    <s v="Q 1/2022"/>
    <n v="2022"/>
    <d v="1899-12-30T08:04:18"/>
    <x v="7"/>
    <s v="HĐ171"/>
    <x v="2"/>
    <x v="4"/>
    <s v="KV04"/>
    <x v="1"/>
    <s v="K02"/>
    <x v="4"/>
    <s v="NV04"/>
    <n v="90"/>
    <n v="35"/>
    <n v="3150"/>
    <n v="25"/>
  </r>
  <r>
    <x v="29"/>
    <x v="6"/>
    <s v="Tuần 8/2022"/>
    <x v="1"/>
    <s v="Q 1/2022"/>
    <n v="2022"/>
    <d v="1899-12-30T10:11:47"/>
    <x v="9"/>
    <s v="HĐ179"/>
    <x v="0"/>
    <x v="4"/>
    <s v="KV04"/>
    <x v="0"/>
    <s v="K01"/>
    <x v="0"/>
    <s v="NV03"/>
    <n v="100"/>
    <n v="71"/>
    <n v="7100"/>
    <n v="28"/>
  </r>
  <r>
    <x v="29"/>
    <x v="6"/>
    <s v="Tuần 8/2022"/>
    <x v="1"/>
    <s v="Q 1/2022"/>
    <n v="2022"/>
    <d v="1899-12-30T16:23:14"/>
    <x v="10"/>
    <s v="HĐ181"/>
    <x v="1"/>
    <x v="0"/>
    <s v="KV06"/>
    <x v="0"/>
    <s v="K01"/>
    <x v="2"/>
    <s v="NV05"/>
    <n v="100"/>
    <n v="53"/>
    <n v="5300"/>
    <n v="22"/>
  </r>
  <r>
    <x v="30"/>
    <x v="0"/>
    <s v="Tuần 8/2022"/>
    <x v="1"/>
    <s v="Q 1/2022"/>
    <n v="2022"/>
    <d v="1899-12-30T15:39:48"/>
    <x v="8"/>
    <s v="HĐ184"/>
    <x v="1"/>
    <x v="5"/>
    <s v="KV01"/>
    <x v="0"/>
    <s v="K01"/>
    <x v="0"/>
    <s v="NV03"/>
    <n v="100"/>
    <n v="51"/>
    <n v="5100"/>
    <n v="22"/>
  </r>
  <r>
    <x v="31"/>
    <x v="1"/>
    <s v="Tuần 9/2022"/>
    <x v="1"/>
    <s v="Q 1/2022"/>
    <n v="2022"/>
    <d v="1899-12-30T09:57:10"/>
    <x v="7"/>
    <s v="HĐ186"/>
    <x v="2"/>
    <x v="4"/>
    <s v="KV04"/>
    <x v="0"/>
    <s v="K01"/>
    <x v="4"/>
    <s v="NV04"/>
    <n v="90"/>
    <n v="29"/>
    <n v="2610"/>
    <n v="25"/>
  </r>
  <r>
    <x v="32"/>
    <x v="6"/>
    <s v="Tuần 9/2022"/>
    <x v="1"/>
    <s v="Q 1/2022"/>
    <n v="2022"/>
    <d v="1899-12-30T16:23:14"/>
    <x v="10"/>
    <s v="HĐ202"/>
    <x v="1"/>
    <x v="4"/>
    <s v="KV04"/>
    <x v="0"/>
    <s v="K01"/>
    <x v="3"/>
    <s v="NV02"/>
    <n v="100"/>
    <n v="62"/>
    <n v="6200"/>
    <n v="22"/>
  </r>
  <r>
    <x v="33"/>
    <x v="0"/>
    <s v="Tuần 9/2022"/>
    <x v="1"/>
    <s v="Q 1/2022"/>
    <n v="2022"/>
    <d v="1899-12-30T12:54:39"/>
    <x v="6"/>
    <s v="HĐ203"/>
    <x v="2"/>
    <x v="4"/>
    <s v="KV04"/>
    <x v="0"/>
    <s v="K01"/>
    <x v="4"/>
    <s v="NV04"/>
    <n v="90"/>
    <n v="25"/>
    <n v="2250"/>
    <n v="25"/>
  </r>
  <r>
    <x v="34"/>
    <x v="1"/>
    <s v="Tuần 10/2022"/>
    <x v="1"/>
    <s v="Q 1/2022"/>
    <n v="2022"/>
    <d v="1899-12-30T09:04:04"/>
    <x v="7"/>
    <s v="HĐ207"/>
    <x v="2"/>
    <x v="2"/>
    <s v="KV03"/>
    <x v="0"/>
    <s v="K01"/>
    <x v="1"/>
    <s v="NV01"/>
    <n v="90"/>
    <n v="25"/>
    <n v="2250"/>
    <n v="25"/>
  </r>
  <r>
    <x v="35"/>
    <x v="3"/>
    <s v="Tuần 10/2022"/>
    <x v="2"/>
    <s v="Q 1/2022"/>
    <n v="2022"/>
    <d v="1899-12-30T12:54:39"/>
    <x v="6"/>
    <s v="HĐ212"/>
    <x v="0"/>
    <x v="3"/>
    <s v="KV05"/>
    <x v="0"/>
    <s v="K01"/>
    <x v="3"/>
    <s v="NV02"/>
    <n v="100"/>
    <n v="70"/>
    <n v="7000"/>
    <n v="28"/>
  </r>
  <r>
    <x v="36"/>
    <x v="4"/>
    <s v="Tuần 10/2022"/>
    <x v="2"/>
    <s v="Q 1/2022"/>
    <n v="2022"/>
    <d v="1899-12-30T13:06:42"/>
    <x v="6"/>
    <s v="HĐ215"/>
    <x v="0"/>
    <x v="3"/>
    <s v="KV05"/>
    <x v="0"/>
    <s v="K01"/>
    <x v="4"/>
    <s v="NV04"/>
    <n v="100"/>
    <n v="71"/>
    <n v="7100"/>
    <n v="28"/>
  </r>
  <r>
    <x v="37"/>
    <x v="5"/>
    <s v="Tuần 10/2022"/>
    <x v="2"/>
    <s v="Q 1/2022"/>
    <n v="2022"/>
    <d v="1899-12-30T09:58:09"/>
    <x v="7"/>
    <s v="HĐ218"/>
    <x v="3"/>
    <x v="1"/>
    <s v="KV02"/>
    <x v="0"/>
    <s v="K01"/>
    <x v="3"/>
    <s v="NV02"/>
    <n v="110"/>
    <n v="46"/>
    <n v="5060"/>
    <n v="36"/>
  </r>
  <r>
    <x v="38"/>
    <x v="6"/>
    <s v="Tuần 10/2022"/>
    <x v="2"/>
    <s v="Q 1/2022"/>
    <n v="2022"/>
    <d v="1899-12-30T11:05:45"/>
    <x v="9"/>
    <s v="HĐ222"/>
    <x v="3"/>
    <x v="4"/>
    <s v="KV04"/>
    <x v="0"/>
    <s v="K01"/>
    <x v="0"/>
    <s v="NV03"/>
    <n v="110"/>
    <n v="48"/>
    <n v="5280"/>
    <n v="36"/>
  </r>
  <r>
    <x v="39"/>
    <x v="0"/>
    <s v="Tuần 10/2022"/>
    <x v="2"/>
    <s v="Q 1/2022"/>
    <n v="2022"/>
    <d v="1899-12-30T08:06:07"/>
    <x v="7"/>
    <s v="HĐ226"/>
    <x v="3"/>
    <x v="4"/>
    <s v="KV04"/>
    <x v="0"/>
    <s v="K01"/>
    <x v="0"/>
    <s v="NV03"/>
    <n v="110"/>
    <n v="48"/>
    <n v="5280"/>
    <n v="36"/>
  </r>
  <r>
    <x v="40"/>
    <x v="1"/>
    <s v="Tuần 11/2022"/>
    <x v="2"/>
    <s v="Q 1/2022"/>
    <n v="2022"/>
    <d v="1899-12-30T08:25:58"/>
    <x v="7"/>
    <s v="HĐ228"/>
    <x v="1"/>
    <x v="4"/>
    <s v="KV04"/>
    <x v="0"/>
    <s v="K01"/>
    <x v="3"/>
    <s v="NV02"/>
    <n v="100"/>
    <n v="49"/>
    <n v="4900"/>
    <n v="22"/>
  </r>
  <r>
    <x v="41"/>
    <x v="2"/>
    <s v="Tuần 11/2022"/>
    <x v="2"/>
    <s v="Q 1/2022"/>
    <n v="2022"/>
    <d v="1899-12-30T11:05:45"/>
    <x v="9"/>
    <s v="HĐ231"/>
    <x v="3"/>
    <x v="4"/>
    <s v="KV04"/>
    <x v="0"/>
    <s v="K01"/>
    <x v="2"/>
    <s v="NV05"/>
    <n v="110"/>
    <n v="42"/>
    <n v="4620"/>
    <n v="36"/>
  </r>
  <r>
    <x v="42"/>
    <x v="4"/>
    <s v="Tuần 11/2022"/>
    <x v="2"/>
    <s v="Q 1/2022"/>
    <n v="2022"/>
    <d v="1899-12-30T08:25:58"/>
    <x v="7"/>
    <s v="HĐ237"/>
    <x v="2"/>
    <x v="4"/>
    <s v="KV04"/>
    <x v="0"/>
    <s v="K01"/>
    <x v="4"/>
    <s v="NV04"/>
    <n v="90"/>
    <n v="62"/>
    <n v="5580"/>
    <n v="25"/>
  </r>
  <r>
    <x v="43"/>
    <x v="6"/>
    <s v="Tuần 11/2022"/>
    <x v="2"/>
    <s v="Q 1/2022"/>
    <n v="2022"/>
    <d v="1899-12-30T10:11:47"/>
    <x v="9"/>
    <s v="HĐ243"/>
    <x v="1"/>
    <x v="5"/>
    <s v="KV01"/>
    <x v="0"/>
    <s v="K01"/>
    <x v="3"/>
    <s v="NV02"/>
    <n v="100"/>
    <n v="55"/>
    <n v="5500"/>
    <n v="22"/>
  </r>
  <r>
    <x v="44"/>
    <x v="0"/>
    <s v="Tuần 11/2022"/>
    <x v="2"/>
    <s v="Q 1/2022"/>
    <n v="2022"/>
    <d v="1899-12-30T08:59:31"/>
    <x v="7"/>
    <s v="HĐ246"/>
    <x v="1"/>
    <x v="3"/>
    <s v="KV05"/>
    <x v="0"/>
    <s v="K01"/>
    <x v="2"/>
    <s v="NV05"/>
    <n v="100"/>
    <n v="54"/>
    <n v="5400"/>
    <n v="22"/>
  </r>
  <r>
    <x v="44"/>
    <x v="0"/>
    <s v="Tuần 11/2022"/>
    <x v="2"/>
    <s v="Q 1/2022"/>
    <n v="2022"/>
    <d v="1899-12-30T09:53:47"/>
    <x v="7"/>
    <s v="HĐ247"/>
    <x v="1"/>
    <x v="1"/>
    <s v="KV02"/>
    <x v="0"/>
    <s v="K01"/>
    <x v="4"/>
    <s v="NV04"/>
    <n v="100"/>
    <n v="55"/>
    <n v="5500"/>
    <n v="22"/>
  </r>
  <r>
    <x v="45"/>
    <x v="1"/>
    <s v="Tuần 12/2022"/>
    <x v="2"/>
    <s v="Q 1/2022"/>
    <n v="2022"/>
    <d v="1899-12-30T15:12:38"/>
    <x v="8"/>
    <s v="HĐ248"/>
    <x v="2"/>
    <x v="2"/>
    <s v="KV03"/>
    <x v="0"/>
    <s v="K01"/>
    <x v="2"/>
    <s v="NV05"/>
    <n v="90"/>
    <n v="27"/>
    <n v="2430"/>
    <n v="25"/>
  </r>
  <r>
    <x v="46"/>
    <x v="2"/>
    <s v="Tuần 12/2022"/>
    <x v="2"/>
    <s v="Q 1/2022"/>
    <n v="2022"/>
    <d v="1899-12-30T13:23:47"/>
    <x v="6"/>
    <s v="HĐ251"/>
    <x v="1"/>
    <x v="2"/>
    <s v="KV03"/>
    <x v="0"/>
    <s v="K01"/>
    <x v="1"/>
    <s v="NV01"/>
    <n v="100"/>
    <n v="53"/>
    <n v="5300"/>
    <n v="22"/>
  </r>
  <r>
    <x v="47"/>
    <x v="3"/>
    <s v="Tuần 12/2022"/>
    <x v="2"/>
    <s v="Q 1/2022"/>
    <n v="2022"/>
    <d v="1899-12-30T12:17:01"/>
    <x v="6"/>
    <s v="HĐ256"/>
    <x v="1"/>
    <x v="0"/>
    <s v="KV06"/>
    <x v="0"/>
    <s v="K01"/>
    <x v="4"/>
    <s v="NV04"/>
    <n v="100"/>
    <n v="49"/>
    <n v="4900"/>
    <n v="22"/>
  </r>
  <r>
    <x v="48"/>
    <x v="4"/>
    <s v="Tuần 12/2022"/>
    <x v="2"/>
    <s v="Q 1/2022"/>
    <n v="2022"/>
    <d v="1899-12-30T12:32:50"/>
    <x v="6"/>
    <s v="HĐ258"/>
    <x v="3"/>
    <x v="2"/>
    <s v="KV03"/>
    <x v="0"/>
    <s v="K01"/>
    <x v="1"/>
    <s v="NV01"/>
    <n v="110"/>
    <n v="45"/>
    <n v="4950"/>
    <n v="36"/>
  </r>
  <r>
    <x v="49"/>
    <x v="3"/>
    <s v="Tuần 13/2022"/>
    <x v="2"/>
    <s v="Q 1/2022"/>
    <n v="2022"/>
    <d v="1899-12-30T09:57:10"/>
    <x v="7"/>
    <s v="HĐ277"/>
    <x v="1"/>
    <x v="0"/>
    <s v="KV06"/>
    <x v="1"/>
    <s v="K02"/>
    <x v="4"/>
    <s v="NV04"/>
    <n v="100"/>
    <n v="64"/>
    <n v="6400"/>
    <n v="22"/>
  </r>
  <r>
    <x v="50"/>
    <x v="5"/>
    <s v="Tuần 13/2022"/>
    <x v="2"/>
    <s v="Q 1/2022"/>
    <n v="2022"/>
    <d v="1899-12-30T08:12:15"/>
    <x v="7"/>
    <s v="HĐ283"/>
    <x v="0"/>
    <x v="2"/>
    <s v="KV03"/>
    <x v="1"/>
    <s v="K02"/>
    <x v="1"/>
    <s v="NV01"/>
    <n v="100"/>
    <n v="79"/>
    <n v="7900"/>
    <n v="28"/>
  </r>
  <r>
    <x v="51"/>
    <x v="0"/>
    <s v="Tuần 13/2022"/>
    <x v="2"/>
    <s v="Q 1/2022"/>
    <n v="2022"/>
    <d v="1899-12-30T09:04:04"/>
    <x v="7"/>
    <s v="HĐ289"/>
    <x v="3"/>
    <x v="2"/>
    <s v="KV03"/>
    <x v="1"/>
    <s v="K02"/>
    <x v="2"/>
    <s v="NV05"/>
    <n v="110"/>
    <n v="53"/>
    <n v="5830"/>
    <n v="36"/>
  </r>
  <r>
    <x v="52"/>
    <x v="1"/>
    <s v="Tuần 14/2022"/>
    <x v="2"/>
    <s v="Q 1/2022"/>
    <n v="2022"/>
    <d v="1899-12-30T10:55:06"/>
    <x v="9"/>
    <s v="HĐ290"/>
    <x v="3"/>
    <x v="4"/>
    <s v="KV04"/>
    <x v="0"/>
    <s v="K01"/>
    <x v="1"/>
    <s v="NV01"/>
    <n v="110"/>
    <n v="47"/>
    <n v="5170"/>
    <n v="36"/>
  </r>
  <r>
    <x v="52"/>
    <x v="1"/>
    <s v="Tuần 14/2022"/>
    <x v="2"/>
    <s v="Q 1/2022"/>
    <n v="2022"/>
    <d v="1899-12-30T09:04:04"/>
    <x v="7"/>
    <s v="HĐ292"/>
    <x v="3"/>
    <x v="3"/>
    <s v="KV05"/>
    <x v="0"/>
    <s v="K01"/>
    <x v="3"/>
    <s v="NV02"/>
    <n v="110"/>
    <n v="65"/>
    <n v="7150"/>
    <n v="36"/>
  </r>
  <r>
    <x v="53"/>
    <x v="4"/>
    <s v="Tuần 14/2022"/>
    <x v="2"/>
    <s v="Q 1/2022"/>
    <n v="2022"/>
    <d v="1899-12-30T08:25:58"/>
    <x v="7"/>
    <s v="HĐ301"/>
    <x v="2"/>
    <x v="3"/>
    <s v="KV05"/>
    <x v="0"/>
    <s v="K01"/>
    <x v="4"/>
    <s v="NV04"/>
    <n v="90"/>
    <n v="25"/>
    <n v="2250"/>
    <n v="25"/>
  </r>
  <r>
    <x v="54"/>
    <x v="5"/>
    <s v="Tuần 14/2022"/>
    <x v="2"/>
    <s v="Q 1/2022"/>
    <n v="2022"/>
    <d v="1899-12-30T14:24:22"/>
    <x v="8"/>
    <s v="HĐ303"/>
    <x v="0"/>
    <x v="0"/>
    <s v="KV06"/>
    <x v="0"/>
    <s v="K01"/>
    <x v="1"/>
    <s v="NV01"/>
    <n v="100"/>
    <n v="70"/>
    <n v="7000"/>
    <n v="28"/>
  </r>
  <r>
    <x v="54"/>
    <x v="5"/>
    <s v="Tuần 14/2022"/>
    <x v="2"/>
    <s v="Q 1/2022"/>
    <n v="2022"/>
    <d v="1899-12-30T11:05:45"/>
    <x v="9"/>
    <s v="HĐ304"/>
    <x v="3"/>
    <x v="1"/>
    <s v="KV02"/>
    <x v="0"/>
    <s v="K01"/>
    <x v="3"/>
    <s v="NV02"/>
    <n v="110"/>
    <n v="45"/>
    <n v="4950"/>
    <n v="36"/>
  </r>
  <r>
    <x v="55"/>
    <x v="3"/>
    <s v="Tuần 15/2022"/>
    <x v="3"/>
    <s v="Q 2/2022"/>
    <n v="2022"/>
    <d v="1899-12-30T10:55:06"/>
    <x v="9"/>
    <s v="HĐ317"/>
    <x v="0"/>
    <x v="3"/>
    <s v="KV05"/>
    <x v="0"/>
    <s v="K01"/>
    <x v="2"/>
    <s v="NV05"/>
    <n v="100"/>
    <n v="71"/>
    <n v="7100"/>
    <n v="28"/>
  </r>
  <r>
    <x v="56"/>
    <x v="1"/>
    <s v="Tuần 16/2022"/>
    <x v="3"/>
    <s v="Q 2/2022"/>
    <n v="2022"/>
    <d v="1899-12-30T16:23:14"/>
    <x v="10"/>
    <s v="HĐ332"/>
    <x v="3"/>
    <x v="0"/>
    <s v="KV06"/>
    <x v="0"/>
    <s v="K01"/>
    <x v="0"/>
    <s v="NV03"/>
    <n v="110"/>
    <n v="44"/>
    <n v="4840"/>
    <n v="36"/>
  </r>
  <r>
    <x v="57"/>
    <x v="2"/>
    <s v="Tuần 16/2022"/>
    <x v="3"/>
    <s v="Q 2/2022"/>
    <n v="2022"/>
    <d v="1899-12-30T08:59:31"/>
    <x v="7"/>
    <s v="HĐ337"/>
    <x v="0"/>
    <x v="1"/>
    <s v="KV02"/>
    <x v="0"/>
    <s v="K01"/>
    <x v="0"/>
    <s v="NV03"/>
    <n v="100"/>
    <n v="73"/>
    <n v="7300"/>
    <n v="28"/>
  </r>
  <r>
    <x v="58"/>
    <x v="3"/>
    <s v="Tuần 16/2022"/>
    <x v="3"/>
    <s v="Q 2/2022"/>
    <n v="2022"/>
    <d v="1899-12-30T15:12:38"/>
    <x v="8"/>
    <s v="HĐ339"/>
    <x v="2"/>
    <x v="0"/>
    <s v="KV06"/>
    <x v="0"/>
    <s v="K01"/>
    <x v="1"/>
    <s v="NV01"/>
    <n v="90"/>
    <n v="25"/>
    <n v="2250"/>
    <n v="25"/>
  </r>
  <r>
    <x v="59"/>
    <x v="6"/>
    <s v="Tuần 16/2022"/>
    <x v="3"/>
    <s v="Q 2/2022"/>
    <n v="2022"/>
    <d v="1899-12-30T17:48:19"/>
    <x v="10"/>
    <s v="HĐ347"/>
    <x v="3"/>
    <x v="5"/>
    <s v="KV01"/>
    <x v="0"/>
    <s v="K01"/>
    <x v="2"/>
    <s v="NV05"/>
    <n v="110"/>
    <n v="48"/>
    <n v="5280"/>
    <n v="36"/>
  </r>
  <r>
    <x v="59"/>
    <x v="6"/>
    <s v="Tuần 16/2022"/>
    <x v="3"/>
    <s v="Q 2/2022"/>
    <n v="2022"/>
    <d v="1899-12-30T12:32:50"/>
    <x v="6"/>
    <s v="HĐ349"/>
    <x v="1"/>
    <x v="4"/>
    <s v="KV04"/>
    <x v="0"/>
    <s v="K01"/>
    <x v="0"/>
    <s v="NV03"/>
    <n v="100"/>
    <n v="54"/>
    <n v="5400"/>
    <n v="22"/>
  </r>
  <r>
    <x v="60"/>
    <x v="2"/>
    <s v="Tuần 17/2022"/>
    <x v="3"/>
    <s v="Q 2/2022"/>
    <n v="2022"/>
    <d v="1899-12-30T08:06:07"/>
    <x v="7"/>
    <s v="HĐ356"/>
    <x v="1"/>
    <x v="2"/>
    <s v="KV03"/>
    <x v="0"/>
    <s v="K01"/>
    <x v="0"/>
    <s v="NV03"/>
    <n v="100"/>
    <n v="55"/>
    <n v="5500"/>
    <n v="22"/>
  </r>
  <r>
    <x v="61"/>
    <x v="3"/>
    <s v="Tuần 17/2022"/>
    <x v="3"/>
    <s v="Q 2/2022"/>
    <n v="2022"/>
    <d v="1899-12-30T11:37:27"/>
    <x v="9"/>
    <s v="HĐ361"/>
    <x v="2"/>
    <x v="3"/>
    <s v="KV05"/>
    <x v="0"/>
    <s v="K01"/>
    <x v="0"/>
    <s v="NV03"/>
    <n v="90"/>
    <n v="26"/>
    <n v="2340"/>
    <n v="25"/>
  </r>
  <r>
    <x v="62"/>
    <x v="4"/>
    <s v="Tuần 17/2022"/>
    <x v="3"/>
    <s v="Q 2/2022"/>
    <n v="2022"/>
    <d v="1899-12-30T11:15:22"/>
    <x v="9"/>
    <s v="HĐ362"/>
    <x v="3"/>
    <x v="2"/>
    <s v="KV03"/>
    <x v="0"/>
    <s v="K01"/>
    <x v="4"/>
    <s v="NV04"/>
    <n v="110"/>
    <n v="44"/>
    <n v="4840"/>
    <n v="36"/>
  </r>
  <r>
    <x v="63"/>
    <x v="0"/>
    <s v="Tuần 17/2022"/>
    <x v="3"/>
    <s v="Q 2/2022"/>
    <n v="2022"/>
    <d v="1899-12-30T08:04:18"/>
    <x v="7"/>
    <s v="HĐ371"/>
    <x v="0"/>
    <x v="2"/>
    <s v="KV03"/>
    <x v="0"/>
    <s v="K01"/>
    <x v="2"/>
    <s v="NV05"/>
    <n v="100"/>
    <n v="62"/>
    <n v="6200"/>
    <n v="28"/>
  </r>
  <r>
    <x v="64"/>
    <x v="2"/>
    <s v="Tuần 18/2022"/>
    <x v="3"/>
    <s v="Q 2/2022"/>
    <n v="2022"/>
    <d v="1899-12-30T09:53:47"/>
    <x v="7"/>
    <s v="HĐ377"/>
    <x v="2"/>
    <x v="3"/>
    <s v="KV05"/>
    <x v="0"/>
    <s v="K01"/>
    <x v="0"/>
    <s v="NV03"/>
    <n v="90"/>
    <n v="30"/>
    <n v="2700"/>
    <n v="25"/>
  </r>
  <r>
    <x v="65"/>
    <x v="5"/>
    <s v="Tuần 18/2022"/>
    <x v="3"/>
    <s v="Q 2/2022"/>
    <n v="2022"/>
    <d v="1899-12-30T13:06:42"/>
    <x v="6"/>
    <s v="HĐ388"/>
    <x v="2"/>
    <x v="2"/>
    <s v="KV03"/>
    <x v="0"/>
    <s v="K01"/>
    <x v="1"/>
    <s v="NV01"/>
    <n v="90"/>
    <n v="27"/>
    <n v="2430"/>
    <n v="25"/>
  </r>
  <r>
    <x v="66"/>
    <x v="6"/>
    <s v="Tuần 18/2022"/>
    <x v="3"/>
    <s v="Q 2/2022"/>
    <n v="2022"/>
    <d v="1899-12-30T09:53:47"/>
    <x v="7"/>
    <s v="HĐ389"/>
    <x v="0"/>
    <x v="1"/>
    <s v="KV02"/>
    <x v="0"/>
    <s v="K01"/>
    <x v="1"/>
    <s v="NV01"/>
    <n v="100"/>
    <n v="70"/>
    <n v="7000"/>
    <n v="28"/>
  </r>
  <r>
    <x v="67"/>
    <x v="1"/>
    <s v="Tuần 19/2022"/>
    <x v="4"/>
    <s v="Q 2/2022"/>
    <n v="2022"/>
    <d v="1899-12-30T15:39:48"/>
    <x v="8"/>
    <s v="HĐ396"/>
    <x v="2"/>
    <x v="4"/>
    <s v="KV04"/>
    <x v="0"/>
    <s v="K01"/>
    <x v="2"/>
    <s v="NV05"/>
    <n v="90"/>
    <n v="30"/>
    <n v="2700"/>
    <n v="25"/>
  </r>
  <r>
    <x v="68"/>
    <x v="2"/>
    <s v="Tuần 19/2022"/>
    <x v="4"/>
    <s v="Q 2/2022"/>
    <n v="2022"/>
    <d v="1899-12-30T10:55:06"/>
    <x v="9"/>
    <s v="HĐ399"/>
    <x v="2"/>
    <x v="3"/>
    <s v="KV05"/>
    <x v="1"/>
    <s v="K02"/>
    <x v="2"/>
    <s v="NV05"/>
    <n v="90"/>
    <n v="36"/>
    <n v="3240"/>
    <n v="25"/>
  </r>
  <r>
    <x v="68"/>
    <x v="2"/>
    <s v="Tuần 19/2022"/>
    <x v="4"/>
    <s v="Q 2/2022"/>
    <n v="2022"/>
    <d v="1899-12-30T10:33:18"/>
    <x v="9"/>
    <s v="HĐ400"/>
    <x v="2"/>
    <x v="0"/>
    <s v="KV06"/>
    <x v="1"/>
    <s v="K02"/>
    <x v="4"/>
    <s v="NV04"/>
    <n v="90"/>
    <n v="39"/>
    <n v="3510"/>
    <n v="25"/>
  </r>
  <r>
    <x v="69"/>
    <x v="3"/>
    <s v="Tuần 19/2022"/>
    <x v="4"/>
    <s v="Q 2/2022"/>
    <n v="2022"/>
    <d v="1899-12-30T08:47:02"/>
    <x v="7"/>
    <s v="HĐ401"/>
    <x v="3"/>
    <x v="2"/>
    <s v="KV03"/>
    <x v="1"/>
    <s v="K02"/>
    <x v="0"/>
    <s v="NV03"/>
    <n v="110"/>
    <n v="53"/>
    <n v="5830"/>
    <n v="36"/>
  </r>
  <r>
    <x v="69"/>
    <x v="3"/>
    <s v="Tuần 19/2022"/>
    <x v="4"/>
    <s v="Q 2/2022"/>
    <n v="2022"/>
    <d v="1899-12-30T16:23:14"/>
    <x v="10"/>
    <s v="HĐ402"/>
    <x v="1"/>
    <x v="2"/>
    <s v="KV03"/>
    <x v="0"/>
    <s v="K01"/>
    <x v="3"/>
    <s v="NV02"/>
    <n v="100"/>
    <n v="50"/>
    <n v="5000"/>
    <n v="22"/>
  </r>
  <r>
    <x v="70"/>
    <x v="4"/>
    <s v="Tuần 19/2022"/>
    <x v="4"/>
    <s v="Q 2/2022"/>
    <n v="2022"/>
    <d v="1899-12-30T08:04:18"/>
    <x v="7"/>
    <s v="HĐ404"/>
    <x v="0"/>
    <x v="2"/>
    <s v="KV03"/>
    <x v="0"/>
    <s v="K01"/>
    <x v="0"/>
    <s v="NV03"/>
    <n v="100"/>
    <n v="69"/>
    <n v="6900"/>
    <n v="28"/>
  </r>
  <r>
    <x v="71"/>
    <x v="6"/>
    <s v="Tuần 19/2022"/>
    <x v="4"/>
    <s v="Q 2/2022"/>
    <n v="2022"/>
    <d v="1899-12-30T09:13:26"/>
    <x v="7"/>
    <s v="HĐ411"/>
    <x v="2"/>
    <x v="3"/>
    <s v="KV05"/>
    <x v="0"/>
    <s v="K01"/>
    <x v="4"/>
    <s v="NV04"/>
    <n v="90"/>
    <n v="30"/>
    <n v="2700"/>
    <n v="25"/>
  </r>
  <r>
    <x v="71"/>
    <x v="6"/>
    <s v="Tuần 19/2022"/>
    <x v="4"/>
    <s v="Q 2/2022"/>
    <n v="2022"/>
    <d v="1899-12-30T15:12:38"/>
    <x v="8"/>
    <s v="HĐ412"/>
    <x v="2"/>
    <x v="5"/>
    <s v="KV01"/>
    <x v="0"/>
    <s v="K01"/>
    <x v="1"/>
    <s v="NV01"/>
    <n v="90"/>
    <n v="62"/>
    <n v="5580"/>
    <n v="25"/>
  </r>
  <r>
    <x v="72"/>
    <x v="0"/>
    <s v="Tuần 19/2022"/>
    <x v="4"/>
    <s v="Q 2/2022"/>
    <n v="2022"/>
    <d v="1899-12-30T13:23:47"/>
    <x v="6"/>
    <s v="HĐ415"/>
    <x v="1"/>
    <x v="3"/>
    <s v="KV05"/>
    <x v="0"/>
    <s v="K01"/>
    <x v="2"/>
    <s v="NV05"/>
    <n v="100"/>
    <n v="54"/>
    <n v="5400"/>
    <n v="22"/>
  </r>
  <r>
    <x v="73"/>
    <x v="1"/>
    <s v="Tuần 20/2022"/>
    <x v="4"/>
    <s v="Q 2/2022"/>
    <n v="2022"/>
    <d v="1899-12-30T08:12:15"/>
    <x v="7"/>
    <s v="HĐ416"/>
    <x v="3"/>
    <x v="3"/>
    <s v="KV05"/>
    <x v="0"/>
    <s v="K01"/>
    <x v="4"/>
    <s v="NV04"/>
    <n v="110"/>
    <n v="43"/>
    <n v="4730"/>
    <n v="36"/>
  </r>
  <r>
    <x v="74"/>
    <x v="6"/>
    <s v="Tuần 20/2022"/>
    <x v="4"/>
    <s v="Q 2/2022"/>
    <n v="2022"/>
    <d v="1899-12-30T13:23:47"/>
    <x v="6"/>
    <s v="HĐ433"/>
    <x v="1"/>
    <x v="1"/>
    <s v="KV02"/>
    <x v="0"/>
    <s v="K01"/>
    <x v="0"/>
    <s v="NV03"/>
    <n v="100"/>
    <n v="54"/>
    <n v="5400"/>
    <n v="22"/>
  </r>
  <r>
    <x v="75"/>
    <x v="0"/>
    <s v="Tuần 20/2022"/>
    <x v="4"/>
    <s v="Q 2/2022"/>
    <n v="2022"/>
    <d v="1899-12-30T10:33:18"/>
    <x v="9"/>
    <s v="HĐ436"/>
    <x v="1"/>
    <x v="5"/>
    <s v="KV01"/>
    <x v="0"/>
    <s v="K01"/>
    <x v="0"/>
    <s v="NV03"/>
    <n v="100"/>
    <n v="51"/>
    <n v="5100"/>
    <n v="22"/>
  </r>
  <r>
    <x v="76"/>
    <x v="3"/>
    <s v="Tuần 21/2022"/>
    <x v="4"/>
    <s v="Q 2/2022"/>
    <n v="2022"/>
    <d v="1899-12-30T11:05:45"/>
    <x v="9"/>
    <s v="HĐ443"/>
    <x v="1"/>
    <x v="3"/>
    <s v="KV05"/>
    <x v="0"/>
    <s v="K01"/>
    <x v="3"/>
    <s v="NV02"/>
    <n v="100"/>
    <n v="54"/>
    <n v="5400"/>
    <n v="22"/>
  </r>
  <r>
    <x v="76"/>
    <x v="3"/>
    <s v="Tuần 21/2022"/>
    <x v="4"/>
    <s v="Q 2/2022"/>
    <n v="2022"/>
    <d v="1899-12-30T11:15:22"/>
    <x v="9"/>
    <s v="HĐ444"/>
    <x v="1"/>
    <x v="1"/>
    <s v="KV02"/>
    <x v="0"/>
    <s v="K01"/>
    <x v="0"/>
    <s v="NV03"/>
    <n v="100"/>
    <n v="54"/>
    <n v="5400"/>
    <n v="22"/>
  </r>
  <r>
    <x v="77"/>
    <x v="5"/>
    <s v="Tuần 21/2022"/>
    <x v="4"/>
    <s v="Q 2/2022"/>
    <n v="2022"/>
    <d v="1899-12-30T08:25:58"/>
    <x v="7"/>
    <s v="HĐ449"/>
    <x v="0"/>
    <x v="2"/>
    <s v="KV03"/>
    <x v="0"/>
    <s v="K01"/>
    <x v="1"/>
    <s v="NV01"/>
    <n v="100"/>
    <n v="75"/>
    <n v="7500"/>
    <n v="28"/>
  </r>
  <r>
    <x v="77"/>
    <x v="5"/>
    <s v="Tuần 21/2022"/>
    <x v="4"/>
    <s v="Q 2/2022"/>
    <n v="2022"/>
    <d v="1899-12-30T08:06:07"/>
    <x v="7"/>
    <s v="HĐ450"/>
    <x v="2"/>
    <x v="1"/>
    <s v="KV02"/>
    <x v="0"/>
    <s v="K01"/>
    <x v="4"/>
    <s v="NV04"/>
    <n v="90"/>
    <n v="26"/>
    <n v="2340"/>
    <n v="25"/>
  </r>
  <r>
    <x v="78"/>
    <x v="4"/>
    <s v="Tuần 22/2022"/>
    <x v="4"/>
    <s v="Q 2/2022"/>
    <n v="2022"/>
    <d v="1899-12-30T12:17:01"/>
    <x v="6"/>
    <s v="HĐ468"/>
    <x v="1"/>
    <x v="0"/>
    <s v="KV06"/>
    <x v="0"/>
    <s v="K01"/>
    <x v="1"/>
    <s v="NV01"/>
    <n v="100"/>
    <n v="54"/>
    <n v="5400"/>
    <n v="22"/>
  </r>
  <r>
    <x v="79"/>
    <x v="5"/>
    <s v="Tuần 22/2022"/>
    <x v="4"/>
    <s v="Q 2/2022"/>
    <n v="2022"/>
    <d v="1899-12-30T12:32:50"/>
    <x v="6"/>
    <s v="HĐ470"/>
    <x v="0"/>
    <x v="4"/>
    <s v="KV04"/>
    <x v="0"/>
    <s v="K01"/>
    <x v="4"/>
    <s v="NV04"/>
    <n v="100"/>
    <n v="70"/>
    <n v="7000"/>
    <n v="28"/>
  </r>
  <r>
    <x v="80"/>
    <x v="6"/>
    <s v="Tuần 22/2022"/>
    <x v="4"/>
    <s v="Q 2/2022"/>
    <n v="2022"/>
    <d v="1899-12-30T08:06:07"/>
    <x v="7"/>
    <s v="HĐ474"/>
    <x v="3"/>
    <x v="2"/>
    <s v="KV03"/>
    <x v="0"/>
    <s v="K01"/>
    <x v="2"/>
    <s v="NV05"/>
    <n v="110"/>
    <n v="47"/>
    <n v="5170"/>
    <n v="36"/>
  </r>
  <r>
    <x v="81"/>
    <x v="0"/>
    <s v="Tuần 22/2022"/>
    <x v="4"/>
    <s v="Q 2/2022"/>
    <n v="2022"/>
    <d v="1899-12-30T08:04:18"/>
    <x v="7"/>
    <s v="HĐ477"/>
    <x v="1"/>
    <x v="5"/>
    <s v="KV01"/>
    <x v="0"/>
    <s v="K01"/>
    <x v="2"/>
    <s v="NV05"/>
    <n v="100"/>
    <n v="51"/>
    <n v="5100"/>
    <n v="22"/>
  </r>
  <r>
    <x v="82"/>
    <x v="2"/>
    <s v="Tuần 23/2022"/>
    <x v="4"/>
    <s v="Q 2/2022"/>
    <n v="2022"/>
    <d v="1899-12-30T16:23:14"/>
    <x v="10"/>
    <s v="HĐ484"/>
    <x v="1"/>
    <x v="2"/>
    <s v="KV03"/>
    <x v="0"/>
    <s v="K01"/>
    <x v="4"/>
    <s v="NV04"/>
    <n v="100"/>
    <n v="62"/>
    <n v="6200"/>
    <n v="22"/>
  </r>
  <r>
    <x v="83"/>
    <x v="3"/>
    <s v="Tuần 23/2022"/>
    <x v="4"/>
    <s v="Q 2/2022"/>
    <n v="2022"/>
    <d v="1899-12-30T08:04:18"/>
    <x v="7"/>
    <s v="HĐ486"/>
    <x v="3"/>
    <x v="4"/>
    <s v="KV04"/>
    <x v="0"/>
    <s v="K01"/>
    <x v="4"/>
    <s v="NV04"/>
    <n v="110"/>
    <n v="45"/>
    <n v="4950"/>
    <n v="36"/>
  </r>
  <r>
    <x v="83"/>
    <x v="3"/>
    <s v="Tuần 23/2022"/>
    <x v="4"/>
    <s v="Q 2/2022"/>
    <n v="2022"/>
    <d v="1899-12-30T15:39:48"/>
    <x v="8"/>
    <s v="HĐ487"/>
    <x v="1"/>
    <x v="1"/>
    <s v="KV02"/>
    <x v="0"/>
    <s v="K01"/>
    <x v="0"/>
    <s v="NV03"/>
    <n v="100"/>
    <n v="54"/>
    <n v="5400"/>
    <n v="22"/>
  </r>
  <r>
    <x v="84"/>
    <x v="4"/>
    <s v="Tuần 23/2022"/>
    <x v="5"/>
    <s v="Q 2/2022"/>
    <n v="2022"/>
    <d v="1899-12-30T12:54:39"/>
    <x v="6"/>
    <s v="HĐ488"/>
    <x v="1"/>
    <x v="2"/>
    <s v="KV03"/>
    <x v="0"/>
    <s v="K01"/>
    <x v="1"/>
    <s v="NV01"/>
    <n v="100"/>
    <n v="54"/>
    <n v="5400"/>
    <n v="22"/>
  </r>
  <r>
    <x v="84"/>
    <x v="4"/>
    <s v="Tuần 23/2022"/>
    <x v="5"/>
    <s v="Q 2/2022"/>
    <n v="2022"/>
    <d v="1899-12-30T11:15:22"/>
    <x v="9"/>
    <s v="HĐ490"/>
    <x v="3"/>
    <x v="5"/>
    <s v="KV01"/>
    <x v="0"/>
    <s v="K01"/>
    <x v="4"/>
    <s v="NV04"/>
    <n v="110"/>
    <n v="42"/>
    <n v="4620"/>
    <n v="36"/>
  </r>
  <r>
    <x v="85"/>
    <x v="6"/>
    <s v="Tuần 23/2022"/>
    <x v="5"/>
    <s v="Q 2/2022"/>
    <n v="2022"/>
    <d v="1899-12-30T16:23:14"/>
    <x v="10"/>
    <s v="HĐ496"/>
    <x v="0"/>
    <x v="1"/>
    <s v="KV02"/>
    <x v="0"/>
    <s v="K01"/>
    <x v="2"/>
    <s v="NV05"/>
    <n v="100"/>
    <n v="71"/>
    <n v="7100"/>
    <n v="28"/>
  </r>
  <r>
    <x v="86"/>
    <x v="1"/>
    <s v="Tuần 24/2022"/>
    <x v="5"/>
    <s v="Q 2/2022"/>
    <n v="2022"/>
    <d v="1899-12-30T11:15:22"/>
    <x v="9"/>
    <s v="HĐ502"/>
    <x v="2"/>
    <x v="4"/>
    <s v="KV04"/>
    <x v="0"/>
    <s v="K01"/>
    <x v="1"/>
    <s v="NV01"/>
    <n v="90"/>
    <n v="25"/>
    <n v="2250"/>
    <n v="25"/>
  </r>
  <r>
    <x v="87"/>
    <x v="2"/>
    <s v="Tuần 24/2022"/>
    <x v="5"/>
    <s v="Q 2/2022"/>
    <n v="2022"/>
    <d v="1899-12-30T08:12:15"/>
    <x v="7"/>
    <s v="HĐ504"/>
    <x v="1"/>
    <x v="4"/>
    <s v="KV04"/>
    <x v="0"/>
    <s v="K01"/>
    <x v="0"/>
    <s v="NV03"/>
    <n v="100"/>
    <n v="50"/>
    <n v="5000"/>
    <n v="22"/>
  </r>
  <r>
    <x v="88"/>
    <x v="3"/>
    <s v="Tuần 24/2022"/>
    <x v="5"/>
    <s v="Q 2/2022"/>
    <n v="2022"/>
    <d v="1899-12-30T13:06:42"/>
    <x v="6"/>
    <s v="HĐ506"/>
    <x v="0"/>
    <x v="1"/>
    <s v="KV02"/>
    <x v="0"/>
    <s v="K01"/>
    <x v="4"/>
    <s v="NV04"/>
    <n v="100"/>
    <n v="75"/>
    <n v="7500"/>
    <n v="28"/>
  </r>
  <r>
    <x v="89"/>
    <x v="5"/>
    <s v="Tuần 24/2022"/>
    <x v="5"/>
    <s v="Q 2/2022"/>
    <n v="2022"/>
    <d v="1899-12-30T08:25:58"/>
    <x v="7"/>
    <s v="HĐ513"/>
    <x v="1"/>
    <x v="0"/>
    <s v="KV06"/>
    <x v="0"/>
    <s v="K01"/>
    <x v="3"/>
    <s v="NV02"/>
    <n v="100"/>
    <n v="51"/>
    <n v="5100"/>
    <n v="22"/>
  </r>
  <r>
    <x v="90"/>
    <x v="6"/>
    <s v="Tuần 24/2022"/>
    <x v="5"/>
    <s v="Q 2/2022"/>
    <n v="2022"/>
    <d v="1899-12-30T14:24:22"/>
    <x v="8"/>
    <s v="HĐ515"/>
    <x v="2"/>
    <x v="4"/>
    <s v="KV04"/>
    <x v="0"/>
    <s v="K01"/>
    <x v="1"/>
    <s v="NV01"/>
    <n v="90"/>
    <n v="30"/>
    <n v="2700"/>
    <n v="25"/>
  </r>
  <r>
    <x v="90"/>
    <x v="6"/>
    <s v="Tuần 24/2022"/>
    <x v="5"/>
    <s v="Q 2/2022"/>
    <n v="2022"/>
    <d v="1899-12-30T09:41:26"/>
    <x v="7"/>
    <s v="HĐ517"/>
    <x v="2"/>
    <x v="0"/>
    <s v="KV06"/>
    <x v="0"/>
    <s v="K01"/>
    <x v="2"/>
    <s v="NV05"/>
    <n v="90"/>
    <n v="62"/>
    <n v="5580"/>
    <n v="25"/>
  </r>
  <r>
    <x v="91"/>
    <x v="0"/>
    <s v="Tuần 24/2022"/>
    <x v="5"/>
    <s v="Q 2/2022"/>
    <n v="2022"/>
    <d v="1899-12-30T08:06:07"/>
    <x v="7"/>
    <s v="HĐ520"/>
    <x v="1"/>
    <x v="1"/>
    <s v="KV02"/>
    <x v="0"/>
    <s v="K01"/>
    <x v="1"/>
    <s v="NV01"/>
    <n v="100"/>
    <n v="49"/>
    <n v="4900"/>
    <n v="22"/>
  </r>
  <r>
    <x v="92"/>
    <x v="1"/>
    <s v="Tuần 25/2022"/>
    <x v="5"/>
    <s v="Q 2/2022"/>
    <n v="2022"/>
    <d v="1899-12-30T09:58:09"/>
    <x v="7"/>
    <s v="HĐ521"/>
    <x v="2"/>
    <x v="4"/>
    <s v="KV04"/>
    <x v="0"/>
    <s v="K01"/>
    <x v="1"/>
    <s v="NV01"/>
    <n v="90"/>
    <n v="25"/>
    <n v="2250"/>
    <n v="25"/>
  </r>
  <r>
    <x v="92"/>
    <x v="1"/>
    <s v="Tuần 25/2022"/>
    <x v="5"/>
    <s v="Q 2/2022"/>
    <n v="2022"/>
    <d v="1899-12-30T08:25:58"/>
    <x v="7"/>
    <s v="HĐ522"/>
    <x v="1"/>
    <x v="1"/>
    <s v="KV02"/>
    <x v="0"/>
    <s v="K01"/>
    <x v="2"/>
    <s v="NV05"/>
    <n v="100"/>
    <n v="55"/>
    <n v="5500"/>
    <n v="22"/>
  </r>
  <r>
    <x v="93"/>
    <x v="3"/>
    <s v="Tuần 25/2022"/>
    <x v="5"/>
    <s v="Q 2/2022"/>
    <n v="2022"/>
    <d v="1899-12-30T13:23:47"/>
    <x v="6"/>
    <s v="HĐ527"/>
    <x v="0"/>
    <x v="1"/>
    <s v="KV02"/>
    <x v="1"/>
    <s v="K02"/>
    <x v="1"/>
    <s v="NV01"/>
    <n v="100"/>
    <n v="78"/>
    <n v="7800"/>
    <n v="28"/>
  </r>
  <r>
    <x v="94"/>
    <x v="5"/>
    <s v="Tuần 25/2022"/>
    <x v="5"/>
    <s v="Q 2/2022"/>
    <n v="2022"/>
    <d v="1899-12-30T15:12:38"/>
    <x v="8"/>
    <s v="HĐ533"/>
    <x v="3"/>
    <x v="1"/>
    <s v="KV02"/>
    <x v="1"/>
    <s v="K02"/>
    <x v="3"/>
    <s v="NV02"/>
    <n v="110"/>
    <n v="53"/>
    <n v="5830"/>
    <n v="36"/>
  </r>
  <r>
    <x v="95"/>
    <x v="2"/>
    <s v="Tuần 26/2022"/>
    <x v="5"/>
    <s v="Q 2/2022"/>
    <n v="2022"/>
    <d v="1899-12-30T13:23:47"/>
    <x v="6"/>
    <s v="HĐ545"/>
    <x v="1"/>
    <x v="3"/>
    <s v="KV05"/>
    <x v="1"/>
    <s v="K02"/>
    <x v="4"/>
    <s v="NV04"/>
    <n v="100"/>
    <n v="60"/>
    <n v="6000"/>
    <n v="22"/>
  </r>
  <r>
    <x v="96"/>
    <x v="4"/>
    <s v="Tuần 26/2022"/>
    <x v="5"/>
    <s v="Q 2/2022"/>
    <n v="2022"/>
    <d v="1899-12-30T09:53:47"/>
    <x v="7"/>
    <s v="HĐ553"/>
    <x v="1"/>
    <x v="4"/>
    <s v="KV04"/>
    <x v="0"/>
    <s v="K01"/>
    <x v="4"/>
    <s v="NV04"/>
    <n v="100"/>
    <n v="50"/>
    <n v="5000"/>
    <n v="22"/>
  </r>
  <r>
    <x v="97"/>
    <x v="5"/>
    <s v="Tuần 26/2022"/>
    <x v="5"/>
    <s v="Q 2/2022"/>
    <n v="2022"/>
    <d v="1899-12-30T08:06:07"/>
    <x v="7"/>
    <s v="HĐ556"/>
    <x v="3"/>
    <x v="4"/>
    <s v="KV04"/>
    <x v="0"/>
    <s v="K01"/>
    <x v="1"/>
    <s v="NV01"/>
    <n v="110"/>
    <n v="47"/>
    <n v="5170"/>
    <n v="36"/>
  </r>
  <r>
    <x v="98"/>
    <x v="6"/>
    <s v="Tuần 26/2022"/>
    <x v="5"/>
    <s v="Q 2/2022"/>
    <n v="2022"/>
    <d v="1899-12-30T10:33:18"/>
    <x v="9"/>
    <s v="HĐ557"/>
    <x v="1"/>
    <x v="0"/>
    <s v="KV06"/>
    <x v="0"/>
    <s v="K01"/>
    <x v="3"/>
    <s v="NV02"/>
    <n v="100"/>
    <n v="50"/>
    <n v="5000"/>
    <n v="22"/>
  </r>
  <r>
    <x v="99"/>
    <x v="1"/>
    <s v="Tuần 27/2022"/>
    <x v="5"/>
    <s v="Q 2/2022"/>
    <n v="2022"/>
    <d v="1899-12-30T11:37:27"/>
    <x v="9"/>
    <s v="HĐ564"/>
    <x v="3"/>
    <x v="5"/>
    <s v="KV01"/>
    <x v="0"/>
    <s v="K01"/>
    <x v="1"/>
    <s v="NV01"/>
    <n v="110"/>
    <n v="54"/>
    <n v="5940"/>
    <n v="36"/>
  </r>
  <r>
    <x v="100"/>
    <x v="5"/>
    <s v="Tuần 27/2022"/>
    <x v="5"/>
    <s v="Q 2/2022"/>
    <n v="2022"/>
    <d v="1899-12-30T10:55:06"/>
    <x v="9"/>
    <s v="HĐ575"/>
    <x v="2"/>
    <x v="1"/>
    <s v="KV02"/>
    <x v="0"/>
    <s v="K01"/>
    <x v="1"/>
    <s v="NV01"/>
    <n v="90"/>
    <n v="27"/>
    <n v="2430"/>
    <n v="25"/>
  </r>
  <r>
    <x v="101"/>
    <x v="2"/>
    <s v="Tuần 28/2022"/>
    <x v="6"/>
    <s v="Q 3/2022"/>
    <n v="2022"/>
    <d v="1899-12-30T11:05:45"/>
    <x v="9"/>
    <s v="HĐ589"/>
    <x v="1"/>
    <x v="4"/>
    <s v="KV04"/>
    <x v="0"/>
    <s v="K01"/>
    <x v="2"/>
    <s v="NV05"/>
    <n v="100"/>
    <n v="54"/>
    <n v="5400"/>
    <n v="22"/>
  </r>
  <r>
    <x v="102"/>
    <x v="3"/>
    <s v="Tuần 28/2022"/>
    <x v="6"/>
    <s v="Q 3/2022"/>
    <n v="2022"/>
    <d v="1899-12-30T14:48:27"/>
    <x v="8"/>
    <s v="HĐ590"/>
    <x v="0"/>
    <x v="1"/>
    <s v="KV02"/>
    <x v="0"/>
    <s v="K01"/>
    <x v="0"/>
    <s v="NV03"/>
    <n v="100"/>
    <n v="72"/>
    <n v="7200"/>
    <n v="28"/>
  </r>
  <r>
    <x v="103"/>
    <x v="4"/>
    <s v="Tuần 28/2022"/>
    <x v="6"/>
    <s v="Q 3/2022"/>
    <n v="2022"/>
    <d v="1899-12-30T09:58:09"/>
    <x v="7"/>
    <s v="HĐ594"/>
    <x v="1"/>
    <x v="1"/>
    <s v="KV02"/>
    <x v="0"/>
    <s v="K01"/>
    <x v="2"/>
    <s v="NV05"/>
    <n v="100"/>
    <n v="50"/>
    <n v="5000"/>
    <n v="22"/>
  </r>
  <r>
    <x v="104"/>
    <x v="2"/>
    <s v="Tuần 29/2022"/>
    <x v="6"/>
    <s v="Q 3/2022"/>
    <n v="2022"/>
    <d v="1899-12-30T10:11:47"/>
    <x v="9"/>
    <s v="HĐ610"/>
    <x v="2"/>
    <x v="3"/>
    <s v="KV05"/>
    <x v="0"/>
    <s v="K01"/>
    <x v="3"/>
    <s v="NV02"/>
    <n v="90"/>
    <n v="29"/>
    <n v="2610"/>
    <n v="25"/>
  </r>
  <r>
    <x v="105"/>
    <x v="4"/>
    <s v="Tuần 29/2022"/>
    <x v="6"/>
    <s v="Q 3/2022"/>
    <n v="2022"/>
    <d v="1899-12-30T15:12:38"/>
    <x v="8"/>
    <s v="HĐ615"/>
    <x v="0"/>
    <x v="3"/>
    <s v="KV05"/>
    <x v="0"/>
    <s v="K01"/>
    <x v="0"/>
    <s v="NV03"/>
    <n v="100"/>
    <n v="69"/>
    <n v="6900"/>
    <n v="28"/>
  </r>
  <r>
    <x v="106"/>
    <x v="0"/>
    <s v="Tuần 29/2022"/>
    <x v="6"/>
    <s v="Q 3/2022"/>
    <n v="2022"/>
    <d v="1899-12-30T15:12:38"/>
    <x v="8"/>
    <s v="HĐ624"/>
    <x v="2"/>
    <x v="1"/>
    <s v="KV02"/>
    <x v="0"/>
    <s v="K01"/>
    <x v="4"/>
    <s v="NV04"/>
    <n v="90"/>
    <n v="28"/>
    <n v="2520"/>
    <n v="25"/>
  </r>
  <r>
    <x v="107"/>
    <x v="2"/>
    <s v="Tuần 30/2022"/>
    <x v="6"/>
    <s v="Q 3/2022"/>
    <n v="2022"/>
    <d v="1899-12-30T15:39:48"/>
    <x v="8"/>
    <s v="HĐ629"/>
    <x v="2"/>
    <x v="1"/>
    <s v="KV02"/>
    <x v="0"/>
    <s v="K01"/>
    <x v="0"/>
    <s v="NV03"/>
    <n v="90"/>
    <n v="40"/>
    <n v="3600"/>
    <n v="25"/>
  </r>
  <r>
    <x v="107"/>
    <x v="2"/>
    <s v="Tuần 30/2022"/>
    <x v="6"/>
    <s v="Q 3/2022"/>
    <n v="2022"/>
    <d v="1899-12-30T08:59:31"/>
    <x v="7"/>
    <s v="HĐ631"/>
    <x v="1"/>
    <x v="0"/>
    <s v="KV06"/>
    <x v="0"/>
    <s v="K01"/>
    <x v="4"/>
    <s v="NV04"/>
    <n v="100"/>
    <n v="52"/>
    <n v="5200"/>
    <n v="22"/>
  </r>
  <r>
    <x v="108"/>
    <x v="4"/>
    <s v="Tuần 30/2022"/>
    <x v="6"/>
    <s v="Q 3/2022"/>
    <n v="2022"/>
    <d v="1899-12-30T13:23:47"/>
    <x v="6"/>
    <s v="HĐ636"/>
    <x v="1"/>
    <x v="0"/>
    <s v="KV06"/>
    <x v="0"/>
    <s v="K01"/>
    <x v="4"/>
    <s v="NV04"/>
    <n v="100"/>
    <n v="53"/>
    <n v="5300"/>
    <n v="22"/>
  </r>
  <r>
    <x v="108"/>
    <x v="4"/>
    <s v="Tuần 30/2022"/>
    <x v="6"/>
    <s v="Q 3/2022"/>
    <n v="2022"/>
    <d v="1899-12-30T10:11:47"/>
    <x v="9"/>
    <s v="HĐ637"/>
    <x v="3"/>
    <x v="4"/>
    <s v="KV04"/>
    <x v="0"/>
    <s v="K01"/>
    <x v="2"/>
    <s v="NV05"/>
    <n v="110"/>
    <n v="42"/>
    <n v="4620"/>
    <n v="36"/>
  </r>
  <r>
    <x v="109"/>
    <x v="5"/>
    <s v="Tuần 30/2022"/>
    <x v="6"/>
    <s v="Q 3/2022"/>
    <n v="2022"/>
    <d v="1899-12-30T10:33:18"/>
    <x v="9"/>
    <s v="HĐ639"/>
    <x v="2"/>
    <x v="3"/>
    <s v="KV05"/>
    <x v="0"/>
    <s v="K01"/>
    <x v="0"/>
    <s v="NV03"/>
    <n v="90"/>
    <n v="27"/>
    <n v="2430"/>
    <n v="25"/>
  </r>
  <r>
    <x v="110"/>
    <x v="6"/>
    <s v="Tuần 30/2022"/>
    <x v="6"/>
    <s v="Q 3/2022"/>
    <n v="2022"/>
    <d v="1899-12-30T15:12:38"/>
    <x v="8"/>
    <s v="HĐ642"/>
    <x v="3"/>
    <x v="4"/>
    <s v="KV04"/>
    <x v="0"/>
    <s v="K01"/>
    <x v="4"/>
    <s v="NV04"/>
    <n v="110"/>
    <n v="47"/>
    <n v="5170"/>
    <n v="36"/>
  </r>
  <r>
    <x v="110"/>
    <x v="6"/>
    <s v="Tuần 30/2022"/>
    <x v="6"/>
    <s v="Q 3/2022"/>
    <n v="2022"/>
    <d v="1899-12-30T12:32:50"/>
    <x v="6"/>
    <s v="HĐ643"/>
    <x v="0"/>
    <x v="0"/>
    <s v="KV06"/>
    <x v="0"/>
    <s v="K01"/>
    <x v="1"/>
    <s v="NV01"/>
    <n v="100"/>
    <n v="72"/>
    <n v="7200"/>
    <n v="28"/>
  </r>
  <r>
    <x v="111"/>
    <x v="2"/>
    <s v="Tuần 31/2022"/>
    <x v="6"/>
    <s v="Q 3/2022"/>
    <n v="2022"/>
    <d v="1899-12-30T12:54:39"/>
    <x v="6"/>
    <s v="HĐ652"/>
    <x v="0"/>
    <x v="0"/>
    <s v="KV06"/>
    <x v="0"/>
    <s v="K01"/>
    <x v="0"/>
    <s v="NV03"/>
    <n v="100"/>
    <n v="75"/>
    <n v="7500"/>
    <n v="28"/>
  </r>
  <r>
    <x v="112"/>
    <x v="3"/>
    <s v="Tuần 31/2022"/>
    <x v="6"/>
    <s v="Q 3/2022"/>
    <n v="2022"/>
    <d v="1899-12-30T14:48:27"/>
    <x v="8"/>
    <s v="HĐ654"/>
    <x v="3"/>
    <x v="1"/>
    <s v="KV02"/>
    <x v="0"/>
    <s v="K01"/>
    <x v="4"/>
    <s v="NV04"/>
    <n v="110"/>
    <n v="46"/>
    <n v="5060"/>
    <n v="36"/>
  </r>
  <r>
    <x v="113"/>
    <x v="4"/>
    <s v="Tuần 31/2022"/>
    <x v="6"/>
    <s v="Q 3/2022"/>
    <n v="2022"/>
    <d v="1899-12-30T10:55:06"/>
    <x v="9"/>
    <s v="HĐ657"/>
    <x v="2"/>
    <x v="1"/>
    <s v="KV02"/>
    <x v="0"/>
    <s v="K01"/>
    <x v="0"/>
    <s v="NV03"/>
    <n v="90"/>
    <n v="28"/>
    <n v="2520"/>
    <n v="25"/>
  </r>
  <r>
    <x v="114"/>
    <x v="6"/>
    <s v="Tuần 31/2022"/>
    <x v="6"/>
    <s v="Q 3/2022"/>
    <n v="2022"/>
    <d v="1899-12-30T14:48:27"/>
    <x v="8"/>
    <s v="HĐ663"/>
    <x v="2"/>
    <x v="2"/>
    <s v="KV03"/>
    <x v="0"/>
    <s v="K01"/>
    <x v="4"/>
    <s v="NV04"/>
    <n v="90"/>
    <n v="30"/>
    <n v="2700"/>
    <n v="25"/>
  </r>
  <r>
    <x v="115"/>
    <x v="0"/>
    <s v="Tuần 31/2022"/>
    <x v="6"/>
    <s v="Q 3/2022"/>
    <n v="2022"/>
    <d v="1899-12-30T09:58:09"/>
    <x v="7"/>
    <s v="HĐ667"/>
    <x v="0"/>
    <x v="0"/>
    <s v="KV06"/>
    <x v="0"/>
    <s v="K01"/>
    <x v="0"/>
    <s v="NV03"/>
    <n v="100"/>
    <n v="51"/>
    <n v="5100"/>
    <n v="28"/>
  </r>
  <r>
    <x v="116"/>
    <x v="1"/>
    <s v="Tuần 32/2022"/>
    <x v="6"/>
    <s v="Q 3/2022"/>
    <n v="2022"/>
    <d v="1899-12-30T12:17:01"/>
    <x v="6"/>
    <s v="HĐ668"/>
    <x v="2"/>
    <x v="1"/>
    <s v="KV02"/>
    <x v="0"/>
    <s v="K01"/>
    <x v="3"/>
    <s v="NV02"/>
    <n v="90"/>
    <n v="28"/>
    <n v="2520"/>
    <n v="25"/>
  </r>
  <r>
    <x v="116"/>
    <x v="1"/>
    <s v="Tuần 32/2022"/>
    <x v="6"/>
    <s v="Q 3/2022"/>
    <n v="2022"/>
    <d v="1899-12-30T15:17:02"/>
    <x v="8"/>
    <s v="HĐ669"/>
    <x v="0"/>
    <x v="1"/>
    <s v="KV02"/>
    <x v="0"/>
    <s v="K01"/>
    <x v="4"/>
    <s v="NV04"/>
    <n v="100"/>
    <n v="70"/>
    <n v="7000"/>
    <n v="28"/>
  </r>
  <r>
    <x v="117"/>
    <x v="3"/>
    <s v="Tuần 32/2022"/>
    <x v="7"/>
    <s v="Q 3/2022"/>
    <n v="2022"/>
    <d v="1899-12-30T08:04:18"/>
    <x v="7"/>
    <s v="HĐ674"/>
    <x v="1"/>
    <x v="4"/>
    <s v="KV04"/>
    <x v="0"/>
    <s v="K01"/>
    <x v="4"/>
    <s v="NV04"/>
    <n v="100"/>
    <n v="96"/>
    <n v="9600"/>
    <n v="22"/>
  </r>
  <r>
    <x v="117"/>
    <x v="3"/>
    <s v="Tuần 32/2022"/>
    <x v="7"/>
    <s v="Q 3/2022"/>
    <n v="2022"/>
    <d v="1899-12-30T10:55:06"/>
    <x v="9"/>
    <s v="HĐ675"/>
    <x v="0"/>
    <x v="4"/>
    <s v="KV04"/>
    <x v="0"/>
    <s v="K01"/>
    <x v="4"/>
    <s v="NV04"/>
    <n v="100"/>
    <n v="71"/>
    <n v="7100"/>
    <n v="28"/>
  </r>
  <r>
    <x v="118"/>
    <x v="4"/>
    <s v="Tuần 32/2022"/>
    <x v="7"/>
    <s v="Q 3/2022"/>
    <n v="2022"/>
    <d v="1899-12-30T15:17:02"/>
    <x v="8"/>
    <s v="HĐ678"/>
    <x v="3"/>
    <x v="2"/>
    <s v="KV03"/>
    <x v="0"/>
    <s v="K01"/>
    <x v="4"/>
    <s v="NV04"/>
    <n v="110"/>
    <n v="45"/>
    <n v="4950"/>
    <n v="36"/>
  </r>
  <r>
    <x v="119"/>
    <x v="1"/>
    <s v="Tuần 33/2022"/>
    <x v="7"/>
    <s v="Q 3/2022"/>
    <n v="2022"/>
    <d v="1899-12-30T08:04:18"/>
    <x v="7"/>
    <s v="HĐ689"/>
    <x v="2"/>
    <x v="2"/>
    <s v="KV03"/>
    <x v="0"/>
    <s v="K01"/>
    <x v="0"/>
    <s v="NV03"/>
    <n v="90"/>
    <n v="26"/>
    <n v="2340"/>
    <n v="25"/>
  </r>
  <r>
    <x v="120"/>
    <x v="4"/>
    <s v="Tuần 33/2022"/>
    <x v="7"/>
    <s v="Q 3/2022"/>
    <n v="2022"/>
    <d v="1899-12-30T13:23:47"/>
    <x v="6"/>
    <s v="HĐ700"/>
    <x v="2"/>
    <x v="1"/>
    <s v="KV02"/>
    <x v="0"/>
    <s v="K01"/>
    <x v="4"/>
    <s v="NV04"/>
    <n v="90"/>
    <n v="29"/>
    <n v="2610"/>
    <n v="25"/>
  </r>
  <r>
    <x v="121"/>
    <x v="5"/>
    <s v="Tuần 33/2022"/>
    <x v="7"/>
    <s v="Q 3/2022"/>
    <n v="2022"/>
    <d v="1899-12-30T11:15:22"/>
    <x v="9"/>
    <s v="HĐ702"/>
    <x v="2"/>
    <x v="4"/>
    <s v="KV04"/>
    <x v="0"/>
    <s v="K01"/>
    <x v="0"/>
    <s v="NV03"/>
    <n v="90"/>
    <n v="27"/>
    <n v="2430"/>
    <n v="25"/>
  </r>
  <r>
    <x v="122"/>
    <x v="6"/>
    <s v="Tuần 33/2022"/>
    <x v="7"/>
    <s v="Q 3/2022"/>
    <n v="2022"/>
    <d v="1899-12-30T15:12:38"/>
    <x v="8"/>
    <s v="HĐ706"/>
    <x v="1"/>
    <x v="2"/>
    <s v="KV03"/>
    <x v="0"/>
    <s v="K01"/>
    <x v="2"/>
    <s v="NV05"/>
    <n v="100"/>
    <n v="52"/>
    <n v="5200"/>
    <n v="22"/>
  </r>
  <r>
    <x v="123"/>
    <x v="1"/>
    <s v="Tuần 34/2022"/>
    <x v="7"/>
    <s v="Q 3/2022"/>
    <n v="2022"/>
    <d v="1899-12-30T10:33:18"/>
    <x v="9"/>
    <s v="HĐ712"/>
    <x v="2"/>
    <x v="1"/>
    <s v="KV02"/>
    <x v="0"/>
    <s v="K01"/>
    <x v="4"/>
    <s v="NV04"/>
    <n v="90"/>
    <n v="27"/>
    <n v="2430"/>
    <n v="25"/>
  </r>
  <r>
    <x v="124"/>
    <x v="5"/>
    <s v="Tuần 34/2022"/>
    <x v="7"/>
    <s v="Q 3/2022"/>
    <n v="2022"/>
    <d v="1899-12-30T09:04:04"/>
    <x v="7"/>
    <s v="HĐ722"/>
    <x v="1"/>
    <x v="0"/>
    <s v="KV06"/>
    <x v="0"/>
    <s v="K01"/>
    <x v="0"/>
    <s v="NV03"/>
    <n v="100"/>
    <n v="50"/>
    <n v="5000"/>
    <n v="22"/>
  </r>
  <r>
    <x v="124"/>
    <x v="5"/>
    <s v="Tuần 34/2022"/>
    <x v="7"/>
    <s v="Q 3/2022"/>
    <n v="2022"/>
    <d v="1899-12-30T17:48:19"/>
    <x v="10"/>
    <s v="HĐ723"/>
    <x v="3"/>
    <x v="0"/>
    <s v="KV06"/>
    <x v="0"/>
    <s v="K01"/>
    <x v="2"/>
    <s v="NV05"/>
    <n v="110"/>
    <n v="46"/>
    <n v="5060"/>
    <n v="36"/>
  </r>
  <r>
    <x v="125"/>
    <x v="6"/>
    <s v="Tuần 34/2022"/>
    <x v="7"/>
    <s v="Q 3/2022"/>
    <n v="2022"/>
    <d v="1899-12-30T13:23:47"/>
    <x v="6"/>
    <s v="HĐ727"/>
    <x v="3"/>
    <x v="3"/>
    <s v="KV05"/>
    <x v="0"/>
    <s v="K01"/>
    <x v="2"/>
    <s v="NV05"/>
    <n v="110"/>
    <n v="46"/>
    <n v="5060"/>
    <n v="36"/>
  </r>
  <r>
    <x v="126"/>
    <x v="0"/>
    <s v="Tuần 34/2022"/>
    <x v="7"/>
    <s v="Q 3/2022"/>
    <n v="2022"/>
    <d v="1899-12-30T10:33:18"/>
    <x v="9"/>
    <s v="HĐ730"/>
    <x v="3"/>
    <x v="4"/>
    <s v="KV04"/>
    <x v="0"/>
    <s v="K01"/>
    <x v="2"/>
    <s v="NV05"/>
    <n v="110"/>
    <n v="44"/>
    <n v="4840"/>
    <n v="36"/>
  </r>
  <r>
    <x v="127"/>
    <x v="1"/>
    <s v="Tuần 35/2022"/>
    <x v="7"/>
    <s v="Q 3/2022"/>
    <n v="2022"/>
    <d v="1899-12-30T10:11:47"/>
    <x v="9"/>
    <s v="HĐ731"/>
    <x v="1"/>
    <x v="4"/>
    <s v="KV04"/>
    <x v="0"/>
    <s v="K01"/>
    <x v="0"/>
    <s v="NV03"/>
    <n v="100"/>
    <n v="51"/>
    <n v="5100"/>
    <n v="22"/>
  </r>
  <r>
    <x v="128"/>
    <x v="4"/>
    <s v="Tuần 35/2022"/>
    <x v="7"/>
    <s v="Q 3/2022"/>
    <n v="2022"/>
    <d v="1899-12-30T10:11:47"/>
    <x v="9"/>
    <s v="HĐ740"/>
    <x v="1"/>
    <x v="4"/>
    <s v="KV04"/>
    <x v="0"/>
    <s v="K01"/>
    <x v="2"/>
    <s v="NV05"/>
    <n v="100"/>
    <n v="50"/>
    <n v="5000"/>
    <n v="22"/>
  </r>
  <r>
    <x v="129"/>
    <x v="1"/>
    <s v="Tuần 36/2022"/>
    <x v="7"/>
    <s v="Q 3/2022"/>
    <n v="2022"/>
    <d v="1899-12-30T10:11:47"/>
    <x v="9"/>
    <s v="HĐ752"/>
    <x v="0"/>
    <x v="0"/>
    <s v="KV06"/>
    <x v="1"/>
    <s v="K02"/>
    <x v="2"/>
    <s v="NV05"/>
    <n v="100"/>
    <n v="82"/>
    <n v="8200"/>
    <n v="28"/>
  </r>
  <r>
    <x v="130"/>
    <x v="4"/>
    <s v="Tuần 36/2022"/>
    <x v="7"/>
    <s v="Q 3/2022"/>
    <n v="2022"/>
    <d v="1899-12-30T08:59:31"/>
    <x v="7"/>
    <s v="HĐ761"/>
    <x v="1"/>
    <x v="2"/>
    <s v="KV03"/>
    <x v="1"/>
    <s v="K02"/>
    <x v="1"/>
    <s v="NV01"/>
    <n v="100"/>
    <n v="60"/>
    <n v="6000"/>
    <n v="22"/>
  </r>
  <r>
    <x v="131"/>
    <x v="0"/>
    <s v="Tuần 36/2022"/>
    <x v="8"/>
    <s v="Q 3/2022"/>
    <n v="2022"/>
    <d v="1899-12-30T15:39:48"/>
    <x v="8"/>
    <s v="HĐ772"/>
    <x v="0"/>
    <x v="5"/>
    <s v="KV01"/>
    <x v="1"/>
    <s v="K02"/>
    <x v="4"/>
    <s v="NV04"/>
    <n v="100"/>
    <n v="82"/>
    <n v="8200"/>
    <n v="28"/>
  </r>
  <r>
    <x v="132"/>
    <x v="2"/>
    <s v="Tuần 37/2022"/>
    <x v="8"/>
    <s v="Q 3/2022"/>
    <n v="2022"/>
    <d v="1899-12-30T16:23:14"/>
    <x v="10"/>
    <s v="HĐ778"/>
    <x v="3"/>
    <x v="4"/>
    <s v="KV04"/>
    <x v="0"/>
    <s v="K01"/>
    <x v="3"/>
    <s v="NV02"/>
    <n v="110"/>
    <n v="48"/>
    <n v="5280"/>
    <n v="36"/>
  </r>
  <r>
    <x v="133"/>
    <x v="4"/>
    <s v="Tuần 37/2022"/>
    <x v="8"/>
    <s v="Q 3/2022"/>
    <n v="2022"/>
    <d v="1899-12-30T12:54:39"/>
    <x v="6"/>
    <s v="HĐ782"/>
    <x v="1"/>
    <x v="2"/>
    <s v="KV03"/>
    <x v="0"/>
    <s v="K01"/>
    <x v="1"/>
    <s v="NV01"/>
    <n v="100"/>
    <n v="55"/>
    <n v="5500"/>
    <n v="22"/>
  </r>
  <r>
    <x v="134"/>
    <x v="5"/>
    <s v="Tuần 37/2022"/>
    <x v="8"/>
    <s v="Q 3/2022"/>
    <n v="2022"/>
    <d v="1899-12-30T09:04:04"/>
    <x v="7"/>
    <s v="HĐ786"/>
    <x v="2"/>
    <x v="3"/>
    <s v="KV05"/>
    <x v="0"/>
    <s v="K01"/>
    <x v="4"/>
    <s v="NV04"/>
    <n v="90"/>
    <n v="30"/>
    <n v="2700"/>
    <n v="25"/>
  </r>
  <r>
    <x v="135"/>
    <x v="6"/>
    <s v="Tuần 37/2022"/>
    <x v="8"/>
    <s v="Q 3/2022"/>
    <n v="2022"/>
    <d v="1899-12-30T16:23:14"/>
    <x v="10"/>
    <s v="HĐ790"/>
    <x v="2"/>
    <x v="1"/>
    <s v="KV02"/>
    <x v="0"/>
    <s v="K01"/>
    <x v="4"/>
    <s v="NV04"/>
    <n v="90"/>
    <n v="26"/>
    <n v="2340"/>
    <n v="25"/>
  </r>
  <r>
    <x v="136"/>
    <x v="0"/>
    <s v="Tuần 37/2022"/>
    <x v="8"/>
    <s v="Q 3/2022"/>
    <n v="2022"/>
    <d v="1899-12-30T09:57:10"/>
    <x v="7"/>
    <s v="HĐ792"/>
    <x v="3"/>
    <x v="1"/>
    <s v="KV02"/>
    <x v="0"/>
    <s v="K01"/>
    <x v="2"/>
    <s v="NV05"/>
    <n v="110"/>
    <n v="42"/>
    <n v="4620"/>
    <n v="36"/>
  </r>
  <r>
    <x v="137"/>
    <x v="3"/>
    <s v="Tuần 38/2022"/>
    <x v="8"/>
    <s v="Q 3/2022"/>
    <n v="2022"/>
    <d v="1899-12-30T12:54:39"/>
    <x v="6"/>
    <s v="HĐ800"/>
    <x v="0"/>
    <x v="3"/>
    <s v="KV05"/>
    <x v="0"/>
    <s v="K01"/>
    <x v="1"/>
    <s v="NV01"/>
    <n v="100"/>
    <n v="71"/>
    <n v="7100"/>
    <n v="28"/>
  </r>
  <r>
    <x v="137"/>
    <x v="3"/>
    <s v="Tuần 38/2022"/>
    <x v="8"/>
    <s v="Q 3/2022"/>
    <n v="2022"/>
    <d v="1899-12-30T11:05:45"/>
    <x v="9"/>
    <s v="HĐ801"/>
    <x v="1"/>
    <x v="0"/>
    <s v="KV06"/>
    <x v="0"/>
    <s v="K01"/>
    <x v="0"/>
    <s v="NV03"/>
    <n v="100"/>
    <n v="51"/>
    <n v="5100"/>
    <n v="22"/>
  </r>
  <r>
    <x v="138"/>
    <x v="4"/>
    <s v="Tuần 38/2022"/>
    <x v="8"/>
    <s v="Q 3/2022"/>
    <n v="2022"/>
    <d v="1899-12-30T17:48:19"/>
    <x v="10"/>
    <s v="HĐ805"/>
    <x v="2"/>
    <x v="2"/>
    <s v="KV03"/>
    <x v="0"/>
    <s v="K01"/>
    <x v="1"/>
    <s v="NV01"/>
    <n v="90"/>
    <n v="29"/>
    <n v="2610"/>
    <n v="25"/>
  </r>
  <r>
    <x v="139"/>
    <x v="2"/>
    <s v="Tuần 39/2022"/>
    <x v="8"/>
    <s v="Q 3/2022"/>
    <n v="2022"/>
    <d v="1899-12-30T11:05:45"/>
    <x v="9"/>
    <s v="HĐ819"/>
    <x v="1"/>
    <x v="0"/>
    <s v="KV06"/>
    <x v="0"/>
    <s v="K01"/>
    <x v="2"/>
    <s v="NV05"/>
    <n v="100"/>
    <n v="52"/>
    <n v="5200"/>
    <n v="22"/>
  </r>
  <r>
    <x v="139"/>
    <x v="2"/>
    <s v="Tuần 39/2022"/>
    <x v="8"/>
    <s v="Q 3/2022"/>
    <n v="2022"/>
    <d v="1899-12-30T11:15:22"/>
    <x v="9"/>
    <s v="HĐ820"/>
    <x v="0"/>
    <x v="2"/>
    <s v="KV03"/>
    <x v="0"/>
    <s v="K01"/>
    <x v="2"/>
    <s v="NV05"/>
    <n v="100"/>
    <n v="74"/>
    <n v="7400"/>
    <n v="28"/>
  </r>
  <r>
    <x v="140"/>
    <x v="3"/>
    <s v="Tuần 39/2022"/>
    <x v="8"/>
    <s v="Q 3/2022"/>
    <n v="2022"/>
    <d v="1899-12-30T13:23:47"/>
    <x v="6"/>
    <s v="HĐ821"/>
    <x v="1"/>
    <x v="5"/>
    <s v="KV01"/>
    <x v="0"/>
    <s v="K01"/>
    <x v="0"/>
    <s v="NV03"/>
    <n v="100"/>
    <n v="52"/>
    <n v="5200"/>
    <n v="22"/>
  </r>
  <r>
    <x v="141"/>
    <x v="4"/>
    <s v="Tuần 39/2022"/>
    <x v="8"/>
    <s v="Q 3/2022"/>
    <n v="2022"/>
    <d v="1899-12-30T08:25:58"/>
    <x v="7"/>
    <s v="HĐ825"/>
    <x v="0"/>
    <x v="4"/>
    <s v="KV04"/>
    <x v="0"/>
    <s v="K01"/>
    <x v="0"/>
    <s v="NV03"/>
    <n v="100"/>
    <n v="73"/>
    <n v="7300"/>
    <n v="28"/>
  </r>
  <r>
    <x v="141"/>
    <x v="4"/>
    <s v="Tuần 39/2022"/>
    <x v="8"/>
    <s v="Q 3/2022"/>
    <n v="2022"/>
    <d v="1899-12-30T08:06:07"/>
    <x v="7"/>
    <s v="HĐ826"/>
    <x v="2"/>
    <x v="1"/>
    <s v="KV02"/>
    <x v="0"/>
    <s v="K01"/>
    <x v="1"/>
    <s v="NV01"/>
    <n v="90"/>
    <n v="30"/>
    <n v="2700"/>
    <n v="25"/>
  </r>
  <r>
    <x v="142"/>
    <x v="5"/>
    <s v="Tuần 39/2022"/>
    <x v="8"/>
    <s v="Q 3/2022"/>
    <n v="2022"/>
    <d v="1899-12-30T08:04:18"/>
    <x v="7"/>
    <s v="HĐ829"/>
    <x v="1"/>
    <x v="0"/>
    <s v="KV06"/>
    <x v="0"/>
    <s v="K01"/>
    <x v="1"/>
    <s v="NV01"/>
    <n v="100"/>
    <n v="49"/>
    <n v="4900"/>
    <n v="22"/>
  </r>
  <r>
    <x v="143"/>
    <x v="6"/>
    <s v="Tuần 39/2022"/>
    <x v="8"/>
    <s v="Q 3/2022"/>
    <n v="2022"/>
    <d v="1899-12-30T13:23:47"/>
    <x v="6"/>
    <s v="HĐ830"/>
    <x v="3"/>
    <x v="3"/>
    <s v="KV05"/>
    <x v="0"/>
    <s v="K01"/>
    <x v="4"/>
    <s v="NV04"/>
    <n v="110"/>
    <n v="46"/>
    <n v="5060"/>
    <n v="36"/>
  </r>
  <r>
    <x v="143"/>
    <x v="6"/>
    <s v="Tuần 39/2022"/>
    <x v="8"/>
    <s v="Q 3/2022"/>
    <n v="2022"/>
    <d v="1899-12-30T12:17:01"/>
    <x v="6"/>
    <s v="HĐ832"/>
    <x v="2"/>
    <x v="4"/>
    <s v="KV04"/>
    <x v="0"/>
    <s v="K01"/>
    <x v="1"/>
    <s v="NV01"/>
    <n v="90"/>
    <n v="25"/>
    <n v="2250"/>
    <n v="25"/>
  </r>
  <r>
    <x v="144"/>
    <x v="1"/>
    <s v="Tuần 40/2022"/>
    <x v="8"/>
    <s v="Q 3/2022"/>
    <n v="2022"/>
    <d v="1899-12-30T12:32:50"/>
    <x v="6"/>
    <s v="HĐ837"/>
    <x v="1"/>
    <x v="4"/>
    <s v="KV04"/>
    <x v="0"/>
    <s v="K01"/>
    <x v="3"/>
    <s v="NV02"/>
    <n v="100"/>
    <n v="50"/>
    <n v="5000"/>
    <n v="22"/>
  </r>
  <r>
    <x v="144"/>
    <x v="1"/>
    <s v="Tuần 40/2022"/>
    <x v="8"/>
    <s v="Q 3/2022"/>
    <n v="2022"/>
    <d v="1899-12-30T08:06:07"/>
    <x v="7"/>
    <s v="HĐ838"/>
    <x v="3"/>
    <x v="4"/>
    <s v="KV04"/>
    <x v="0"/>
    <s v="K01"/>
    <x v="0"/>
    <s v="NV03"/>
    <n v="110"/>
    <n v="43"/>
    <n v="4730"/>
    <n v="36"/>
  </r>
  <r>
    <x v="145"/>
    <x v="1"/>
    <s v="Tuần 41/2022"/>
    <x v="9"/>
    <s v="Q 4/2022"/>
    <n v="2022"/>
    <d v="1899-12-30T08:47:02"/>
    <x v="7"/>
    <s v="HĐ859"/>
    <x v="1"/>
    <x v="1"/>
    <s v="KV02"/>
    <x v="0"/>
    <s v="K01"/>
    <x v="2"/>
    <s v="NV05"/>
    <n v="100"/>
    <n v="49"/>
    <n v="4900"/>
    <n v="22"/>
  </r>
  <r>
    <x v="146"/>
    <x v="2"/>
    <s v="Tuần 41/2022"/>
    <x v="9"/>
    <s v="Q 4/2022"/>
    <n v="2022"/>
    <d v="1899-12-30T10:33:18"/>
    <x v="9"/>
    <s v="HĐ860"/>
    <x v="1"/>
    <x v="4"/>
    <s v="KV04"/>
    <x v="0"/>
    <s v="K01"/>
    <x v="1"/>
    <s v="NV01"/>
    <n v="100"/>
    <n v="54"/>
    <n v="5400"/>
    <n v="22"/>
  </r>
  <r>
    <x v="146"/>
    <x v="2"/>
    <s v="Tuần 41/2022"/>
    <x v="9"/>
    <s v="Q 4/2022"/>
    <n v="2022"/>
    <d v="1899-12-30T09:33:24"/>
    <x v="7"/>
    <s v="HĐ861"/>
    <x v="1"/>
    <x v="5"/>
    <s v="KV01"/>
    <x v="0"/>
    <s v="K01"/>
    <x v="3"/>
    <s v="NV02"/>
    <n v="100"/>
    <n v="51"/>
    <n v="5100"/>
    <n v="22"/>
  </r>
  <r>
    <x v="147"/>
    <x v="5"/>
    <s v="Tuần 41/2022"/>
    <x v="9"/>
    <s v="Q 4/2022"/>
    <n v="2022"/>
    <d v="1899-12-30T09:33:24"/>
    <x v="7"/>
    <s v="HĐ870"/>
    <x v="2"/>
    <x v="4"/>
    <s v="KV04"/>
    <x v="0"/>
    <s v="K01"/>
    <x v="4"/>
    <s v="NV04"/>
    <n v="90"/>
    <n v="26"/>
    <n v="2340"/>
    <n v="25"/>
  </r>
  <r>
    <x v="148"/>
    <x v="6"/>
    <s v="Tuần 41/2022"/>
    <x v="9"/>
    <s v="Q 4/2022"/>
    <n v="2022"/>
    <d v="1899-12-30T15:17:02"/>
    <x v="8"/>
    <s v="HĐ872"/>
    <x v="2"/>
    <x v="0"/>
    <s v="KV06"/>
    <x v="0"/>
    <s v="K01"/>
    <x v="2"/>
    <s v="NV05"/>
    <n v="90"/>
    <n v="28"/>
    <n v="2520"/>
    <n v="25"/>
  </r>
  <r>
    <x v="149"/>
    <x v="2"/>
    <s v="Tuần 42/2022"/>
    <x v="9"/>
    <s v="Q 4/2022"/>
    <n v="2022"/>
    <d v="1899-12-30T15:17:02"/>
    <x v="8"/>
    <s v="HĐ881"/>
    <x v="3"/>
    <x v="3"/>
    <s v="KV05"/>
    <x v="0"/>
    <s v="K01"/>
    <x v="0"/>
    <s v="NV03"/>
    <n v="110"/>
    <n v="46"/>
    <n v="5060"/>
    <n v="36"/>
  </r>
  <r>
    <x v="150"/>
    <x v="3"/>
    <s v="Tuần 42/2022"/>
    <x v="9"/>
    <s v="Q 4/2022"/>
    <n v="2022"/>
    <d v="1899-12-30T14:48:27"/>
    <x v="8"/>
    <s v="HĐ884"/>
    <x v="0"/>
    <x v="4"/>
    <s v="KV04"/>
    <x v="0"/>
    <s v="K01"/>
    <x v="1"/>
    <s v="NV01"/>
    <n v="100"/>
    <n v="69"/>
    <n v="6900"/>
    <n v="28"/>
  </r>
  <r>
    <x v="151"/>
    <x v="4"/>
    <s v="Tuần 42/2022"/>
    <x v="9"/>
    <s v="Q 4/2022"/>
    <n v="2022"/>
    <d v="1899-12-30T10:55:06"/>
    <x v="9"/>
    <s v="HĐ887"/>
    <x v="1"/>
    <x v="3"/>
    <s v="KV05"/>
    <x v="0"/>
    <s v="K01"/>
    <x v="0"/>
    <s v="NV03"/>
    <n v="100"/>
    <n v="54"/>
    <n v="5400"/>
    <n v="22"/>
  </r>
  <r>
    <x v="151"/>
    <x v="4"/>
    <s v="Tuần 42/2022"/>
    <x v="9"/>
    <s v="Q 4/2022"/>
    <n v="2022"/>
    <d v="1899-12-30T08:25:58"/>
    <x v="7"/>
    <s v="HĐ889"/>
    <x v="3"/>
    <x v="0"/>
    <s v="KV06"/>
    <x v="0"/>
    <s v="K01"/>
    <x v="2"/>
    <s v="NV05"/>
    <n v="110"/>
    <n v="43"/>
    <n v="4730"/>
    <n v="36"/>
  </r>
  <r>
    <x v="152"/>
    <x v="5"/>
    <s v="Tuần 42/2022"/>
    <x v="9"/>
    <s v="Q 4/2022"/>
    <n v="2022"/>
    <d v="1899-12-30T14:24:22"/>
    <x v="8"/>
    <s v="HĐ891"/>
    <x v="1"/>
    <x v="2"/>
    <s v="KV03"/>
    <x v="0"/>
    <s v="K01"/>
    <x v="3"/>
    <s v="NV02"/>
    <n v="100"/>
    <n v="50"/>
    <n v="5000"/>
    <n v="22"/>
  </r>
  <r>
    <x v="153"/>
    <x v="2"/>
    <s v="Tuần 43/2022"/>
    <x v="9"/>
    <s v="Q 4/2022"/>
    <n v="2022"/>
    <d v="1899-12-30T13:23:47"/>
    <x v="6"/>
    <s v="HĐ903"/>
    <x v="3"/>
    <x v="0"/>
    <s v="KV06"/>
    <x v="0"/>
    <s v="K01"/>
    <x v="1"/>
    <s v="NV01"/>
    <n v="110"/>
    <n v="47"/>
    <n v="5170"/>
    <n v="36"/>
  </r>
  <r>
    <x v="154"/>
    <x v="6"/>
    <s v="Tuần 43/2022"/>
    <x v="9"/>
    <s v="Q 4/2022"/>
    <n v="2022"/>
    <d v="1899-12-30T08:59:31"/>
    <x v="7"/>
    <s v="HĐ916"/>
    <x v="3"/>
    <x v="5"/>
    <s v="KV01"/>
    <x v="0"/>
    <s v="K01"/>
    <x v="2"/>
    <s v="NV05"/>
    <n v="110"/>
    <n v="45"/>
    <n v="4950"/>
    <n v="36"/>
  </r>
  <r>
    <x v="155"/>
    <x v="0"/>
    <s v="Tuần 43/2022"/>
    <x v="9"/>
    <s v="Q 4/2022"/>
    <n v="2022"/>
    <d v="1899-12-30T12:32:50"/>
    <x v="6"/>
    <s v="HĐ919"/>
    <x v="1"/>
    <x v="1"/>
    <s v="KV02"/>
    <x v="0"/>
    <s v="K01"/>
    <x v="2"/>
    <s v="NV05"/>
    <n v="100"/>
    <n v="51"/>
    <n v="5100"/>
    <n v="22"/>
  </r>
  <r>
    <x v="156"/>
    <x v="2"/>
    <s v="Tuần 44/2022"/>
    <x v="9"/>
    <s v="Q 4/2022"/>
    <n v="2022"/>
    <d v="1899-12-30T10:33:18"/>
    <x v="9"/>
    <s v="HĐ924"/>
    <x v="3"/>
    <x v="0"/>
    <s v="KV06"/>
    <x v="0"/>
    <s v="K01"/>
    <x v="0"/>
    <s v="NV03"/>
    <n v="110"/>
    <n v="47"/>
    <n v="5170"/>
    <n v="36"/>
  </r>
  <r>
    <x v="157"/>
    <x v="1"/>
    <s v="Tuần 45/2022"/>
    <x v="9"/>
    <s v="Q 4/2022"/>
    <n v="2022"/>
    <d v="1899-12-30T09:41:26"/>
    <x v="7"/>
    <s v="HĐ941"/>
    <x v="3"/>
    <x v="3"/>
    <s v="KV05"/>
    <x v="0"/>
    <s v="K01"/>
    <x v="4"/>
    <s v="NV04"/>
    <n v="110"/>
    <n v="48"/>
    <n v="5280"/>
    <n v="36"/>
  </r>
  <r>
    <x v="158"/>
    <x v="2"/>
    <s v="Tuần 45/2022"/>
    <x v="9"/>
    <s v="Q 4/2022"/>
    <n v="2022"/>
    <d v="1899-12-30T15:12:38"/>
    <x v="8"/>
    <s v="HĐ945"/>
    <x v="2"/>
    <x v="5"/>
    <s v="KV01"/>
    <x v="0"/>
    <s v="K01"/>
    <x v="2"/>
    <s v="NV05"/>
    <n v="90"/>
    <n v="27"/>
    <n v="2430"/>
    <n v="25"/>
  </r>
  <r>
    <x v="159"/>
    <x v="3"/>
    <s v="Tuần 45/2022"/>
    <x v="10"/>
    <s v="Q 4/2022"/>
    <n v="2022"/>
    <d v="1899-12-30T11:37:27"/>
    <x v="9"/>
    <s v="HĐ949"/>
    <x v="0"/>
    <x v="3"/>
    <s v="KV05"/>
    <x v="0"/>
    <s v="K01"/>
    <x v="0"/>
    <s v="NV03"/>
    <n v="100"/>
    <n v="72"/>
    <n v="7200"/>
    <n v="28"/>
  </r>
  <r>
    <x v="160"/>
    <x v="5"/>
    <s v="Tuần 45/2022"/>
    <x v="10"/>
    <s v="Q 4/2022"/>
    <n v="2022"/>
    <d v="1899-12-30T09:53:47"/>
    <x v="7"/>
    <s v="HĐ953"/>
    <x v="1"/>
    <x v="0"/>
    <s v="KV06"/>
    <x v="0"/>
    <s v="K01"/>
    <x v="4"/>
    <s v="NV04"/>
    <n v="100"/>
    <n v="50"/>
    <n v="5000"/>
    <n v="22"/>
  </r>
  <r>
    <x v="161"/>
    <x v="1"/>
    <s v="Tuần 46/2022"/>
    <x v="10"/>
    <s v="Q 4/2022"/>
    <n v="2022"/>
    <d v="1899-12-30T15:17:02"/>
    <x v="8"/>
    <s v="HĐ963"/>
    <x v="3"/>
    <x v="3"/>
    <s v="KV05"/>
    <x v="0"/>
    <s v="K01"/>
    <x v="0"/>
    <s v="NV03"/>
    <n v="110"/>
    <n v="45"/>
    <n v="4950"/>
    <n v="36"/>
  </r>
  <r>
    <x v="162"/>
    <x v="2"/>
    <s v="Tuần 46/2022"/>
    <x v="10"/>
    <s v="Q 4/2022"/>
    <n v="2022"/>
    <d v="1899-12-30T14:48:27"/>
    <x v="8"/>
    <s v="HĐ966"/>
    <x v="3"/>
    <x v="1"/>
    <s v="KV02"/>
    <x v="0"/>
    <s v="K01"/>
    <x v="2"/>
    <s v="NV05"/>
    <n v="110"/>
    <n v="48"/>
    <n v="5280"/>
    <n v="36"/>
  </r>
  <r>
    <x v="163"/>
    <x v="4"/>
    <s v="Tuần 46/2022"/>
    <x v="10"/>
    <s v="Q 4/2022"/>
    <n v="2022"/>
    <d v="1899-12-30T09:53:47"/>
    <x v="7"/>
    <s v="HĐ971"/>
    <x v="2"/>
    <x v="0"/>
    <s v="KV06"/>
    <x v="0"/>
    <s v="K01"/>
    <x v="4"/>
    <s v="NV04"/>
    <n v="90"/>
    <n v="25"/>
    <n v="2250"/>
    <n v="25"/>
  </r>
  <r>
    <x v="164"/>
    <x v="6"/>
    <s v="Tuần 46/2022"/>
    <x v="10"/>
    <s v="Q 4/2022"/>
    <n v="2022"/>
    <d v="1899-12-30T08:04:18"/>
    <x v="7"/>
    <s v="HĐ977"/>
    <x v="2"/>
    <x v="3"/>
    <s v="KV05"/>
    <x v="0"/>
    <s v="K01"/>
    <x v="4"/>
    <s v="NV04"/>
    <n v="90"/>
    <n v="26"/>
    <n v="2340"/>
    <n v="25"/>
  </r>
  <r>
    <x v="165"/>
    <x v="0"/>
    <s v="Tuần 46/2022"/>
    <x v="10"/>
    <s v="Q 4/2022"/>
    <n v="2022"/>
    <d v="1899-12-30T08:06:07"/>
    <x v="7"/>
    <s v="HĐ980"/>
    <x v="0"/>
    <x v="1"/>
    <s v="KV02"/>
    <x v="0"/>
    <s v="K01"/>
    <x v="0"/>
    <s v="NV03"/>
    <n v="100"/>
    <n v="75"/>
    <n v="7500"/>
    <n v="28"/>
  </r>
  <r>
    <x v="165"/>
    <x v="0"/>
    <s v="Tuần 46/2022"/>
    <x v="10"/>
    <s v="Q 4/2022"/>
    <n v="2022"/>
    <d v="1899-12-30T16:23:14"/>
    <x v="10"/>
    <s v="HĐ981"/>
    <x v="1"/>
    <x v="3"/>
    <s v="KV05"/>
    <x v="0"/>
    <s v="K01"/>
    <x v="3"/>
    <s v="NV02"/>
    <n v="100"/>
    <n v="49"/>
    <n v="4900"/>
    <n v="22"/>
  </r>
  <r>
    <x v="166"/>
    <x v="3"/>
    <s v="Tuần 47/2022"/>
    <x v="10"/>
    <s v="Q 4/2022"/>
    <n v="2022"/>
    <d v="1899-12-30T15:12:38"/>
    <x v="8"/>
    <s v="HĐ991"/>
    <x v="3"/>
    <x v="2"/>
    <s v="KV03"/>
    <x v="0"/>
    <s v="K01"/>
    <x v="2"/>
    <s v="NV05"/>
    <n v="110"/>
    <n v="43"/>
    <n v="4730"/>
    <n v="36"/>
  </r>
  <r>
    <x v="167"/>
    <x v="6"/>
    <s v="Tuần 47/2022"/>
    <x v="10"/>
    <s v="Q 4/2022"/>
    <n v="2022"/>
    <d v="1899-12-30T15:12:38"/>
    <x v="8"/>
    <s v="HĐ1000"/>
    <x v="0"/>
    <x v="3"/>
    <s v="KV05"/>
    <x v="0"/>
    <s v="K01"/>
    <x v="0"/>
    <s v="NV03"/>
    <n v="100"/>
    <n v="74"/>
    <n v="7400"/>
    <n v="28"/>
  </r>
  <r>
    <x v="168"/>
    <x v="1"/>
    <s v="Tuần 48/2022"/>
    <x v="10"/>
    <s v="Q 4/2022"/>
    <n v="2022"/>
    <d v="1899-12-30T15:39:48"/>
    <x v="8"/>
    <s v="HĐ1005"/>
    <x v="3"/>
    <x v="5"/>
    <s v="KV01"/>
    <x v="0"/>
    <s v="K01"/>
    <x v="2"/>
    <s v="NV05"/>
    <n v="110"/>
    <n v="42"/>
    <n v="4620"/>
    <n v="36"/>
  </r>
  <r>
    <x v="169"/>
    <x v="5"/>
    <s v="Tuần 48/2022"/>
    <x v="10"/>
    <s v="Q 4/2022"/>
    <n v="2022"/>
    <d v="1899-12-30T09:04:04"/>
    <x v="7"/>
    <s v="HĐ1016"/>
    <x v="1"/>
    <x v="1"/>
    <s v="KV02"/>
    <x v="0"/>
    <s v="K01"/>
    <x v="1"/>
    <s v="NV01"/>
    <n v="100"/>
    <n v="54"/>
    <n v="5400"/>
    <n v="22"/>
  </r>
  <r>
    <x v="169"/>
    <x v="5"/>
    <s v="Tuần 48/2022"/>
    <x v="10"/>
    <s v="Q 4/2022"/>
    <n v="2022"/>
    <d v="1899-12-30T15:12:38"/>
    <x v="8"/>
    <s v="HĐ1018"/>
    <x v="3"/>
    <x v="2"/>
    <s v="KV03"/>
    <x v="0"/>
    <s v="K01"/>
    <x v="0"/>
    <s v="NV03"/>
    <n v="110"/>
    <n v="47"/>
    <n v="5170"/>
    <n v="36"/>
  </r>
  <r>
    <x v="170"/>
    <x v="6"/>
    <s v="Tuần 48/2022"/>
    <x v="10"/>
    <s v="Q 4/2022"/>
    <n v="2022"/>
    <d v="1899-12-30T08:25:58"/>
    <x v="7"/>
    <s v="HĐ1019"/>
    <x v="0"/>
    <x v="5"/>
    <s v="KV01"/>
    <x v="0"/>
    <s v="K01"/>
    <x v="2"/>
    <s v="NV05"/>
    <n v="100"/>
    <n v="73"/>
    <n v="7300"/>
    <n v="28"/>
  </r>
  <r>
    <x v="170"/>
    <x v="6"/>
    <s v="Tuần 48/2022"/>
    <x v="10"/>
    <s v="Q 4/2022"/>
    <n v="2022"/>
    <d v="1899-12-30T11:15:22"/>
    <x v="9"/>
    <s v="HĐ1020"/>
    <x v="0"/>
    <x v="3"/>
    <s v="KV05"/>
    <x v="0"/>
    <s v="K01"/>
    <x v="2"/>
    <s v="NV05"/>
    <n v="100"/>
    <n v="69"/>
    <n v="6900"/>
    <n v="28"/>
  </r>
  <r>
    <x v="171"/>
    <x v="1"/>
    <s v="Tuần 49/2022"/>
    <x v="10"/>
    <s v="Q 4/2022"/>
    <n v="2022"/>
    <d v="1899-12-30T10:11:47"/>
    <x v="9"/>
    <s v="HĐ1025"/>
    <x v="1"/>
    <x v="2"/>
    <s v="KV03"/>
    <x v="0"/>
    <s v="K01"/>
    <x v="1"/>
    <s v="NV01"/>
    <n v="100"/>
    <n v="55"/>
    <n v="5500"/>
    <n v="22"/>
  </r>
  <r>
    <x v="171"/>
    <x v="1"/>
    <s v="Tuần 49/2022"/>
    <x v="10"/>
    <s v="Q 4/2022"/>
    <n v="2022"/>
    <d v="1899-12-30T15:12:38"/>
    <x v="8"/>
    <s v="HĐ1027"/>
    <x v="2"/>
    <x v="5"/>
    <s v="KV01"/>
    <x v="0"/>
    <s v="K01"/>
    <x v="3"/>
    <s v="NV02"/>
    <n v="90"/>
    <n v="24"/>
    <n v="2160"/>
    <n v="25"/>
  </r>
  <r>
    <x v="172"/>
    <x v="2"/>
    <s v="Tuần 50/2022"/>
    <x v="11"/>
    <s v="Q 4/2022"/>
    <n v="2022"/>
    <d v="1899-12-30T10:55:06"/>
    <x v="9"/>
    <s v="HĐ1051"/>
    <x v="1"/>
    <x v="4"/>
    <s v="KV04"/>
    <x v="0"/>
    <s v="K01"/>
    <x v="1"/>
    <s v="NV01"/>
    <n v="100"/>
    <n v="51"/>
    <n v="5100"/>
    <n v="22"/>
  </r>
  <r>
    <x v="173"/>
    <x v="5"/>
    <s v="Tuần 50/2022"/>
    <x v="11"/>
    <s v="Q 4/2022"/>
    <n v="2022"/>
    <d v="1899-12-30T09:53:47"/>
    <x v="7"/>
    <s v="HĐ1059"/>
    <x v="2"/>
    <x v="0"/>
    <s v="KV06"/>
    <x v="0"/>
    <s v="K01"/>
    <x v="0"/>
    <s v="NV03"/>
    <n v="90"/>
    <n v="30"/>
    <n v="2700"/>
    <n v="25"/>
  </r>
  <r>
    <x v="174"/>
    <x v="2"/>
    <s v="Tuần 51/2022"/>
    <x v="11"/>
    <s v="Q 4/2022"/>
    <n v="2022"/>
    <d v="1899-12-30T11:37:27"/>
    <x v="9"/>
    <s v="HĐ1070"/>
    <x v="3"/>
    <x v="3"/>
    <s v="KV05"/>
    <x v="0"/>
    <s v="K01"/>
    <x v="4"/>
    <s v="NV04"/>
    <n v="110"/>
    <n v="42"/>
    <n v="4620"/>
    <n v="36"/>
  </r>
  <r>
    <x v="174"/>
    <x v="2"/>
    <s v="Tuần 51/2022"/>
    <x v="11"/>
    <s v="Q 4/2022"/>
    <n v="2022"/>
    <d v="1899-12-30T16:23:14"/>
    <x v="10"/>
    <s v="HĐ1072"/>
    <x v="2"/>
    <x v="2"/>
    <s v="KV03"/>
    <x v="0"/>
    <s v="K01"/>
    <x v="1"/>
    <s v="NV01"/>
    <n v="90"/>
    <n v="29"/>
    <n v="2610"/>
    <n v="25"/>
  </r>
  <r>
    <x v="175"/>
    <x v="3"/>
    <s v="Tuần 51/2022"/>
    <x v="11"/>
    <s v="Q 4/2022"/>
    <n v="2022"/>
    <d v="1899-12-30T08:04:18"/>
    <x v="7"/>
    <s v="HĐ1074"/>
    <x v="0"/>
    <x v="5"/>
    <s v="KV01"/>
    <x v="0"/>
    <s v="K01"/>
    <x v="2"/>
    <s v="NV05"/>
    <n v="100"/>
    <n v="69"/>
    <n v="6900"/>
    <n v="28"/>
  </r>
  <r>
    <x v="176"/>
    <x v="5"/>
    <s v="Tuần 51/2022"/>
    <x v="11"/>
    <s v="Q 4/2022"/>
    <n v="2022"/>
    <d v="1899-12-30T09:04:04"/>
    <x v="7"/>
    <s v="HĐ1080"/>
    <x v="1"/>
    <x v="5"/>
    <s v="KV01"/>
    <x v="0"/>
    <s v="K01"/>
    <x v="4"/>
    <s v="NV04"/>
    <n v="100"/>
    <n v="49"/>
    <n v="4900"/>
    <n v="22"/>
  </r>
  <r>
    <x v="176"/>
    <x v="5"/>
    <s v="Tuần 51/2022"/>
    <x v="11"/>
    <s v="Q 4/2022"/>
    <n v="2022"/>
    <d v="1899-12-30T09:13:26"/>
    <x v="7"/>
    <s v="HĐ1081"/>
    <x v="2"/>
    <x v="0"/>
    <s v="KV06"/>
    <x v="0"/>
    <s v="K01"/>
    <x v="4"/>
    <s v="NV04"/>
    <n v="90"/>
    <n v="30"/>
    <n v="2700"/>
    <n v="25"/>
  </r>
  <r>
    <x v="177"/>
    <x v="0"/>
    <s v="Tuần 51/2022"/>
    <x v="11"/>
    <s v="Q 4/2022"/>
    <n v="2022"/>
    <d v="1899-12-30T15:39:48"/>
    <x v="8"/>
    <s v="HĐ1087"/>
    <x v="2"/>
    <x v="2"/>
    <s v="KV03"/>
    <x v="0"/>
    <s v="K01"/>
    <x v="2"/>
    <s v="NV05"/>
    <n v="90"/>
    <n v="24"/>
    <n v="2160"/>
    <n v="25"/>
  </r>
  <r>
    <x v="178"/>
    <x v="1"/>
    <s v="Tuần 52/2022"/>
    <x v="11"/>
    <s v="Q 4/2022"/>
    <n v="2022"/>
    <d v="1899-12-30T13:06:42"/>
    <x v="6"/>
    <s v="HĐ1088"/>
    <x v="3"/>
    <x v="4"/>
    <s v="KV04"/>
    <x v="0"/>
    <s v="K01"/>
    <x v="2"/>
    <s v="NV05"/>
    <n v="110"/>
    <n v="45"/>
    <n v="4950"/>
    <n v="36"/>
  </r>
  <r>
    <x v="179"/>
    <x v="2"/>
    <s v="Tuần 52/2022"/>
    <x v="11"/>
    <s v="Q 4/2022"/>
    <n v="2022"/>
    <d v="1899-12-30T08:12:15"/>
    <x v="7"/>
    <s v="HĐ1092"/>
    <x v="0"/>
    <x v="3"/>
    <s v="KV05"/>
    <x v="0"/>
    <s v="K01"/>
    <x v="1"/>
    <s v="NV01"/>
    <n v="100"/>
    <n v="70"/>
    <n v="7000"/>
    <n v="28"/>
  </r>
  <r>
    <x v="180"/>
    <x v="4"/>
    <s v="Tuần 52/2022"/>
    <x v="11"/>
    <s v="Q 4/2022"/>
    <n v="2022"/>
    <d v="1899-12-30T09:04:04"/>
    <x v="7"/>
    <s v="HĐ1098"/>
    <x v="1"/>
    <x v="4"/>
    <s v="KV04"/>
    <x v="0"/>
    <s v="K01"/>
    <x v="2"/>
    <s v="NV05"/>
    <n v="100"/>
    <n v="52"/>
    <n v="5200"/>
    <n v="22"/>
  </r>
  <r>
    <x v="181"/>
    <x v="0"/>
    <s v="Tuần 52/2022"/>
    <x v="11"/>
    <s v="Q 4/2022"/>
    <n v="2022"/>
    <d v="1899-12-30T13:06:42"/>
    <x v="6"/>
    <s v="HĐ1106"/>
    <x v="3"/>
    <x v="2"/>
    <s v="KV03"/>
    <x v="0"/>
    <s v="K01"/>
    <x v="4"/>
    <s v="NV04"/>
    <n v="110"/>
    <n v="46"/>
    <n v="5060"/>
    <n v="36"/>
  </r>
  <r>
    <x v="182"/>
    <x v="1"/>
    <s v="Tuần 53/2022"/>
    <x v="11"/>
    <s v="Q 4/2022"/>
    <n v="2022"/>
    <d v="1899-12-30T09:58:09"/>
    <x v="7"/>
    <s v="HĐ1109"/>
    <x v="2"/>
    <x v="1"/>
    <s v="KV02"/>
    <x v="0"/>
    <s v="K01"/>
    <x v="3"/>
    <s v="NV02"/>
    <n v="90"/>
    <n v="25"/>
    <n v="2250"/>
    <n v="25"/>
  </r>
  <r>
    <x v="182"/>
    <x v="1"/>
    <s v="Tuần 53/2022"/>
    <x v="11"/>
    <s v="Q 4/2022"/>
    <n v="2022"/>
    <d v="1899-12-30T17:48:19"/>
    <x v="10"/>
    <s v="HĐ1111"/>
    <x v="3"/>
    <x v="5"/>
    <s v="KV01"/>
    <x v="0"/>
    <s v="K01"/>
    <x v="0"/>
    <s v="NV03"/>
    <n v="110"/>
    <n v="44"/>
    <n v="4840"/>
    <n v="36"/>
  </r>
  <r>
    <x v="183"/>
    <x v="2"/>
    <s v="Tuần 53/2022"/>
    <x v="11"/>
    <s v="Q 4/2022"/>
    <n v="2022"/>
    <d v="1899-12-30T14:24:22"/>
    <x v="8"/>
    <s v="HĐ1112"/>
    <x v="1"/>
    <x v="1"/>
    <s v="KV02"/>
    <x v="0"/>
    <s v="K01"/>
    <x v="4"/>
    <s v="NV04"/>
    <n v="100"/>
    <n v="49"/>
    <n v="4900"/>
    <n v="22"/>
  </r>
  <r>
    <x v="183"/>
    <x v="2"/>
    <s v="Tuần 53/2022"/>
    <x v="11"/>
    <s v="Q 4/2022"/>
    <n v="2022"/>
    <d v="1899-12-30T11:15:22"/>
    <x v="9"/>
    <s v="HĐ1114"/>
    <x v="3"/>
    <x v="3"/>
    <s v="KV05"/>
    <x v="0"/>
    <s v="K01"/>
    <x v="4"/>
    <s v="NV04"/>
    <n v="110"/>
    <n v="44"/>
    <n v="4840"/>
    <n v="36"/>
  </r>
  <r>
    <x v="184"/>
    <x v="5"/>
    <s v="Tuần 53/2022"/>
    <x v="11"/>
    <s v="Q 4/2022"/>
    <n v="2022"/>
    <d v="1899-12-30T15:12:38"/>
    <x v="8"/>
    <s v="HĐ1121"/>
    <x v="2"/>
    <x v="1"/>
    <s v="KV02"/>
    <x v="1"/>
    <s v="K02"/>
    <x v="1"/>
    <s v="NV01"/>
    <n v="90"/>
    <n v="39"/>
    <n v="3510"/>
    <n v="25"/>
  </r>
  <r>
    <x v="184"/>
    <x v="5"/>
    <s v="Tuần 53/2022"/>
    <x v="11"/>
    <s v="Q 4/2022"/>
    <n v="2022"/>
    <d v="1899-12-30T08:04:18"/>
    <x v="7"/>
    <s v="HĐ1123"/>
    <x v="1"/>
    <x v="1"/>
    <s v="KV02"/>
    <x v="1"/>
    <s v="K02"/>
    <x v="1"/>
    <s v="NV01"/>
    <n v="100"/>
    <n v="58"/>
    <n v="5800"/>
    <n v="22"/>
  </r>
  <r>
    <x v="185"/>
    <x v="6"/>
    <s v="Tuần 53/2022"/>
    <x v="11"/>
    <s v="Q 4/2022"/>
    <n v="2022"/>
    <d v="1899-12-30T13:23:47"/>
    <x v="6"/>
    <s v="HĐ1124"/>
    <x v="2"/>
    <x v="4"/>
    <s v="KV04"/>
    <x v="1"/>
    <s v="K02"/>
    <x v="4"/>
    <s v="NV04"/>
    <n v="90"/>
    <n v="33"/>
    <n v="2970"/>
    <n v="25"/>
  </r>
  <r>
    <x v="0"/>
    <x v="0"/>
    <s v="Tuần 1/2022"/>
    <x v="0"/>
    <s v="Q 1/2022"/>
    <n v="2022"/>
    <d v="1899-12-30T12:32:50"/>
    <x v="6"/>
    <s v="HĐ003"/>
    <x v="1"/>
    <x v="0"/>
    <s v="KV06"/>
    <x v="1"/>
    <s v="K02"/>
    <x v="0"/>
    <s v="NV03"/>
    <n v="100"/>
    <n v="60"/>
    <n v="6000"/>
    <n v="22"/>
  </r>
  <r>
    <x v="0"/>
    <x v="0"/>
    <s v="Tuần 1/2022"/>
    <x v="0"/>
    <s v="Q 1/2022"/>
    <n v="2022"/>
    <d v="1899-12-30T08:06:07"/>
    <x v="7"/>
    <s v="HĐ004"/>
    <x v="3"/>
    <x v="3"/>
    <s v="KV05"/>
    <x v="1"/>
    <s v="K02"/>
    <x v="4"/>
    <s v="NV04"/>
    <n v="110"/>
    <n v="55"/>
    <n v="6050"/>
    <n v="36"/>
  </r>
  <r>
    <x v="1"/>
    <x v="1"/>
    <s v="Tuần 2/2022"/>
    <x v="0"/>
    <s v="Q 1/2022"/>
    <n v="2022"/>
    <d v="1899-12-30T08:04:18"/>
    <x v="7"/>
    <s v="HĐ008"/>
    <x v="2"/>
    <x v="4"/>
    <s v="KV04"/>
    <x v="1"/>
    <s v="K02"/>
    <x v="4"/>
    <s v="NV04"/>
    <n v="90"/>
    <n v="35"/>
    <n v="3150"/>
    <n v="25"/>
  </r>
  <r>
    <x v="4"/>
    <x v="4"/>
    <s v="Tuần 2/2022"/>
    <x v="0"/>
    <s v="Q 1/2022"/>
    <n v="2022"/>
    <d v="1899-12-30T08:06:07"/>
    <x v="7"/>
    <s v="HĐ020"/>
    <x v="0"/>
    <x v="4"/>
    <s v="KV04"/>
    <x v="1"/>
    <s v="K02"/>
    <x v="4"/>
    <s v="NV04"/>
    <n v="100"/>
    <n v="82"/>
    <n v="8200"/>
    <n v="28"/>
  </r>
  <r>
    <x v="5"/>
    <x v="5"/>
    <s v="Tuần 2/2022"/>
    <x v="0"/>
    <s v="Q 1/2022"/>
    <n v="2022"/>
    <d v="1899-12-30T09:33:24"/>
    <x v="7"/>
    <s v="HĐ023"/>
    <x v="1"/>
    <x v="2"/>
    <s v="KV03"/>
    <x v="1"/>
    <s v="K02"/>
    <x v="2"/>
    <s v="NV05"/>
    <n v="100"/>
    <n v="60"/>
    <n v="6000"/>
    <n v="22"/>
  </r>
  <r>
    <x v="186"/>
    <x v="0"/>
    <s v="Tuần 2/2022"/>
    <x v="0"/>
    <s v="Q 1/2022"/>
    <n v="2022"/>
    <d v="1899-12-30T13:23:47"/>
    <x v="6"/>
    <s v="HĐ030"/>
    <x v="2"/>
    <x v="3"/>
    <s v="KV05"/>
    <x v="1"/>
    <s v="K02"/>
    <x v="2"/>
    <s v="NV05"/>
    <n v="90"/>
    <n v="36"/>
    <n v="3240"/>
    <n v="25"/>
  </r>
  <r>
    <x v="187"/>
    <x v="1"/>
    <s v="Tuần 3/2022"/>
    <x v="0"/>
    <s v="Q 1/2022"/>
    <n v="2022"/>
    <d v="1899-12-30T09:41:26"/>
    <x v="7"/>
    <s v="HĐ033"/>
    <x v="3"/>
    <x v="4"/>
    <s v="KV04"/>
    <x v="1"/>
    <s v="K02"/>
    <x v="4"/>
    <s v="NV04"/>
    <n v="110"/>
    <n v="52"/>
    <n v="5720"/>
    <n v="36"/>
  </r>
  <r>
    <x v="7"/>
    <x v="4"/>
    <s v="Tuần 3/2022"/>
    <x v="0"/>
    <s v="Q 1/2022"/>
    <n v="2022"/>
    <d v="1899-12-30T11:15:22"/>
    <x v="9"/>
    <s v="HĐ045"/>
    <x v="1"/>
    <x v="3"/>
    <s v="KV05"/>
    <x v="1"/>
    <s v="K02"/>
    <x v="4"/>
    <s v="NV04"/>
    <n v="100"/>
    <n v="60"/>
    <n v="6000"/>
    <n v="22"/>
  </r>
  <r>
    <x v="7"/>
    <x v="4"/>
    <s v="Tuần 3/2022"/>
    <x v="0"/>
    <s v="Q 1/2022"/>
    <n v="2022"/>
    <d v="1899-12-30T09:33:24"/>
    <x v="7"/>
    <s v="HĐ047"/>
    <x v="2"/>
    <x v="0"/>
    <s v="KV06"/>
    <x v="1"/>
    <s v="K02"/>
    <x v="3"/>
    <s v="NV02"/>
    <n v="90"/>
    <n v="33"/>
    <n v="2970"/>
    <n v="25"/>
  </r>
  <r>
    <x v="188"/>
    <x v="5"/>
    <s v="Tuần 3/2022"/>
    <x v="0"/>
    <s v="Q 1/2022"/>
    <n v="2022"/>
    <d v="1899-12-30T09:53:47"/>
    <x v="7"/>
    <s v="HĐ049"/>
    <x v="1"/>
    <x v="0"/>
    <s v="KV06"/>
    <x v="1"/>
    <s v="K02"/>
    <x v="3"/>
    <s v="NV02"/>
    <n v="100"/>
    <n v="64"/>
    <n v="6400"/>
    <n v="22"/>
  </r>
  <r>
    <x v="188"/>
    <x v="5"/>
    <s v="Tuần 3/2022"/>
    <x v="0"/>
    <s v="Q 1/2022"/>
    <n v="2022"/>
    <d v="1899-12-30T12:54:39"/>
    <x v="6"/>
    <s v="HĐ051"/>
    <x v="2"/>
    <x v="1"/>
    <s v="KV02"/>
    <x v="1"/>
    <s v="K02"/>
    <x v="2"/>
    <s v="NV05"/>
    <n v="90"/>
    <n v="34"/>
    <n v="3060"/>
    <n v="25"/>
  </r>
  <r>
    <x v="188"/>
    <x v="5"/>
    <s v="Tuần 3/2022"/>
    <x v="0"/>
    <s v="Q 1/2022"/>
    <n v="2022"/>
    <d v="1899-12-30T09:57:10"/>
    <x v="7"/>
    <s v="HĐ052"/>
    <x v="2"/>
    <x v="1"/>
    <s v="KV02"/>
    <x v="1"/>
    <s v="K02"/>
    <x v="0"/>
    <s v="NV03"/>
    <n v="90"/>
    <n v="34"/>
    <n v="3060"/>
    <n v="25"/>
  </r>
  <r>
    <x v="9"/>
    <x v="0"/>
    <s v="Tuần 3/2022"/>
    <x v="0"/>
    <s v="Q 1/2022"/>
    <n v="2022"/>
    <d v="1899-12-30T13:06:42"/>
    <x v="6"/>
    <s v="HĐ059"/>
    <x v="0"/>
    <x v="4"/>
    <s v="KV04"/>
    <x v="1"/>
    <s v="K02"/>
    <x v="2"/>
    <s v="NV05"/>
    <n v="100"/>
    <n v="81"/>
    <n v="8100"/>
    <n v="28"/>
  </r>
  <r>
    <x v="9"/>
    <x v="0"/>
    <s v="Tuần 3/2022"/>
    <x v="0"/>
    <s v="Q 1/2022"/>
    <n v="2022"/>
    <d v="1899-12-30T08:12:15"/>
    <x v="7"/>
    <s v="HĐ060"/>
    <x v="3"/>
    <x v="3"/>
    <s v="KV05"/>
    <x v="1"/>
    <s v="K02"/>
    <x v="1"/>
    <s v="NV01"/>
    <n v="110"/>
    <n v="56"/>
    <n v="6160"/>
    <n v="36"/>
  </r>
  <r>
    <x v="189"/>
    <x v="2"/>
    <s v="Tuần 4/2022"/>
    <x v="0"/>
    <s v="Q 1/2022"/>
    <n v="2022"/>
    <d v="1899-12-30T09:53:47"/>
    <x v="7"/>
    <s v="HĐ065"/>
    <x v="0"/>
    <x v="0"/>
    <s v="KV06"/>
    <x v="1"/>
    <s v="K02"/>
    <x v="1"/>
    <s v="NV01"/>
    <n v="100"/>
    <n v="81"/>
    <n v="8100"/>
    <n v="28"/>
  </r>
  <r>
    <x v="189"/>
    <x v="2"/>
    <s v="Tuần 4/2022"/>
    <x v="0"/>
    <s v="Q 1/2022"/>
    <n v="2022"/>
    <d v="1899-12-30T14:48:27"/>
    <x v="8"/>
    <s v="HĐ066"/>
    <x v="1"/>
    <x v="1"/>
    <s v="KV02"/>
    <x v="1"/>
    <s v="K02"/>
    <x v="2"/>
    <s v="NV05"/>
    <n v="100"/>
    <n v="59"/>
    <n v="5900"/>
    <n v="22"/>
  </r>
  <r>
    <x v="11"/>
    <x v="3"/>
    <s v="Tuần 4/2022"/>
    <x v="0"/>
    <s v="Q 1/2022"/>
    <n v="2022"/>
    <d v="1899-12-30T08:06:07"/>
    <x v="7"/>
    <s v="HĐ069"/>
    <x v="2"/>
    <x v="4"/>
    <s v="KV04"/>
    <x v="1"/>
    <s v="K02"/>
    <x v="2"/>
    <s v="NV05"/>
    <n v="90"/>
    <n v="33"/>
    <n v="2970"/>
    <n v="25"/>
  </r>
  <r>
    <x v="13"/>
    <x v="5"/>
    <s v="Tuần 4/2022"/>
    <x v="0"/>
    <s v="Q 1/2022"/>
    <n v="2022"/>
    <d v="1899-12-30T10:11:47"/>
    <x v="9"/>
    <s v="HĐ080"/>
    <x v="2"/>
    <x v="2"/>
    <s v="KV03"/>
    <x v="1"/>
    <s v="K02"/>
    <x v="4"/>
    <s v="NV04"/>
    <n v="90"/>
    <n v="34"/>
    <n v="3060"/>
    <n v="25"/>
  </r>
  <r>
    <x v="14"/>
    <x v="6"/>
    <s v="Tuần 4/2022"/>
    <x v="0"/>
    <s v="Q 1/2022"/>
    <n v="2022"/>
    <d v="1899-12-30T08:25:58"/>
    <x v="7"/>
    <s v="HĐ084"/>
    <x v="0"/>
    <x v="1"/>
    <s v="KV02"/>
    <x v="1"/>
    <s v="K02"/>
    <x v="2"/>
    <s v="NV05"/>
    <n v="100"/>
    <n v="83"/>
    <n v="8300"/>
    <n v="28"/>
  </r>
  <r>
    <x v="190"/>
    <x v="0"/>
    <s v="Tuần 4/2022"/>
    <x v="0"/>
    <s v="Q 1/2022"/>
    <n v="2022"/>
    <d v="1899-12-30T08:06:07"/>
    <x v="7"/>
    <s v="HĐ085"/>
    <x v="0"/>
    <x v="3"/>
    <s v="KV05"/>
    <x v="1"/>
    <s v="K02"/>
    <x v="0"/>
    <s v="NV03"/>
    <n v="100"/>
    <n v="84"/>
    <n v="8400"/>
    <n v="28"/>
  </r>
  <r>
    <x v="190"/>
    <x v="0"/>
    <s v="Tuần 4/2022"/>
    <x v="0"/>
    <s v="Q 1/2022"/>
    <n v="2022"/>
    <d v="1899-12-30T16:23:14"/>
    <x v="10"/>
    <s v="HĐ086"/>
    <x v="3"/>
    <x v="1"/>
    <s v="KV02"/>
    <x v="1"/>
    <s v="K02"/>
    <x v="0"/>
    <s v="NV03"/>
    <n v="110"/>
    <n v="53"/>
    <n v="5830"/>
    <n v="36"/>
  </r>
  <r>
    <x v="15"/>
    <x v="1"/>
    <s v="Tuần 5/2022"/>
    <x v="0"/>
    <s v="Q 1/2022"/>
    <n v="2022"/>
    <d v="1899-12-30T08:04:18"/>
    <x v="7"/>
    <s v="HĐ089"/>
    <x v="3"/>
    <x v="3"/>
    <s v="KV05"/>
    <x v="1"/>
    <s v="K02"/>
    <x v="4"/>
    <s v="NV04"/>
    <n v="110"/>
    <n v="56"/>
    <n v="6160"/>
    <n v="36"/>
  </r>
  <r>
    <x v="15"/>
    <x v="1"/>
    <s v="Tuần 5/2022"/>
    <x v="0"/>
    <s v="Q 1/2022"/>
    <n v="2022"/>
    <d v="1899-12-30T16:23:14"/>
    <x v="10"/>
    <s v="HĐ090"/>
    <x v="1"/>
    <x v="0"/>
    <s v="KV06"/>
    <x v="1"/>
    <s v="K02"/>
    <x v="4"/>
    <s v="NV04"/>
    <n v="100"/>
    <n v="62"/>
    <n v="6200"/>
    <n v="22"/>
  </r>
  <r>
    <x v="15"/>
    <x v="1"/>
    <s v="Tuần 5/2022"/>
    <x v="0"/>
    <s v="Q 1/2022"/>
    <n v="2022"/>
    <d v="1899-12-30T13:23:47"/>
    <x v="6"/>
    <s v="HĐ091"/>
    <x v="0"/>
    <x v="3"/>
    <s v="KV05"/>
    <x v="1"/>
    <s v="K02"/>
    <x v="4"/>
    <s v="NV04"/>
    <n v="100"/>
    <n v="84"/>
    <n v="8400"/>
    <n v="28"/>
  </r>
  <r>
    <x v="18"/>
    <x v="5"/>
    <s v="Tuần 5/2022"/>
    <x v="0"/>
    <s v="Q 1/2022"/>
    <n v="2022"/>
    <d v="1899-12-30T11:15:22"/>
    <x v="9"/>
    <s v="HĐ106"/>
    <x v="2"/>
    <x v="1"/>
    <s v="KV02"/>
    <x v="1"/>
    <s v="K02"/>
    <x v="4"/>
    <s v="NV04"/>
    <n v="90"/>
    <n v="37"/>
    <n v="3330"/>
    <n v="25"/>
  </r>
  <r>
    <x v="19"/>
    <x v="6"/>
    <s v="Tuần 5/2022"/>
    <x v="0"/>
    <s v="Q 1/2022"/>
    <n v="2022"/>
    <d v="1899-12-30T15:12:38"/>
    <x v="8"/>
    <s v="HĐ111"/>
    <x v="1"/>
    <x v="1"/>
    <s v="KV02"/>
    <x v="1"/>
    <s v="K02"/>
    <x v="0"/>
    <s v="NV03"/>
    <n v="100"/>
    <n v="58"/>
    <n v="5800"/>
    <n v="22"/>
  </r>
  <r>
    <x v="191"/>
    <x v="0"/>
    <s v="Tuần 5/2022"/>
    <x v="0"/>
    <s v="Q 1/2022"/>
    <n v="2022"/>
    <d v="1899-12-30T10:11:47"/>
    <x v="9"/>
    <s v="HĐ116"/>
    <x v="3"/>
    <x v="3"/>
    <s v="KV05"/>
    <x v="1"/>
    <s v="K02"/>
    <x v="4"/>
    <s v="NV04"/>
    <n v="110"/>
    <n v="56"/>
    <n v="6160"/>
    <n v="36"/>
  </r>
  <r>
    <x v="21"/>
    <x v="3"/>
    <s v="Tuần 6/2022"/>
    <x v="1"/>
    <s v="Q 1/2022"/>
    <n v="2022"/>
    <d v="1899-12-30T09:13:26"/>
    <x v="7"/>
    <s v="HĐ126"/>
    <x v="2"/>
    <x v="5"/>
    <s v="KV01"/>
    <x v="1"/>
    <s v="K02"/>
    <x v="4"/>
    <s v="NV04"/>
    <n v="90"/>
    <n v="35"/>
    <n v="3150"/>
    <n v="25"/>
  </r>
  <r>
    <x v="22"/>
    <x v="4"/>
    <s v="Tuần 6/2022"/>
    <x v="1"/>
    <s v="Q 1/2022"/>
    <n v="2022"/>
    <d v="1899-12-30T16:23:14"/>
    <x v="10"/>
    <s v="HĐ130"/>
    <x v="0"/>
    <x v="5"/>
    <s v="KV01"/>
    <x v="1"/>
    <s v="K02"/>
    <x v="0"/>
    <s v="NV03"/>
    <n v="100"/>
    <n v="80"/>
    <n v="8000"/>
    <n v="28"/>
  </r>
  <r>
    <x v="192"/>
    <x v="2"/>
    <s v="Tuần 7/2022"/>
    <x v="1"/>
    <s v="Q 1/2022"/>
    <n v="2022"/>
    <d v="1899-12-30T08:25:58"/>
    <x v="7"/>
    <s v="HĐ146"/>
    <x v="3"/>
    <x v="3"/>
    <s v="KV05"/>
    <x v="1"/>
    <s v="K02"/>
    <x v="0"/>
    <s v="NV03"/>
    <n v="110"/>
    <n v="51"/>
    <n v="5610"/>
    <n v="36"/>
  </r>
  <r>
    <x v="192"/>
    <x v="2"/>
    <s v="Tuần 7/2022"/>
    <x v="1"/>
    <s v="Q 1/2022"/>
    <n v="2022"/>
    <d v="1899-12-30T14:48:27"/>
    <x v="8"/>
    <s v="HĐ148"/>
    <x v="0"/>
    <x v="4"/>
    <s v="KV04"/>
    <x v="1"/>
    <s v="K02"/>
    <x v="4"/>
    <s v="NV04"/>
    <n v="100"/>
    <n v="79"/>
    <n v="7900"/>
    <n v="28"/>
  </r>
  <r>
    <x v="193"/>
    <x v="6"/>
    <s v="Tuần 7/2022"/>
    <x v="1"/>
    <s v="Q 1/2022"/>
    <n v="2022"/>
    <d v="1899-12-30T11:05:45"/>
    <x v="9"/>
    <s v="HĐ158"/>
    <x v="1"/>
    <x v="1"/>
    <s v="KV02"/>
    <x v="1"/>
    <s v="K02"/>
    <x v="4"/>
    <s v="NV04"/>
    <n v="100"/>
    <n v="60"/>
    <n v="6000"/>
    <n v="22"/>
  </r>
  <r>
    <x v="194"/>
    <x v="2"/>
    <s v="Tuần 8/2022"/>
    <x v="1"/>
    <s v="Q 1/2022"/>
    <n v="2022"/>
    <d v="1899-12-30T10:55:06"/>
    <x v="9"/>
    <s v="HĐ169"/>
    <x v="0"/>
    <x v="2"/>
    <s v="KV03"/>
    <x v="1"/>
    <s v="K02"/>
    <x v="2"/>
    <s v="NV05"/>
    <n v="100"/>
    <n v="80"/>
    <n v="8000"/>
    <n v="28"/>
  </r>
  <r>
    <x v="195"/>
    <x v="4"/>
    <s v="Tuần 8/2022"/>
    <x v="1"/>
    <s v="Q 1/2022"/>
    <n v="2022"/>
    <d v="1899-12-30T08:59:31"/>
    <x v="7"/>
    <s v="HĐ173"/>
    <x v="2"/>
    <x v="3"/>
    <s v="KV05"/>
    <x v="1"/>
    <s v="K02"/>
    <x v="1"/>
    <s v="NV01"/>
    <n v="90"/>
    <n v="39"/>
    <n v="3510"/>
    <n v="25"/>
  </r>
  <r>
    <x v="195"/>
    <x v="4"/>
    <s v="Tuần 8/2022"/>
    <x v="1"/>
    <s v="Q 1/2022"/>
    <n v="2022"/>
    <d v="1899-12-30T15:39:48"/>
    <x v="8"/>
    <s v="HĐ175"/>
    <x v="1"/>
    <x v="2"/>
    <s v="KV03"/>
    <x v="1"/>
    <s v="K02"/>
    <x v="1"/>
    <s v="NV01"/>
    <n v="100"/>
    <n v="64"/>
    <n v="6400"/>
    <n v="22"/>
  </r>
  <r>
    <x v="196"/>
    <x v="2"/>
    <s v="Tuần 9/2022"/>
    <x v="1"/>
    <s v="Q 1/2022"/>
    <n v="2022"/>
    <d v="1899-12-30T11:37:27"/>
    <x v="9"/>
    <s v="HĐ188"/>
    <x v="0"/>
    <x v="2"/>
    <s v="KV03"/>
    <x v="1"/>
    <s v="K02"/>
    <x v="2"/>
    <s v="NV05"/>
    <n v="100"/>
    <n v="82"/>
    <n v="8200"/>
    <n v="28"/>
  </r>
  <r>
    <x v="197"/>
    <x v="3"/>
    <s v="Tuần 9/2022"/>
    <x v="1"/>
    <s v="Q 1/2022"/>
    <n v="2022"/>
    <d v="1899-12-30T09:33:24"/>
    <x v="7"/>
    <s v="HĐ191"/>
    <x v="2"/>
    <x v="1"/>
    <s v="KV02"/>
    <x v="1"/>
    <s v="K02"/>
    <x v="4"/>
    <s v="NV04"/>
    <n v="90"/>
    <n v="36"/>
    <n v="3240"/>
    <n v="25"/>
  </r>
  <r>
    <x v="32"/>
    <x v="6"/>
    <s v="Tuần 9/2022"/>
    <x v="1"/>
    <s v="Q 1/2022"/>
    <n v="2022"/>
    <d v="1899-12-30T09:33:24"/>
    <x v="7"/>
    <s v="HĐ200"/>
    <x v="0"/>
    <x v="1"/>
    <s v="KV02"/>
    <x v="1"/>
    <s v="K02"/>
    <x v="1"/>
    <s v="NV01"/>
    <n v="100"/>
    <n v="79"/>
    <n v="7900"/>
    <n v="28"/>
  </r>
  <r>
    <x v="32"/>
    <x v="6"/>
    <s v="Tuần 9/2022"/>
    <x v="1"/>
    <s v="Q 1/2022"/>
    <n v="2022"/>
    <d v="1899-12-30T09:57:10"/>
    <x v="7"/>
    <s v="HĐ201"/>
    <x v="3"/>
    <x v="5"/>
    <s v="KV01"/>
    <x v="1"/>
    <s v="K02"/>
    <x v="1"/>
    <s v="NV01"/>
    <n v="110"/>
    <n v="51"/>
    <n v="5610"/>
    <n v="36"/>
  </r>
  <r>
    <x v="35"/>
    <x v="3"/>
    <s v="Tuần 10/2022"/>
    <x v="2"/>
    <s v="Q 1/2022"/>
    <n v="2022"/>
    <d v="1899-12-30T11:05:45"/>
    <x v="9"/>
    <s v="HĐ213"/>
    <x v="3"/>
    <x v="5"/>
    <s v="KV01"/>
    <x v="1"/>
    <s v="K02"/>
    <x v="2"/>
    <s v="NV05"/>
    <n v="110"/>
    <n v="55"/>
    <n v="6050"/>
    <n v="36"/>
  </r>
  <r>
    <x v="38"/>
    <x v="6"/>
    <s v="Tuần 10/2022"/>
    <x v="2"/>
    <s v="Q 1/2022"/>
    <n v="2022"/>
    <d v="1899-12-30T14:24:22"/>
    <x v="8"/>
    <s v="HĐ221"/>
    <x v="3"/>
    <x v="4"/>
    <s v="KV04"/>
    <x v="1"/>
    <s v="K02"/>
    <x v="0"/>
    <s v="NV03"/>
    <n v="110"/>
    <n v="54"/>
    <n v="5940"/>
    <n v="36"/>
  </r>
  <r>
    <x v="39"/>
    <x v="0"/>
    <s v="Tuần 10/2022"/>
    <x v="2"/>
    <s v="Q 1/2022"/>
    <n v="2022"/>
    <d v="1899-12-30T13:06:42"/>
    <x v="6"/>
    <s v="HĐ224"/>
    <x v="1"/>
    <x v="4"/>
    <s v="KV04"/>
    <x v="1"/>
    <s v="K02"/>
    <x v="4"/>
    <s v="NV04"/>
    <n v="100"/>
    <n v="60"/>
    <n v="6000"/>
    <n v="22"/>
  </r>
  <r>
    <x v="198"/>
    <x v="3"/>
    <s v="Tuần 11/2022"/>
    <x v="2"/>
    <s v="Q 1/2022"/>
    <n v="2022"/>
    <d v="1899-12-30T13:23:47"/>
    <x v="6"/>
    <s v="HĐ233"/>
    <x v="0"/>
    <x v="0"/>
    <s v="KV06"/>
    <x v="1"/>
    <s v="K02"/>
    <x v="3"/>
    <s v="NV02"/>
    <n v="100"/>
    <n v="80"/>
    <n v="8000"/>
    <n v="28"/>
  </r>
  <r>
    <x v="46"/>
    <x v="2"/>
    <s v="Tuần 12/2022"/>
    <x v="2"/>
    <s v="Q 1/2022"/>
    <n v="2022"/>
    <d v="1899-12-30T10:11:47"/>
    <x v="9"/>
    <s v="HĐ252"/>
    <x v="0"/>
    <x v="0"/>
    <s v="KV06"/>
    <x v="1"/>
    <s v="K02"/>
    <x v="2"/>
    <s v="NV05"/>
    <n v="100"/>
    <n v="81"/>
    <n v="8100"/>
    <n v="28"/>
  </r>
  <r>
    <x v="46"/>
    <x v="2"/>
    <s v="Tuần 12/2022"/>
    <x v="2"/>
    <s v="Q 1/2022"/>
    <n v="2022"/>
    <d v="1899-12-30T08:04:18"/>
    <x v="7"/>
    <s v="HĐ253"/>
    <x v="0"/>
    <x v="2"/>
    <s v="KV03"/>
    <x v="1"/>
    <s v="K02"/>
    <x v="0"/>
    <s v="NV03"/>
    <n v="100"/>
    <n v="82"/>
    <n v="8200"/>
    <n v="28"/>
  </r>
  <r>
    <x v="199"/>
    <x v="5"/>
    <s v="Tuần 12/2022"/>
    <x v="2"/>
    <s v="Q 1/2022"/>
    <n v="2022"/>
    <d v="1899-12-30T08:06:07"/>
    <x v="7"/>
    <s v="HĐ262"/>
    <x v="3"/>
    <x v="2"/>
    <s v="KV03"/>
    <x v="1"/>
    <s v="K02"/>
    <x v="4"/>
    <s v="NV04"/>
    <n v="110"/>
    <n v="54"/>
    <n v="5940"/>
    <n v="36"/>
  </r>
  <r>
    <x v="200"/>
    <x v="6"/>
    <s v="Tuần 12/2022"/>
    <x v="2"/>
    <s v="Q 1/2022"/>
    <n v="2022"/>
    <d v="1899-12-30T10:33:18"/>
    <x v="9"/>
    <s v="HĐ263"/>
    <x v="1"/>
    <x v="2"/>
    <s v="KV03"/>
    <x v="1"/>
    <s v="K02"/>
    <x v="3"/>
    <s v="NV02"/>
    <n v="100"/>
    <n v="60"/>
    <n v="6000"/>
    <n v="22"/>
  </r>
  <r>
    <x v="200"/>
    <x v="6"/>
    <s v="Tuần 12/2022"/>
    <x v="2"/>
    <s v="Q 1/2022"/>
    <n v="2022"/>
    <d v="1899-12-30T08:04:18"/>
    <x v="7"/>
    <s v="HĐ265"/>
    <x v="3"/>
    <x v="4"/>
    <s v="KV04"/>
    <x v="1"/>
    <s v="K02"/>
    <x v="1"/>
    <s v="NV01"/>
    <n v="110"/>
    <n v="52"/>
    <n v="5720"/>
    <n v="36"/>
  </r>
  <r>
    <x v="201"/>
    <x v="4"/>
    <s v="Tuần 13/2022"/>
    <x v="2"/>
    <s v="Q 1/2022"/>
    <n v="2022"/>
    <d v="1899-12-30T09:04:04"/>
    <x v="7"/>
    <s v="HĐ280"/>
    <x v="3"/>
    <x v="5"/>
    <s v="KV01"/>
    <x v="1"/>
    <s v="K02"/>
    <x v="1"/>
    <s v="NV01"/>
    <n v="110"/>
    <n v="52"/>
    <n v="5720"/>
    <n v="36"/>
  </r>
  <r>
    <x v="50"/>
    <x v="5"/>
    <s v="Tuần 13/2022"/>
    <x v="2"/>
    <s v="Q 1/2022"/>
    <n v="2022"/>
    <d v="1899-12-30T10:55:06"/>
    <x v="9"/>
    <s v="HĐ281"/>
    <x v="3"/>
    <x v="2"/>
    <s v="KV03"/>
    <x v="1"/>
    <s v="K02"/>
    <x v="0"/>
    <s v="NV03"/>
    <n v="110"/>
    <n v="57"/>
    <n v="6270"/>
    <n v="36"/>
  </r>
  <r>
    <x v="202"/>
    <x v="6"/>
    <s v="Tuần 13/2022"/>
    <x v="2"/>
    <s v="Q 1/2022"/>
    <n v="2022"/>
    <d v="1899-12-30T09:57:10"/>
    <x v="7"/>
    <s v="HĐ286"/>
    <x v="1"/>
    <x v="1"/>
    <s v="KV02"/>
    <x v="1"/>
    <s v="K02"/>
    <x v="2"/>
    <s v="NV05"/>
    <n v="100"/>
    <n v="63"/>
    <n v="6300"/>
    <n v="22"/>
  </r>
  <r>
    <x v="51"/>
    <x v="0"/>
    <s v="Tuần 13/2022"/>
    <x v="2"/>
    <s v="Q 1/2022"/>
    <n v="2022"/>
    <d v="1899-12-30T13:06:42"/>
    <x v="6"/>
    <s v="HĐ288"/>
    <x v="1"/>
    <x v="4"/>
    <s v="KV04"/>
    <x v="1"/>
    <s v="K02"/>
    <x v="4"/>
    <s v="NV04"/>
    <n v="100"/>
    <n v="64"/>
    <n v="6400"/>
    <n v="22"/>
  </r>
  <r>
    <x v="54"/>
    <x v="5"/>
    <s v="Tuần 14/2022"/>
    <x v="2"/>
    <s v="Q 1/2022"/>
    <n v="2022"/>
    <d v="1899-12-30T15:17:02"/>
    <x v="8"/>
    <s v="HĐ302"/>
    <x v="1"/>
    <x v="0"/>
    <s v="KV06"/>
    <x v="1"/>
    <s v="K02"/>
    <x v="3"/>
    <s v="NV02"/>
    <n v="100"/>
    <n v="64"/>
    <n v="6400"/>
    <n v="22"/>
  </r>
  <r>
    <x v="203"/>
    <x v="0"/>
    <s v="Tuần 14/2022"/>
    <x v="3"/>
    <s v="Q 2/2022"/>
    <n v="2022"/>
    <d v="1899-12-30T10:55:06"/>
    <x v="9"/>
    <s v="HĐ308"/>
    <x v="3"/>
    <x v="5"/>
    <s v="KV01"/>
    <x v="1"/>
    <s v="K02"/>
    <x v="2"/>
    <s v="NV05"/>
    <n v="110"/>
    <n v="54"/>
    <n v="5940"/>
    <n v="36"/>
  </r>
  <r>
    <x v="203"/>
    <x v="0"/>
    <s v="Tuần 14/2022"/>
    <x v="3"/>
    <s v="Q 2/2022"/>
    <n v="2022"/>
    <d v="1899-12-30T09:58:09"/>
    <x v="7"/>
    <s v="HĐ309"/>
    <x v="1"/>
    <x v="5"/>
    <s v="KV01"/>
    <x v="1"/>
    <s v="K02"/>
    <x v="1"/>
    <s v="NV01"/>
    <n v="100"/>
    <n v="63"/>
    <n v="6300"/>
    <n v="22"/>
  </r>
  <r>
    <x v="204"/>
    <x v="1"/>
    <s v="Tuần 15/2022"/>
    <x v="3"/>
    <s v="Q 2/2022"/>
    <n v="2022"/>
    <d v="1899-12-30T14:24:22"/>
    <x v="8"/>
    <s v="HĐ312"/>
    <x v="2"/>
    <x v="2"/>
    <s v="KV03"/>
    <x v="1"/>
    <s v="K02"/>
    <x v="0"/>
    <s v="NV03"/>
    <n v="90"/>
    <n v="39"/>
    <n v="3510"/>
    <n v="25"/>
  </r>
  <r>
    <x v="205"/>
    <x v="2"/>
    <s v="Tuần 15/2022"/>
    <x v="3"/>
    <s v="Q 2/2022"/>
    <n v="2022"/>
    <d v="1899-12-30T13:23:47"/>
    <x v="6"/>
    <s v="HĐ315"/>
    <x v="0"/>
    <x v="1"/>
    <s v="KV02"/>
    <x v="1"/>
    <s v="K02"/>
    <x v="2"/>
    <s v="NV05"/>
    <n v="100"/>
    <n v="81"/>
    <n v="8100"/>
    <n v="28"/>
  </r>
  <r>
    <x v="55"/>
    <x v="3"/>
    <s v="Tuần 15/2022"/>
    <x v="3"/>
    <s v="Q 2/2022"/>
    <n v="2022"/>
    <d v="1899-12-30T10:33:18"/>
    <x v="9"/>
    <s v="HĐ318"/>
    <x v="3"/>
    <x v="0"/>
    <s v="KV06"/>
    <x v="1"/>
    <s v="K02"/>
    <x v="2"/>
    <s v="NV05"/>
    <n v="110"/>
    <n v="57"/>
    <n v="6270"/>
    <n v="36"/>
  </r>
  <r>
    <x v="206"/>
    <x v="6"/>
    <s v="Tuần 15/2022"/>
    <x v="3"/>
    <s v="Q 2/2022"/>
    <n v="2022"/>
    <d v="1899-12-30T11:15:22"/>
    <x v="9"/>
    <s v="HĐ326"/>
    <x v="2"/>
    <x v="1"/>
    <s v="KV02"/>
    <x v="1"/>
    <s v="K02"/>
    <x v="2"/>
    <s v="NV05"/>
    <n v="90"/>
    <n v="34"/>
    <n v="3060"/>
    <n v="25"/>
  </r>
  <r>
    <x v="206"/>
    <x v="6"/>
    <s v="Tuần 15/2022"/>
    <x v="3"/>
    <s v="Q 2/2022"/>
    <n v="2022"/>
    <d v="1899-12-30T10:33:18"/>
    <x v="9"/>
    <s v="HĐ327"/>
    <x v="3"/>
    <x v="3"/>
    <s v="KV05"/>
    <x v="1"/>
    <s v="K02"/>
    <x v="1"/>
    <s v="NV01"/>
    <n v="110"/>
    <n v="52"/>
    <n v="5720"/>
    <n v="36"/>
  </r>
  <r>
    <x v="207"/>
    <x v="0"/>
    <s v="Tuần 15/2022"/>
    <x v="3"/>
    <s v="Q 2/2022"/>
    <n v="2022"/>
    <d v="1899-12-30T12:32:50"/>
    <x v="6"/>
    <s v="HĐ331"/>
    <x v="2"/>
    <x v="2"/>
    <s v="KV03"/>
    <x v="1"/>
    <s v="K02"/>
    <x v="2"/>
    <s v="NV05"/>
    <n v="90"/>
    <n v="37"/>
    <n v="3330"/>
    <n v="25"/>
  </r>
  <r>
    <x v="208"/>
    <x v="0"/>
    <s v="Tuần 16/2022"/>
    <x v="3"/>
    <s v="Q 2/2022"/>
    <n v="2022"/>
    <d v="1899-12-30T11:15:22"/>
    <x v="9"/>
    <s v="HĐ350"/>
    <x v="0"/>
    <x v="4"/>
    <s v="KV04"/>
    <x v="1"/>
    <s v="K02"/>
    <x v="0"/>
    <s v="NV03"/>
    <n v="100"/>
    <n v="79"/>
    <n v="7900"/>
    <n v="28"/>
  </r>
  <r>
    <x v="208"/>
    <x v="0"/>
    <s v="Tuần 16/2022"/>
    <x v="3"/>
    <s v="Q 2/2022"/>
    <n v="2022"/>
    <d v="1899-12-30T13:23:47"/>
    <x v="6"/>
    <s v="HĐ351"/>
    <x v="1"/>
    <x v="1"/>
    <s v="KV02"/>
    <x v="1"/>
    <s v="K02"/>
    <x v="0"/>
    <s v="NV03"/>
    <n v="100"/>
    <n v="63"/>
    <n v="6300"/>
    <n v="22"/>
  </r>
  <r>
    <x v="209"/>
    <x v="1"/>
    <s v="Tuần 17/2022"/>
    <x v="3"/>
    <s v="Q 2/2022"/>
    <n v="2022"/>
    <d v="1899-12-30T10:33:18"/>
    <x v="9"/>
    <s v="HĐ354"/>
    <x v="0"/>
    <x v="1"/>
    <s v="KV02"/>
    <x v="1"/>
    <s v="K02"/>
    <x v="1"/>
    <s v="NV01"/>
    <n v="100"/>
    <n v="80"/>
    <n v="8000"/>
    <n v="28"/>
  </r>
  <r>
    <x v="209"/>
    <x v="1"/>
    <s v="Tuần 17/2022"/>
    <x v="3"/>
    <s v="Q 2/2022"/>
    <n v="2022"/>
    <d v="1899-12-30T09:33:24"/>
    <x v="7"/>
    <s v="HĐ355"/>
    <x v="2"/>
    <x v="3"/>
    <s v="KV05"/>
    <x v="1"/>
    <s v="K02"/>
    <x v="4"/>
    <s v="NV04"/>
    <n v="90"/>
    <n v="33"/>
    <n v="2970"/>
    <n v="25"/>
  </r>
  <r>
    <x v="62"/>
    <x v="4"/>
    <s v="Tuần 17/2022"/>
    <x v="3"/>
    <s v="Q 2/2022"/>
    <n v="2022"/>
    <d v="1899-12-30T12:54:39"/>
    <x v="6"/>
    <s v="HĐ364"/>
    <x v="3"/>
    <x v="0"/>
    <s v="KV06"/>
    <x v="1"/>
    <s v="K02"/>
    <x v="0"/>
    <s v="NV03"/>
    <n v="110"/>
    <n v="51"/>
    <n v="5610"/>
    <n v="36"/>
  </r>
  <r>
    <x v="210"/>
    <x v="1"/>
    <s v="Tuần 18/2022"/>
    <x v="3"/>
    <s v="Q 2/2022"/>
    <n v="2022"/>
    <d v="1899-12-30T12:17:01"/>
    <x v="6"/>
    <s v="HĐ374"/>
    <x v="1"/>
    <x v="4"/>
    <s v="KV04"/>
    <x v="1"/>
    <s v="K02"/>
    <x v="0"/>
    <s v="NV03"/>
    <n v="100"/>
    <n v="64"/>
    <n v="6400"/>
    <n v="22"/>
  </r>
  <r>
    <x v="210"/>
    <x v="1"/>
    <s v="Tuần 18/2022"/>
    <x v="3"/>
    <s v="Q 2/2022"/>
    <n v="2022"/>
    <d v="1899-12-30T12:54:39"/>
    <x v="6"/>
    <s v="HĐ376"/>
    <x v="1"/>
    <x v="0"/>
    <s v="KV06"/>
    <x v="1"/>
    <s v="K02"/>
    <x v="4"/>
    <s v="NV04"/>
    <n v="100"/>
    <n v="64"/>
    <n v="6400"/>
    <n v="22"/>
  </r>
  <r>
    <x v="211"/>
    <x v="4"/>
    <s v="Tuần 18/2022"/>
    <x v="3"/>
    <s v="Q 2/2022"/>
    <n v="2022"/>
    <d v="1899-12-30T08:04:18"/>
    <x v="7"/>
    <s v="HĐ383"/>
    <x v="1"/>
    <x v="0"/>
    <s v="KV06"/>
    <x v="1"/>
    <s v="K02"/>
    <x v="1"/>
    <s v="NV01"/>
    <n v="100"/>
    <n v="59"/>
    <n v="5900"/>
    <n v="22"/>
  </r>
  <r>
    <x v="66"/>
    <x v="6"/>
    <s v="Tuần 18/2022"/>
    <x v="3"/>
    <s v="Q 2/2022"/>
    <n v="2022"/>
    <d v="1899-12-30T09:58:09"/>
    <x v="7"/>
    <s v="HĐ391"/>
    <x v="3"/>
    <x v="3"/>
    <s v="KV05"/>
    <x v="1"/>
    <s v="K02"/>
    <x v="0"/>
    <s v="NV03"/>
    <n v="110"/>
    <n v="54"/>
    <n v="5940"/>
    <n v="36"/>
  </r>
  <r>
    <x v="67"/>
    <x v="1"/>
    <s v="Tuần 19/2022"/>
    <x v="4"/>
    <s v="Q 2/2022"/>
    <n v="2022"/>
    <d v="1899-12-30T08:04:18"/>
    <x v="7"/>
    <s v="HĐ395"/>
    <x v="1"/>
    <x v="1"/>
    <s v="KV02"/>
    <x v="1"/>
    <s v="K02"/>
    <x v="2"/>
    <s v="NV05"/>
    <n v="100"/>
    <n v="64"/>
    <n v="6400"/>
    <n v="22"/>
  </r>
  <r>
    <x v="67"/>
    <x v="1"/>
    <s v="Tuần 19/2022"/>
    <x v="4"/>
    <s v="Q 2/2022"/>
    <n v="2022"/>
    <d v="1899-12-30T13:23:47"/>
    <x v="6"/>
    <s v="HĐ397"/>
    <x v="2"/>
    <x v="4"/>
    <s v="KV04"/>
    <x v="1"/>
    <s v="K02"/>
    <x v="4"/>
    <s v="NV04"/>
    <n v="90"/>
    <n v="34"/>
    <n v="3060"/>
    <n v="25"/>
  </r>
  <r>
    <x v="68"/>
    <x v="2"/>
    <s v="Tuần 19/2022"/>
    <x v="4"/>
    <s v="Q 2/2022"/>
    <n v="2022"/>
    <d v="1899-12-30T09:57:10"/>
    <x v="7"/>
    <s v="HĐ398"/>
    <x v="0"/>
    <x v="3"/>
    <s v="KV05"/>
    <x v="1"/>
    <s v="K02"/>
    <x v="2"/>
    <s v="NV05"/>
    <n v="100"/>
    <n v="82"/>
    <n v="8200"/>
    <n v="28"/>
  </r>
  <r>
    <x v="212"/>
    <x v="5"/>
    <s v="Tuần 19/2022"/>
    <x v="4"/>
    <s v="Q 2/2022"/>
    <n v="2022"/>
    <d v="1899-12-30T09:57:10"/>
    <x v="7"/>
    <s v="HĐ407"/>
    <x v="0"/>
    <x v="3"/>
    <s v="KV05"/>
    <x v="1"/>
    <s v="K02"/>
    <x v="1"/>
    <s v="NV01"/>
    <n v="100"/>
    <n v="84"/>
    <n v="8400"/>
    <n v="28"/>
  </r>
  <r>
    <x v="213"/>
    <x v="3"/>
    <s v="Tuần 20/2022"/>
    <x v="4"/>
    <s v="Q 2/2022"/>
    <n v="2022"/>
    <d v="1899-12-30T13:23:47"/>
    <x v="6"/>
    <s v="HĐ424"/>
    <x v="0"/>
    <x v="0"/>
    <s v="KV06"/>
    <x v="1"/>
    <s v="K02"/>
    <x v="1"/>
    <s v="NV01"/>
    <n v="100"/>
    <n v="83"/>
    <n v="8300"/>
    <n v="28"/>
  </r>
  <r>
    <x v="214"/>
    <x v="4"/>
    <s v="Tuần 20/2022"/>
    <x v="4"/>
    <s v="Q 2/2022"/>
    <n v="2022"/>
    <d v="1899-12-30T10:33:18"/>
    <x v="9"/>
    <s v="HĐ427"/>
    <x v="2"/>
    <x v="1"/>
    <s v="KV02"/>
    <x v="1"/>
    <s v="K02"/>
    <x v="4"/>
    <s v="NV04"/>
    <n v="90"/>
    <n v="34"/>
    <n v="3060"/>
    <n v="25"/>
  </r>
  <r>
    <x v="74"/>
    <x v="6"/>
    <s v="Tuần 20/2022"/>
    <x v="4"/>
    <s v="Q 2/2022"/>
    <n v="2022"/>
    <d v="1899-12-30T11:15:22"/>
    <x v="9"/>
    <s v="HĐ432"/>
    <x v="0"/>
    <x v="2"/>
    <s v="KV03"/>
    <x v="1"/>
    <s v="K02"/>
    <x v="1"/>
    <s v="NV01"/>
    <n v="100"/>
    <n v="79"/>
    <n v="7900"/>
    <n v="28"/>
  </r>
  <r>
    <x v="75"/>
    <x v="0"/>
    <s v="Tuần 20/2022"/>
    <x v="4"/>
    <s v="Q 2/2022"/>
    <n v="2022"/>
    <d v="1899-12-30T11:05:45"/>
    <x v="9"/>
    <s v="HĐ434"/>
    <x v="1"/>
    <x v="4"/>
    <s v="KV04"/>
    <x v="1"/>
    <s v="K02"/>
    <x v="0"/>
    <s v="NV03"/>
    <n v="100"/>
    <n v="63"/>
    <n v="6300"/>
    <n v="22"/>
  </r>
  <r>
    <x v="215"/>
    <x v="2"/>
    <s v="Tuần 21/2022"/>
    <x v="4"/>
    <s v="Q 2/2022"/>
    <n v="2022"/>
    <d v="1899-12-30T08:25:58"/>
    <x v="7"/>
    <s v="HĐ440"/>
    <x v="0"/>
    <x v="0"/>
    <s v="KV06"/>
    <x v="1"/>
    <s v="K02"/>
    <x v="3"/>
    <s v="NV02"/>
    <n v="100"/>
    <n v="79"/>
    <n v="7900"/>
    <n v="28"/>
  </r>
  <r>
    <x v="76"/>
    <x v="3"/>
    <s v="Tuần 21/2022"/>
    <x v="4"/>
    <s v="Q 2/2022"/>
    <n v="2022"/>
    <d v="1899-12-30T10:55:06"/>
    <x v="9"/>
    <s v="HĐ445"/>
    <x v="3"/>
    <x v="4"/>
    <s v="KV04"/>
    <x v="1"/>
    <s v="K02"/>
    <x v="1"/>
    <s v="NV01"/>
    <n v="110"/>
    <n v="57"/>
    <n v="6270"/>
    <n v="36"/>
  </r>
  <r>
    <x v="216"/>
    <x v="4"/>
    <s v="Tuần 21/2022"/>
    <x v="4"/>
    <s v="Q 2/2022"/>
    <n v="2022"/>
    <d v="1899-12-30T10:11:47"/>
    <x v="9"/>
    <s v="HĐ446"/>
    <x v="1"/>
    <x v="0"/>
    <s v="KV06"/>
    <x v="1"/>
    <s v="K02"/>
    <x v="4"/>
    <s v="NV04"/>
    <n v="100"/>
    <n v="64"/>
    <n v="6400"/>
    <n v="22"/>
  </r>
  <r>
    <x v="217"/>
    <x v="0"/>
    <s v="Tuần 21/2022"/>
    <x v="4"/>
    <s v="Q 2/2022"/>
    <n v="2022"/>
    <d v="1899-12-30T12:17:01"/>
    <x v="6"/>
    <s v="HĐ456"/>
    <x v="3"/>
    <x v="2"/>
    <s v="KV03"/>
    <x v="1"/>
    <s v="K02"/>
    <x v="4"/>
    <s v="NV04"/>
    <n v="110"/>
    <n v="55"/>
    <n v="6050"/>
    <n v="36"/>
  </r>
  <r>
    <x v="218"/>
    <x v="1"/>
    <s v="Tuần 22/2022"/>
    <x v="4"/>
    <s v="Q 2/2022"/>
    <n v="2022"/>
    <d v="1899-12-30T08:59:31"/>
    <x v="7"/>
    <s v="HĐ458"/>
    <x v="2"/>
    <x v="5"/>
    <s v="KV01"/>
    <x v="1"/>
    <s v="K02"/>
    <x v="3"/>
    <s v="NV02"/>
    <n v="90"/>
    <n v="37"/>
    <n v="3330"/>
    <n v="25"/>
  </r>
  <r>
    <x v="219"/>
    <x v="3"/>
    <s v="Tuần 22/2022"/>
    <x v="4"/>
    <s v="Q 2/2022"/>
    <n v="2022"/>
    <d v="1899-12-30T10:11:47"/>
    <x v="9"/>
    <s v="HĐ464"/>
    <x v="3"/>
    <x v="3"/>
    <s v="KV05"/>
    <x v="1"/>
    <s v="K02"/>
    <x v="1"/>
    <s v="NV01"/>
    <n v="110"/>
    <n v="53"/>
    <n v="5830"/>
    <n v="36"/>
  </r>
  <r>
    <x v="219"/>
    <x v="3"/>
    <s v="Tuần 22/2022"/>
    <x v="4"/>
    <s v="Q 2/2022"/>
    <n v="2022"/>
    <d v="1899-12-30T15:17:02"/>
    <x v="8"/>
    <s v="HĐ466"/>
    <x v="3"/>
    <x v="0"/>
    <s v="KV06"/>
    <x v="1"/>
    <s v="K02"/>
    <x v="4"/>
    <s v="NV04"/>
    <n v="110"/>
    <n v="55"/>
    <n v="6050"/>
    <n v="36"/>
  </r>
  <r>
    <x v="79"/>
    <x v="5"/>
    <s v="Tuần 22/2022"/>
    <x v="4"/>
    <s v="Q 2/2022"/>
    <n v="2022"/>
    <d v="1899-12-30T10:55:06"/>
    <x v="9"/>
    <s v="HĐ472"/>
    <x v="1"/>
    <x v="0"/>
    <s v="KV06"/>
    <x v="1"/>
    <s v="K02"/>
    <x v="3"/>
    <s v="NV02"/>
    <n v="100"/>
    <n v="60"/>
    <n v="6000"/>
    <n v="22"/>
  </r>
  <r>
    <x v="220"/>
    <x v="1"/>
    <s v="Tuần 23/2022"/>
    <x v="4"/>
    <s v="Q 2/2022"/>
    <n v="2022"/>
    <d v="1899-12-30T12:32:50"/>
    <x v="6"/>
    <s v="HĐ479"/>
    <x v="3"/>
    <x v="1"/>
    <s v="KV02"/>
    <x v="1"/>
    <s v="K02"/>
    <x v="0"/>
    <s v="NV03"/>
    <n v="110"/>
    <n v="54"/>
    <n v="5940"/>
    <n v="36"/>
  </r>
  <r>
    <x v="220"/>
    <x v="1"/>
    <s v="Tuần 23/2022"/>
    <x v="4"/>
    <s v="Q 2/2022"/>
    <n v="2022"/>
    <d v="1899-12-30T10:55:06"/>
    <x v="9"/>
    <s v="HĐ481"/>
    <x v="0"/>
    <x v="4"/>
    <s v="KV04"/>
    <x v="1"/>
    <s v="K02"/>
    <x v="2"/>
    <s v="NV05"/>
    <n v="100"/>
    <n v="81"/>
    <n v="8100"/>
    <n v="28"/>
  </r>
  <r>
    <x v="82"/>
    <x v="2"/>
    <s v="Tuần 23/2022"/>
    <x v="4"/>
    <s v="Q 2/2022"/>
    <n v="2022"/>
    <d v="1899-12-30T08:47:02"/>
    <x v="7"/>
    <s v="HĐ483"/>
    <x v="2"/>
    <x v="3"/>
    <s v="KV05"/>
    <x v="1"/>
    <s v="K02"/>
    <x v="1"/>
    <s v="NV01"/>
    <n v="90"/>
    <n v="38"/>
    <n v="3420"/>
    <n v="25"/>
  </r>
  <r>
    <x v="221"/>
    <x v="5"/>
    <s v="Tuần 23/2022"/>
    <x v="5"/>
    <s v="Q 2/2022"/>
    <n v="2022"/>
    <d v="1899-12-30T09:04:04"/>
    <x v="7"/>
    <s v="HĐ492"/>
    <x v="1"/>
    <x v="5"/>
    <s v="KV01"/>
    <x v="1"/>
    <s v="K02"/>
    <x v="1"/>
    <s v="NV01"/>
    <n v="100"/>
    <n v="64"/>
    <n v="6400"/>
    <n v="22"/>
  </r>
  <r>
    <x v="89"/>
    <x v="5"/>
    <s v="Tuần 24/2022"/>
    <x v="5"/>
    <s v="Q 2/2022"/>
    <n v="2022"/>
    <d v="1899-12-30T11:15:22"/>
    <x v="9"/>
    <s v="HĐ514"/>
    <x v="0"/>
    <x v="1"/>
    <s v="KV02"/>
    <x v="1"/>
    <s v="K02"/>
    <x v="2"/>
    <s v="NV05"/>
    <n v="100"/>
    <n v="80"/>
    <n v="8000"/>
    <n v="28"/>
  </r>
  <r>
    <x v="92"/>
    <x v="1"/>
    <s v="Tuần 25/2022"/>
    <x v="5"/>
    <s v="Q 2/2022"/>
    <n v="2022"/>
    <d v="1899-12-30T17:48:19"/>
    <x v="10"/>
    <s v="HĐ523"/>
    <x v="0"/>
    <x v="1"/>
    <s v="KV02"/>
    <x v="1"/>
    <s v="K02"/>
    <x v="2"/>
    <s v="NV05"/>
    <n v="100"/>
    <n v="79"/>
    <n v="7900"/>
    <n v="28"/>
  </r>
  <r>
    <x v="222"/>
    <x v="2"/>
    <s v="Tuần 25/2022"/>
    <x v="5"/>
    <s v="Q 2/2022"/>
    <n v="2022"/>
    <d v="1899-12-30T11:15:22"/>
    <x v="9"/>
    <s v="HĐ526"/>
    <x v="2"/>
    <x v="1"/>
    <s v="KV02"/>
    <x v="1"/>
    <s v="K02"/>
    <x v="0"/>
    <s v="NV03"/>
    <n v="90"/>
    <n v="37"/>
    <n v="3330"/>
    <n v="25"/>
  </r>
  <r>
    <x v="223"/>
    <x v="4"/>
    <s v="Tuần 25/2022"/>
    <x v="5"/>
    <s v="Q 2/2022"/>
    <n v="2022"/>
    <d v="1899-12-30T10:33:18"/>
    <x v="9"/>
    <s v="HĐ530"/>
    <x v="1"/>
    <x v="3"/>
    <s v="KV05"/>
    <x v="1"/>
    <s v="K02"/>
    <x v="1"/>
    <s v="NV01"/>
    <n v="100"/>
    <n v="63"/>
    <n v="6300"/>
    <n v="22"/>
  </r>
  <r>
    <x v="224"/>
    <x v="0"/>
    <s v="Tuần 25/2022"/>
    <x v="5"/>
    <s v="Q 2/2022"/>
    <n v="2022"/>
    <d v="1899-12-30T10:33:18"/>
    <x v="9"/>
    <s v="HĐ539"/>
    <x v="2"/>
    <x v="0"/>
    <s v="KV06"/>
    <x v="1"/>
    <s v="K02"/>
    <x v="0"/>
    <s v="NV03"/>
    <n v="90"/>
    <n v="33"/>
    <n v="2970"/>
    <n v="25"/>
  </r>
  <r>
    <x v="225"/>
    <x v="1"/>
    <s v="Tuần 26/2022"/>
    <x v="5"/>
    <s v="Q 2/2022"/>
    <n v="2022"/>
    <d v="1899-12-30T08:06:07"/>
    <x v="7"/>
    <s v="HĐ544"/>
    <x v="1"/>
    <x v="5"/>
    <s v="KV01"/>
    <x v="1"/>
    <s v="K02"/>
    <x v="4"/>
    <s v="NV04"/>
    <n v="100"/>
    <n v="64"/>
    <n v="6400"/>
    <n v="22"/>
  </r>
  <r>
    <x v="95"/>
    <x v="2"/>
    <s v="Tuần 26/2022"/>
    <x v="5"/>
    <s v="Q 2/2022"/>
    <n v="2022"/>
    <d v="1899-12-30T10:11:47"/>
    <x v="9"/>
    <s v="HĐ546"/>
    <x v="1"/>
    <x v="3"/>
    <s v="KV05"/>
    <x v="1"/>
    <s v="K02"/>
    <x v="2"/>
    <s v="NV05"/>
    <n v="100"/>
    <n v="62"/>
    <n v="6200"/>
    <n v="22"/>
  </r>
  <r>
    <x v="226"/>
    <x v="3"/>
    <s v="Tuần 26/2022"/>
    <x v="5"/>
    <s v="Q 2/2022"/>
    <n v="2022"/>
    <d v="1899-12-30T12:17:01"/>
    <x v="6"/>
    <s v="HĐ550"/>
    <x v="2"/>
    <x v="0"/>
    <s v="KV06"/>
    <x v="1"/>
    <s v="K02"/>
    <x v="4"/>
    <s v="NV04"/>
    <n v="90"/>
    <n v="37"/>
    <n v="3330"/>
    <n v="25"/>
  </r>
  <r>
    <x v="96"/>
    <x v="4"/>
    <s v="Tuần 26/2022"/>
    <x v="5"/>
    <s v="Q 2/2022"/>
    <n v="2022"/>
    <d v="1899-12-30T15:12:38"/>
    <x v="8"/>
    <s v="HĐ551"/>
    <x v="0"/>
    <x v="0"/>
    <s v="KV06"/>
    <x v="1"/>
    <s v="K02"/>
    <x v="2"/>
    <s v="NV05"/>
    <n v="100"/>
    <n v="84"/>
    <n v="8400"/>
    <n v="28"/>
  </r>
  <r>
    <x v="99"/>
    <x v="1"/>
    <s v="Tuần 27/2022"/>
    <x v="5"/>
    <s v="Q 2/2022"/>
    <n v="2022"/>
    <d v="1899-12-30T08:47:02"/>
    <x v="7"/>
    <s v="HĐ565"/>
    <x v="3"/>
    <x v="5"/>
    <s v="KV01"/>
    <x v="1"/>
    <s v="K02"/>
    <x v="4"/>
    <s v="NV04"/>
    <n v="110"/>
    <n v="57"/>
    <n v="6270"/>
    <n v="36"/>
  </r>
  <r>
    <x v="227"/>
    <x v="2"/>
    <s v="Tuần 27/2022"/>
    <x v="5"/>
    <s v="Q 2/2022"/>
    <n v="2022"/>
    <d v="1899-12-30T08:04:18"/>
    <x v="7"/>
    <s v="HĐ568"/>
    <x v="3"/>
    <x v="0"/>
    <s v="KV06"/>
    <x v="1"/>
    <s v="K02"/>
    <x v="2"/>
    <s v="NV05"/>
    <n v="110"/>
    <n v="53"/>
    <n v="5830"/>
    <n v="36"/>
  </r>
  <r>
    <x v="228"/>
    <x v="3"/>
    <s v="Tuần 27/2022"/>
    <x v="5"/>
    <s v="Q 2/2022"/>
    <n v="2022"/>
    <d v="1899-12-30T12:54:39"/>
    <x v="6"/>
    <s v="HĐ570"/>
    <x v="0"/>
    <x v="4"/>
    <s v="KV04"/>
    <x v="1"/>
    <s v="K02"/>
    <x v="3"/>
    <s v="NV02"/>
    <n v="100"/>
    <n v="82"/>
    <n v="8200"/>
    <n v="28"/>
  </r>
  <r>
    <x v="229"/>
    <x v="6"/>
    <s v="Tuần 27/2022"/>
    <x v="6"/>
    <s v="Q 3/2022"/>
    <n v="2022"/>
    <d v="1899-12-30T15:17:02"/>
    <x v="8"/>
    <s v="HĐ578"/>
    <x v="3"/>
    <x v="5"/>
    <s v="KV01"/>
    <x v="1"/>
    <s v="K02"/>
    <x v="4"/>
    <s v="NV04"/>
    <n v="110"/>
    <n v="56"/>
    <n v="6160"/>
    <n v="36"/>
  </r>
  <r>
    <x v="230"/>
    <x v="1"/>
    <s v="Tuần 28/2022"/>
    <x v="6"/>
    <s v="Q 3/2022"/>
    <n v="2022"/>
    <d v="1899-12-30T10:55:06"/>
    <x v="9"/>
    <s v="HĐ584"/>
    <x v="3"/>
    <x v="2"/>
    <s v="KV03"/>
    <x v="1"/>
    <s v="K02"/>
    <x v="1"/>
    <s v="NV01"/>
    <n v="110"/>
    <n v="55"/>
    <n v="6050"/>
    <n v="36"/>
  </r>
  <r>
    <x v="103"/>
    <x v="4"/>
    <s v="Tuần 28/2022"/>
    <x v="6"/>
    <s v="Q 3/2022"/>
    <n v="2022"/>
    <d v="1899-12-30T10:55:06"/>
    <x v="9"/>
    <s v="HĐ593"/>
    <x v="3"/>
    <x v="3"/>
    <s v="KV05"/>
    <x v="1"/>
    <s v="K02"/>
    <x v="1"/>
    <s v="NV01"/>
    <n v="110"/>
    <n v="57"/>
    <n v="6270"/>
    <n v="36"/>
  </r>
  <r>
    <x v="231"/>
    <x v="6"/>
    <s v="Tuần 28/2022"/>
    <x v="6"/>
    <s v="Q 3/2022"/>
    <n v="2022"/>
    <d v="1899-12-30T13:06:42"/>
    <x v="6"/>
    <s v="HĐ600"/>
    <x v="3"/>
    <x v="2"/>
    <s v="KV03"/>
    <x v="1"/>
    <s v="K02"/>
    <x v="1"/>
    <s v="NV01"/>
    <n v="110"/>
    <n v="56"/>
    <n v="6160"/>
    <n v="36"/>
  </r>
  <r>
    <x v="232"/>
    <x v="0"/>
    <s v="Tuần 28/2022"/>
    <x v="6"/>
    <s v="Q 3/2022"/>
    <n v="2022"/>
    <d v="1899-12-30T10:55:06"/>
    <x v="9"/>
    <s v="HĐ602"/>
    <x v="1"/>
    <x v="5"/>
    <s v="KV01"/>
    <x v="1"/>
    <s v="K02"/>
    <x v="0"/>
    <s v="NV03"/>
    <n v="100"/>
    <n v="61"/>
    <n v="6100"/>
    <n v="22"/>
  </r>
  <r>
    <x v="104"/>
    <x v="2"/>
    <s v="Tuần 29/2022"/>
    <x v="6"/>
    <s v="Q 3/2022"/>
    <n v="2022"/>
    <d v="1899-12-30T15:39:48"/>
    <x v="8"/>
    <s v="HĐ608"/>
    <x v="3"/>
    <x v="4"/>
    <s v="KV04"/>
    <x v="1"/>
    <s v="K02"/>
    <x v="0"/>
    <s v="NV03"/>
    <n v="110"/>
    <n v="54"/>
    <n v="5940"/>
    <n v="36"/>
  </r>
  <r>
    <x v="104"/>
    <x v="2"/>
    <s v="Tuần 29/2022"/>
    <x v="6"/>
    <s v="Q 3/2022"/>
    <n v="2022"/>
    <d v="1899-12-30T13:23:47"/>
    <x v="6"/>
    <s v="HĐ609"/>
    <x v="2"/>
    <x v="2"/>
    <s v="KV03"/>
    <x v="1"/>
    <s v="K02"/>
    <x v="0"/>
    <s v="NV03"/>
    <n v="90"/>
    <n v="37"/>
    <n v="3330"/>
    <n v="25"/>
  </r>
  <r>
    <x v="233"/>
    <x v="5"/>
    <s v="Tuần 29/2022"/>
    <x v="6"/>
    <s v="Q 3/2022"/>
    <n v="2022"/>
    <d v="1899-12-30T15:39:48"/>
    <x v="8"/>
    <s v="HĐ617"/>
    <x v="3"/>
    <x v="4"/>
    <s v="KV04"/>
    <x v="1"/>
    <s v="K02"/>
    <x v="4"/>
    <s v="NV04"/>
    <n v="110"/>
    <n v="53"/>
    <n v="5830"/>
    <n v="36"/>
  </r>
  <r>
    <x v="234"/>
    <x v="6"/>
    <s v="Tuần 29/2022"/>
    <x v="6"/>
    <s v="Q 3/2022"/>
    <n v="2022"/>
    <d v="1899-12-30T11:15:22"/>
    <x v="9"/>
    <s v="HĐ620"/>
    <x v="0"/>
    <x v="0"/>
    <s v="KV06"/>
    <x v="1"/>
    <s v="K02"/>
    <x v="4"/>
    <s v="NV04"/>
    <n v="100"/>
    <n v="78"/>
    <n v="7800"/>
    <n v="28"/>
  </r>
  <r>
    <x v="235"/>
    <x v="1"/>
    <s v="Tuần 30/2022"/>
    <x v="6"/>
    <s v="Q 3/2022"/>
    <n v="2022"/>
    <d v="1899-12-30T10:11:47"/>
    <x v="9"/>
    <s v="HĐ628"/>
    <x v="0"/>
    <x v="2"/>
    <s v="KV03"/>
    <x v="1"/>
    <s v="K02"/>
    <x v="1"/>
    <s v="NV01"/>
    <n v="100"/>
    <n v="83"/>
    <n v="8300"/>
    <n v="28"/>
  </r>
  <r>
    <x v="107"/>
    <x v="2"/>
    <s v="Tuần 30/2022"/>
    <x v="6"/>
    <s v="Q 3/2022"/>
    <n v="2022"/>
    <d v="1899-12-30T10:33:18"/>
    <x v="9"/>
    <s v="HĐ630"/>
    <x v="3"/>
    <x v="2"/>
    <s v="KV03"/>
    <x v="1"/>
    <s v="K02"/>
    <x v="2"/>
    <s v="NV05"/>
    <n v="110"/>
    <n v="53"/>
    <n v="5830"/>
    <n v="36"/>
  </r>
  <r>
    <x v="236"/>
    <x v="3"/>
    <s v="Tuần 30/2022"/>
    <x v="6"/>
    <s v="Q 3/2022"/>
    <n v="2022"/>
    <d v="1899-12-30T11:15:22"/>
    <x v="9"/>
    <s v="HĐ632"/>
    <x v="2"/>
    <x v="4"/>
    <s v="KV04"/>
    <x v="1"/>
    <s v="K02"/>
    <x v="2"/>
    <s v="NV05"/>
    <n v="90"/>
    <n v="34"/>
    <n v="3060"/>
    <n v="25"/>
  </r>
  <r>
    <x v="236"/>
    <x v="3"/>
    <s v="Tuần 30/2022"/>
    <x v="6"/>
    <s v="Q 3/2022"/>
    <n v="2022"/>
    <d v="1899-12-30T15:12:38"/>
    <x v="8"/>
    <s v="HĐ633"/>
    <x v="1"/>
    <x v="0"/>
    <s v="KV06"/>
    <x v="1"/>
    <s v="K02"/>
    <x v="2"/>
    <s v="NV05"/>
    <n v="100"/>
    <n v="59"/>
    <n v="5900"/>
    <n v="22"/>
  </r>
  <r>
    <x v="109"/>
    <x v="5"/>
    <s v="Tuần 30/2022"/>
    <x v="6"/>
    <s v="Q 3/2022"/>
    <n v="2022"/>
    <d v="1899-12-30T16:23:14"/>
    <x v="10"/>
    <s v="HĐ638"/>
    <x v="1"/>
    <x v="4"/>
    <s v="KV04"/>
    <x v="1"/>
    <s v="K02"/>
    <x v="0"/>
    <s v="NV03"/>
    <n v="100"/>
    <n v="62"/>
    <n v="6200"/>
    <n v="22"/>
  </r>
  <r>
    <x v="109"/>
    <x v="5"/>
    <s v="Tuần 30/2022"/>
    <x v="6"/>
    <s v="Q 3/2022"/>
    <n v="2022"/>
    <d v="1899-12-30T09:33:24"/>
    <x v="7"/>
    <s v="HĐ640"/>
    <x v="3"/>
    <x v="3"/>
    <s v="KV05"/>
    <x v="1"/>
    <s v="K02"/>
    <x v="1"/>
    <s v="NV01"/>
    <n v="110"/>
    <n v="52"/>
    <n v="5720"/>
    <n v="36"/>
  </r>
  <r>
    <x v="237"/>
    <x v="0"/>
    <s v="Tuần 30/2022"/>
    <x v="6"/>
    <s v="Q 3/2022"/>
    <n v="2022"/>
    <d v="1899-12-30T13:23:47"/>
    <x v="6"/>
    <s v="HĐ645"/>
    <x v="1"/>
    <x v="0"/>
    <s v="KV06"/>
    <x v="1"/>
    <s v="K02"/>
    <x v="2"/>
    <s v="NV05"/>
    <n v="100"/>
    <n v="59"/>
    <n v="5900"/>
    <n v="22"/>
  </r>
  <r>
    <x v="113"/>
    <x v="4"/>
    <s v="Tuần 31/2022"/>
    <x v="6"/>
    <s v="Q 3/2022"/>
    <n v="2022"/>
    <d v="1899-12-30T11:15:22"/>
    <x v="9"/>
    <s v="HĐ656"/>
    <x v="1"/>
    <x v="5"/>
    <s v="KV01"/>
    <x v="1"/>
    <s v="K02"/>
    <x v="0"/>
    <s v="NV03"/>
    <n v="100"/>
    <n v="62"/>
    <n v="6200"/>
    <n v="22"/>
  </r>
  <r>
    <x v="113"/>
    <x v="4"/>
    <s v="Tuần 31/2022"/>
    <x v="6"/>
    <s v="Q 3/2022"/>
    <n v="2022"/>
    <d v="1899-12-30T09:33:24"/>
    <x v="7"/>
    <s v="HĐ658"/>
    <x v="3"/>
    <x v="1"/>
    <s v="KV02"/>
    <x v="1"/>
    <s v="K02"/>
    <x v="3"/>
    <s v="NV02"/>
    <n v="110"/>
    <n v="54"/>
    <n v="5940"/>
    <n v="36"/>
  </r>
  <r>
    <x v="114"/>
    <x v="6"/>
    <s v="Tuần 31/2022"/>
    <x v="6"/>
    <s v="Q 3/2022"/>
    <n v="2022"/>
    <d v="1899-12-30T08:06:07"/>
    <x v="7"/>
    <s v="HĐ662"/>
    <x v="1"/>
    <x v="0"/>
    <s v="KV06"/>
    <x v="1"/>
    <s v="K02"/>
    <x v="3"/>
    <s v="NV02"/>
    <n v="100"/>
    <n v="59"/>
    <n v="5900"/>
    <n v="22"/>
  </r>
  <r>
    <x v="115"/>
    <x v="0"/>
    <s v="Tuần 31/2022"/>
    <x v="6"/>
    <s v="Q 3/2022"/>
    <n v="2022"/>
    <d v="1899-12-30T10:55:06"/>
    <x v="9"/>
    <s v="HĐ666"/>
    <x v="0"/>
    <x v="3"/>
    <s v="KV05"/>
    <x v="1"/>
    <s v="K02"/>
    <x v="0"/>
    <s v="NV03"/>
    <n v="100"/>
    <n v="82"/>
    <n v="8200"/>
    <n v="28"/>
  </r>
  <r>
    <x v="238"/>
    <x v="5"/>
    <s v="Tuần 32/2022"/>
    <x v="7"/>
    <s v="Q 3/2022"/>
    <n v="2022"/>
    <d v="1899-12-30T15:39:48"/>
    <x v="8"/>
    <s v="HĐ681"/>
    <x v="1"/>
    <x v="3"/>
    <s v="KV05"/>
    <x v="1"/>
    <s v="K02"/>
    <x v="2"/>
    <s v="NV05"/>
    <n v="100"/>
    <n v="64"/>
    <n v="6400"/>
    <n v="22"/>
  </r>
  <r>
    <x v="119"/>
    <x v="1"/>
    <s v="Tuần 33/2022"/>
    <x v="7"/>
    <s v="Q 3/2022"/>
    <n v="2022"/>
    <d v="1899-12-30T13:23:47"/>
    <x v="6"/>
    <s v="HĐ691"/>
    <x v="3"/>
    <x v="1"/>
    <s v="KV02"/>
    <x v="1"/>
    <s v="K02"/>
    <x v="4"/>
    <s v="NV04"/>
    <n v="110"/>
    <n v="51"/>
    <n v="5610"/>
    <n v="36"/>
  </r>
  <r>
    <x v="239"/>
    <x v="3"/>
    <s v="Tuần 33/2022"/>
    <x v="7"/>
    <s v="Q 3/2022"/>
    <n v="2022"/>
    <d v="1899-12-30T08:47:02"/>
    <x v="7"/>
    <s v="HĐ695"/>
    <x v="0"/>
    <x v="1"/>
    <s v="KV02"/>
    <x v="1"/>
    <s v="K02"/>
    <x v="1"/>
    <s v="NV01"/>
    <n v="100"/>
    <n v="83"/>
    <n v="8300"/>
    <n v="28"/>
  </r>
  <r>
    <x v="239"/>
    <x v="3"/>
    <s v="Tuần 33/2022"/>
    <x v="7"/>
    <s v="Q 3/2022"/>
    <n v="2022"/>
    <d v="1899-12-30T16:23:14"/>
    <x v="10"/>
    <s v="HĐ696"/>
    <x v="3"/>
    <x v="1"/>
    <s v="KV02"/>
    <x v="1"/>
    <s v="K02"/>
    <x v="2"/>
    <s v="NV05"/>
    <n v="110"/>
    <n v="55"/>
    <n v="6050"/>
    <n v="36"/>
  </r>
  <r>
    <x v="239"/>
    <x v="3"/>
    <s v="Tuần 33/2022"/>
    <x v="7"/>
    <s v="Q 3/2022"/>
    <n v="2022"/>
    <d v="1899-12-30T15:12:38"/>
    <x v="8"/>
    <s v="HĐ697"/>
    <x v="1"/>
    <x v="0"/>
    <s v="KV06"/>
    <x v="1"/>
    <s v="K02"/>
    <x v="4"/>
    <s v="NV04"/>
    <n v="100"/>
    <n v="58"/>
    <n v="5800"/>
    <n v="22"/>
  </r>
  <r>
    <x v="120"/>
    <x v="4"/>
    <s v="Tuần 33/2022"/>
    <x v="7"/>
    <s v="Q 3/2022"/>
    <n v="2022"/>
    <d v="1899-12-30T08:04:18"/>
    <x v="7"/>
    <s v="HĐ698"/>
    <x v="1"/>
    <x v="3"/>
    <s v="KV05"/>
    <x v="1"/>
    <s v="K02"/>
    <x v="0"/>
    <s v="NV03"/>
    <n v="100"/>
    <n v="59"/>
    <n v="5900"/>
    <n v="22"/>
  </r>
  <r>
    <x v="121"/>
    <x v="5"/>
    <s v="Tuần 33/2022"/>
    <x v="7"/>
    <s v="Q 3/2022"/>
    <n v="2022"/>
    <d v="1899-12-30T09:57:10"/>
    <x v="7"/>
    <s v="HĐ701"/>
    <x v="1"/>
    <x v="5"/>
    <s v="KV01"/>
    <x v="1"/>
    <s v="K02"/>
    <x v="3"/>
    <s v="NV02"/>
    <n v="100"/>
    <n v="64"/>
    <n v="6400"/>
    <n v="22"/>
  </r>
  <r>
    <x v="122"/>
    <x v="6"/>
    <s v="Tuần 33/2022"/>
    <x v="7"/>
    <s v="Q 3/2022"/>
    <n v="2022"/>
    <d v="1899-12-30T09:13:26"/>
    <x v="7"/>
    <s v="HĐ705"/>
    <x v="3"/>
    <x v="2"/>
    <s v="KV03"/>
    <x v="1"/>
    <s v="K02"/>
    <x v="1"/>
    <s v="NV01"/>
    <n v="110"/>
    <n v="54"/>
    <n v="5940"/>
    <n v="36"/>
  </r>
  <r>
    <x v="240"/>
    <x v="0"/>
    <s v="Tuần 33/2022"/>
    <x v="7"/>
    <s v="Q 3/2022"/>
    <n v="2022"/>
    <d v="1899-12-30T08:12:15"/>
    <x v="7"/>
    <s v="HĐ707"/>
    <x v="1"/>
    <x v="3"/>
    <s v="KV05"/>
    <x v="1"/>
    <s v="K02"/>
    <x v="0"/>
    <s v="NV03"/>
    <n v="100"/>
    <n v="61"/>
    <n v="6100"/>
    <n v="22"/>
  </r>
  <r>
    <x v="123"/>
    <x v="1"/>
    <s v="Tuần 34/2022"/>
    <x v="7"/>
    <s v="Q 3/2022"/>
    <n v="2022"/>
    <d v="1899-12-30T15:39:48"/>
    <x v="8"/>
    <s v="HĐ711"/>
    <x v="0"/>
    <x v="2"/>
    <s v="KV03"/>
    <x v="1"/>
    <s v="K02"/>
    <x v="2"/>
    <s v="NV05"/>
    <n v="100"/>
    <n v="84"/>
    <n v="8400"/>
    <n v="28"/>
  </r>
  <r>
    <x v="241"/>
    <x v="3"/>
    <s v="Tuần 34/2022"/>
    <x v="7"/>
    <s v="Q 3/2022"/>
    <n v="2022"/>
    <d v="1899-12-30T08:12:15"/>
    <x v="7"/>
    <s v="HĐ716"/>
    <x v="3"/>
    <x v="0"/>
    <s v="KV06"/>
    <x v="1"/>
    <s v="K02"/>
    <x v="2"/>
    <s v="NV05"/>
    <n v="110"/>
    <n v="53"/>
    <n v="5830"/>
    <n v="36"/>
  </r>
  <r>
    <x v="241"/>
    <x v="3"/>
    <s v="Tuần 34/2022"/>
    <x v="7"/>
    <s v="Q 3/2022"/>
    <n v="2022"/>
    <d v="1899-12-30T09:13:26"/>
    <x v="7"/>
    <s v="HĐ717"/>
    <x v="0"/>
    <x v="1"/>
    <s v="KV02"/>
    <x v="1"/>
    <s v="K02"/>
    <x v="1"/>
    <s v="NV01"/>
    <n v="100"/>
    <n v="78"/>
    <n v="7800"/>
    <n v="28"/>
  </r>
  <r>
    <x v="241"/>
    <x v="3"/>
    <s v="Tuần 34/2022"/>
    <x v="7"/>
    <s v="Q 3/2022"/>
    <n v="2022"/>
    <d v="1899-12-30T13:23:47"/>
    <x v="6"/>
    <s v="HĐ718"/>
    <x v="1"/>
    <x v="0"/>
    <s v="KV06"/>
    <x v="1"/>
    <s v="K02"/>
    <x v="0"/>
    <s v="NV03"/>
    <n v="100"/>
    <n v="59"/>
    <n v="5900"/>
    <n v="22"/>
  </r>
  <r>
    <x v="124"/>
    <x v="5"/>
    <s v="Tuần 34/2022"/>
    <x v="7"/>
    <s v="Q 3/2022"/>
    <n v="2022"/>
    <d v="1899-12-30T15:12:38"/>
    <x v="8"/>
    <s v="HĐ724"/>
    <x v="3"/>
    <x v="3"/>
    <s v="KV05"/>
    <x v="1"/>
    <s v="K02"/>
    <x v="2"/>
    <s v="NV05"/>
    <n v="110"/>
    <n v="53"/>
    <n v="5830"/>
    <n v="36"/>
  </r>
  <r>
    <x v="127"/>
    <x v="1"/>
    <s v="Tuần 35/2022"/>
    <x v="7"/>
    <s v="Q 3/2022"/>
    <n v="2022"/>
    <d v="1899-12-30T08:06:07"/>
    <x v="7"/>
    <s v="HĐ732"/>
    <x v="1"/>
    <x v="1"/>
    <s v="KV02"/>
    <x v="1"/>
    <s v="K02"/>
    <x v="2"/>
    <s v="NV05"/>
    <n v="100"/>
    <n v="64"/>
    <n v="6400"/>
    <n v="22"/>
  </r>
  <r>
    <x v="127"/>
    <x v="1"/>
    <s v="Tuần 35/2022"/>
    <x v="7"/>
    <s v="Q 3/2022"/>
    <n v="2022"/>
    <d v="1899-12-30T15:12:38"/>
    <x v="8"/>
    <s v="HĐ733"/>
    <x v="0"/>
    <x v="0"/>
    <s v="KV06"/>
    <x v="1"/>
    <s v="K02"/>
    <x v="2"/>
    <s v="NV05"/>
    <n v="100"/>
    <n v="84"/>
    <n v="8400"/>
    <n v="28"/>
  </r>
  <r>
    <x v="242"/>
    <x v="2"/>
    <s v="Tuần 35/2022"/>
    <x v="7"/>
    <s v="Q 3/2022"/>
    <n v="2022"/>
    <d v="1899-12-30T08:25:58"/>
    <x v="7"/>
    <s v="HĐ734"/>
    <x v="2"/>
    <x v="5"/>
    <s v="KV01"/>
    <x v="1"/>
    <s v="K02"/>
    <x v="0"/>
    <s v="NV03"/>
    <n v="90"/>
    <n v="35"/>
    <n v="3150"/>
    <n v="25"/>
  </r>
  <r>
    <x v="242"/>
    <x v="2"/>
    <s v="Tuần 35/2022"/>
    <x v="7"/>
    <s v="Q 3/2022"/>
    <n v="2022"/>
    <d v="1899-12-30T17:48:19"/>
    <x v="10"/>
    <s v="HĐ735"/>
    <x v="3"/>
    <x v="3"/>
    <s v="KV05"/>
    <x v="1"/>
    <s v="K02"/>
    <x v="1"/>
    <s v="NV01"/>
    <n v="110"/>
    <n v="53"/>
    <n v="5830"/>
    <n v="36"/>
  </r>
  <r>
    <x v="243"/>
    <x v="3"/>
    <s v="Tuần 35/2022"/>
    <x v="7"/>
    <s v="Q 3/2022"/>
    <n v="2022"/>
    <d v="1899-12-30T10:55:06"/>
    <x v="9"/>
    <s v="HĐ739"/>
    <x v="2"/>
    <x v="4"/>
    <s v="KV04"/>
    <x v="1"/>
    <s v="K02"/>
    <x v="3"/>
    <s v="NV02"/>
    <n v="90"/>
    <n v="33"/>
    <n v="2970"/>
    <n v="25"/>
  </r>
  <r>
    <x v="244"/>
    <x v="6"/>
    <s v="Tuần 35/2022"/>
    <x v="7"/>
    <s v="Q 3/2022"/>
    <n v="2022"/>
    <d v="1899-12-30T11:05:45"/>
    <x v="9"/>
    <s v="HĐ746"/>
    <x v="0"/>
    <x v="0"/>
    <s v="KV06"/>
    <x v="1"/>
    <s v="K02"/>
    <x v="2"/>
    <s v="NV05"/>
    <n v="100"/>
    <n v="84"/>
    <n v="8400"/>
    <n v="28"/>
  </r>
  <r>
    <x v="245"/>
    <x v="0"/>
    <s v="Tuần 35/2022"/>
    <x v="7"/>
    <s v="Q 3/2022"/>
    <n v="2022"/>
    <d v="1899-12-30T12:17:01"/>
    <x v="6"/>
    <s v="HĐ750"/>
    <x v="0"/>
    <x v="3"/>
    <s v="KV05"/>
    <x v="1"/>
    <s v="K02"/>
    <x v="2"/>
    <s v="NV05"/>
    <n v="100"/>
    <n v="82"/>
    <n v="8200"/>
    <n v="28"/>
  </r>
  <r>
    <x v="246"/>
    <x v="5"/>
    <s v="Tuần 36/2022"/>
    <x v="8"/>
    <s v="Q 3/2022"/>
    <n v="2022"/>
    <d v="1899-12-30T12:32:50"/>
    <x v="6"/>
    <s v="HĐ764"/>
    <x v="3"/>
    <x v="2"/>
    <s v="KV03"/>
    <x v="1"/>
    <s v="K02"/>
    <x v="1"/>
    <s v="NV01"/>
    <n v="110"/>
    <n v="57"/>
    <n v="6270"/>
    <n v="36"/>
  </r>
  <r>
    <x v="246"/>
    <x v="5"/>
    <s v="Tuần 36/2022"/>
    <x v="8"/>
    <s v="Q 3/2022"/>
    <n v="2022"/>
    <d v="1899-12-30T09:53:47"/>
    <x v="7"/>
    <s v="HĐ765"/>
    <x v="1"/>
    <x v="0"/>
    <s v="KV06"/>
    <x v="1"/>
    <s v="K02"/>
    <x v="1"/>
    <s v="NV01"/>
    <n v="100"/>
    <n v="62"/>
    <n v="6200"/>
    <n v="22"/>
  </r>
  <r>
    <x v="247"/>
    <x v="6"/>
    <s v="Tuần 36/2022"/>
    <x v="8"/>
    <s v="Q 3/2022"/>
    <n v="2022"/>
    <d v="1899-12-30T16:23:14"/>
    <x v="10"/>
    <s v="HĐ769"/>
    <x v="2"/>
    <x v="0"/>
    <s v="KV06"/>
    <x v="1"/>
    <s v="K02"/>
    <x v="4"/>
    <s v="NV04"/>
    <n v="90"/>
    <n v="38"/>
    <n v="3420"/>
    <n v="25"/>
  </r>
  <r>
    <x v="132"/>
    <x v="2"/>
    <s v="Tuần 37/2022"/>
    <x v="8"/>
    <s v="Q 3/2022"/>
    <n v="2022"/>
    <d v="1899-12-30T11:37:27"/>
    <x v="9"/>
    <s v="HĐ776"/>
    <x v="3"/>
    <x v="4"/>
    <s v="KV04"/>
    <x v="1"/>
    <s v="K02"/>
    <x v="4"/>
    <s v="NV04"/>
    <n v="110"/>
    <n v="56"/>
    <n v="6160"/>
    <n v="36"/>
  </r>
  <r>
    <x v="248"/>
    <x v="3"/>
    <s v="Tuần 37/2022"/>
    <x v="8"/>
    <s v="Q 3/2022"/>
    <n v="2022"/>
    <d v="1899-12-30T08:04:18"/>
    <x v="7"/>
    <s v="HĐ780"/>
    <x v="3"/>
    <x v="2"/>
    <s v="KV03"/>
    <x v="1"/>
    <s v="K02"/>
    <x v="3"/>
    <s v="NV02"/>
    <n v="110"/>
    <n v="53"/>
    <n v="5830"/>
    <n v="36"/>
  </r>
  <r>
    <x v="248"/>
    <x v="3"/>
    <s v="Tuần 37/2022"/>
    <x v="8"/>
    <s v="Q 3/2022"/>
    <n v="2022"/>
    <d v="1899-12-30T15:39:48"/>
    <x v="8"/>
    <s v="HĐ781"/>
    <x v="3"/>
    <x v="2"/>
    <s v="KV03"/>
    <x v="1"/>
    <s v="K02"/>
    <x v="2"/>
    <s v="NV05"/>
    <n v="110"/>
    <n v="52"/>
    <n v="5720"/>
    <n v="36"/>
  </r>
  <r>
    <x v="135"/>
    <x v="6"/>
    <s v="Tuần 37/2022"/>
    <x v="8"/>
    <s v="Q 3/2022"/>
    <n v="2022"/>
    <d v="1899-12-30T09:33:24"/>
    <x v="7"/>
    <s v="HĐ788"/>
    <x v="2"/>
    <x v="5"/>
    <s v="KV01"/>
    <x v="1"/>
    <s v="K02"/>
    <x v="3"/>
    <s v="NV02"/>
    <n v="90"/>
    <n v="38"/>
    <n v="3420"/>
    <n v="25"/>
  </r>
  <r>
    <x v="135"/>
    <x v="6"/>
    <s v="Tuần 37/2022"/>
    <x v="8"/>
    <s v="Q 3/2022"/>
    <n v="2022"/>
    <d v="1899-12-30T08:12:15"/>
    <x v="7"/>
    <s v="HĐ789"/>
    <x v="3"/>
    <x v="5"/>
    <s v="KV01"/>
    <x v="1"/>
    <s v="K02"/>
    <x v="4"/>
    <s v="NV04"/>
    <n v="110"/>
    <n v="51"/>
    <n v="5610"/>
    <n v="36"/>
  </r>
  <r>
    <x v="138"/>
    <x v="4"/>
    <s v="Tuần 38/2022"/>
    <x v="8"/>
    <s v="Q 3/2022"/>
    <n v="2022"/>
    <d v="1899-12-30T13:06:42"/>
    <x v="6"/>
    <s v="HĐ803"/>
    <x v="0"/>
    <x v="5"/>
    <s v="KV01"/>
    <x v="1"/>
    <s v="K02"/>
    <x v="2"/>
    <s v="NV05"/>
    <n v="100"/>
    <n v="81"/>
    <n v="8100"/>
    <n v="28"/>
  </r>
  <r>
    <x v="138"/>
    <x v="4"/>
    <s v="Tuần 38/2022"/>
    <x v="8"/>
    <s v="Q 3/2022"/>
    <n v="2022"/>
    <d v="1899-12-30T09:04:04"/>
    <x v="7"/>
    <s v="HĐ804"/>
    <x v="3"/>
    <x v="0"/>
    <s v="KV06"/>
    <x v="1"/>
    <s v="K02"/>
    <x v="4"/>
    <s v="NV04"/>
    <n v="110"/>
    <n v="51"/>
    <n v="5610"/>
    <n v="36"/>
  </r>
  <r>
    <x v="249"/>
    <x v="5"/>
    <s v="Tuần 38/2022"/>
    <x v="8"/>
    <s v="Q 3/2022"/>
    <n v="2022"/>
    <d v="1899-12-30T11:15:22"/>
    <x v="9"/>
    <s v="HĐ808"/>
    <x v="1"/>
    <x v="2"/>
    <s v="KV03"/>
    <x v="1"/>
    <s v="K02"/>
    <x v="0"/>
    <s v="NV03"/>
    <n v="100"/>
    <n v="60"/>
    <n v="6000"/>
    <n v="22"/>
  </r>
  <r>
    <x v="250"/>
    <x v="6"/>
    <s v="Tuần 38/2022"/>
    <x v="8"/>
    <s v="Q 3/2022"/>
    <n v="2022"/>
    <d v="1899-12-30T14:24:22"/>
    <x v="8"/>
    <s v="HĐ809"/>
    <x v="2"/>
    <x v="4"/>
    <s v="KV04"/>
    <x v="1"/>
    <s v="K02"/>
    <x v="0"/>
    <s v="NV03"/>
    <n v="90"/>
    <n v="39"/>
    <n v="3510"/>
    <n v="25"/>
  </r>
  <r>
    <x v="251"/>
    <x v="0"/>
    <s v="Tuần 38/2022"/>
    <x v="8"/>
    <s v="Q 3/2022"/>
    <n v="2022"/>
    <d v="1899-12-30T10:11:47"/>
    <x v="9"/>
    <s v="HĐ813"/>
    <x v="2"/>
    <x v="5"/>
    <s v="KV01"/>
    <x v="1"/>
    <s v="K02"/>
    <x v="4"/>
    <s v="NV04"/>
    <n v="90"/>
    <n v="37"/>
    <n v="3330"/>
    <n v="25"/>
  </r>
  <r>
    <x v="252"/>
    <x v="1"/>
    <s v="Tuần 39/2022"/>
    <x v="8"/>
    <s v="Q 3/2022"/>
    <n v="2022"/>
    <d v="1899-12-30T17:48:19"/>
    <x v="10"/>
    <s v="HĐ817"/>
    <x v="3"/>
    <x v="4"/>
    <s v="KV04"/>
    <x v="1"/>
    <s v="K02"/>
    <x v="2"/>
    <s v="NV05"/>
    <n v="110"/>
    <n v="56"/>
    <n v="6160"/>
    <n v="36"/>
  </r>
  <r>
    <x v="139"/>
    <x v="2"/>
    <s v="Tuần 39/2022"/>
    <x v="8"/>
    <s v="Q 3/2022"/>
    <n v="2022"/>
    <d v="1899-12-30T14:24:22"/>
    <x v="8"/>
    <s v="HĐ818"/>
    <x v="0"/>
    <x v="0"/>
    <s v="KV06"/>
    <x v="1"/>
    <s v="K02"/>
    <x v="4"/>
    <s v="NV04"/>
    <n v="100"/>
    <n v="79"/>
    <n v="7900"/>
    <n v="28"/>
  </r>
  <r>
    <x v="140"/>
    <x v="3"/>
    <s v="Tuần 39/2022"/>
    <x v="8"/>
    <s v="Q 3/2022"/>
    <n v="2022"/>
    <d v="1899-12-30T10:11:47"/>
    <x v="9"/>
    <s v="HĐ822"/>
    <x v="1"/>
    <x v="0"/>
    <s v="KV06"/>
    <x v="1"/>
    <s v="K02"/>
    <x v="4"/>
    <s v="NV04"/>
    <n v="100"/>
    <n v="59"/>
    <n v="5900"/>
    <n v="22"/>
  </r>
  <r>
    <x v="142"/>
    <x v="5"/>
    <s v="Tuần 39/2022"/>
    <x v="8"/>
    <s v="Q 3/2022"/>
    <n v="2022"/>
    <d v="1899-12-30T15:12:38"/>
    <x v="8"/>
    <s v="HĐ827"/>
    <x v="3"/>
    <x v="1"/>
    <s v="KV02"/>
    <x v="1"/>
    <s v="K02"/>
    <x v="4"/>
    <s v="NV04"/>
    <n v="110"/>
    <n v="52"/>
    <n v="5720"/>
    <n v="36"/>
  </r>
  <r>
    <x v="143"/>
    <x v="6"/>
    <s v="Tuần 39/2022"/>
    <x v="8"/>
    <s v="Q 3/2022"/>
    <n v="2022"/>
    <d v="1899-12-30T10:11:47"/>
    <x v="9"/>
    <s v="HĐ831"/>
    <x v="2"/>
    <x v="0"/>
    <s v="KV06"/>
    <x v="1"/>
    <s v="K02"/>
    <x v="1"/>
    <s v="NV01"/>
    <n v="90"/>
    <n v="34"/>
    <n v="3060"/>
    <n v="25"/>
  </r>
  <r>
    <x v="253"/>
    <x v="2"/>
    <s v="Tuần 40/2022"/>
    <x v="8"/>
    <s v="Q 3/2022"/>
    <n v="2022"/>
    <d v="1899-12-30T13:23:47"/>
    <x v="6"/>
    <s v="HĐ839"/>
    <x v="3"/>
    <x v="3"/>
    <s v="KV05"/>
    <x v="1"/>
    <s v="K02"/>
    <x v="4"/>
    <s v="NV04"/>
    <n v="110"/>
    <n v="51"/>
    <n v="5610"/>
    <n v="36"/>
  </r>
  <r>
    <x v="254"/>
    <x v="3"/>
    <s v="Tuần 40/2022"/>
    <x v="8"/>
    <s v="Q 3/2022"/>
    <n v="2022"/>
    <d v="1899-12-30T10:33:18"/>
    <x v="9"/>
    <s v="HĐ842"/>
    <x v="2"/>
    <x v="5"/>
    <s v="KV01"/>
    <x v="1"/>
    <s v="K02"/>
    <x v="3"/>
    <s v="NV02"/>
    <n v="90"/>
    <n v="34"/>
    <n v="3060"/>
    <n v="25"/>
  </r>
  <r>
    <x v="254"/>
    <x v="3"/>
    <s v="Tuần 40/2022"/>
    <x v="8"/>
    <s v="Q 3/2022"/>
    <n v="2022"/>
    <d v="1899-12-30T12:17:01"/>
    <x v="6"/>
    <s v="HĐ844"/>
    <x v="3"/>
    <x v="5"/>
    <s v="KV01"/>
    <x v="1"/>
    <s v="K02"/>
    <x v="0"/>
    <s v="NV03"/>
    <n v="110"/>
    <n v="52"/>
    <n v="5720"/>
    <n v="36"/>
  </r>
  <r>
    <x v="255"/>
    <x v="5"/>
    <s v="Tuần 40/2022"/>
    <x v="8"/>
    <s v="Q 3/2022"/>
    <n v="2022"/>
    <d v="1899-12-30T10:11:47"/>
    <x v="9"/>
    <s v="HĐ849"/>
    <x v="1"/>
    <x v="3"/>
    <s v="KV05"/>
    <x v="1"/>
    <s v="K02"/>
    <x v="4"/>
    <s v="NV04"/>
    <n v="100"/>
    <n v="61"/>
    <n v="6100"/>
    <n v="22"/>
  </r>
  <r>
    <x v="255"/>
    <x v="5"/>
    <s v="Tuần 40/2022"/>
    <x v="8"/>
    <s v="Q 3/2022"/>
    <n v="2022"/>
    <d v="1899-12-30T08:06:07"/>
    <x v="7"/>
    <s v="HĐ850"/>
    <x v="3"/>
    <x v="4"/>
    <s v="KV04"/>
    <x v="1"/>
    <s v="K02"/>
    <x v="4"/>
    <s v="NV04"/>
    <n v="110"/>
    <n v="51"/>
    <n v="5610"/>
    <n v="36"/>
  </r>
  <r>
    <x v="256"/>
    <x v="6"/>
    <s v="Tuần 40/2022"/>
    <x v="8"/>
    <s v="Q 3/2022"/>
    <n v="2022"/>
    <d v="1899-12-30T09:33:24"/>
    <x v="7"/>
    <s v="HĐ852"/>
    <x v="0"/>
    <x v="5"/>
    <s v="KV01"/>
    <x v="1"/>
    <s v="K02"/>
    <x v="1"/>
    <s v="NV01"/>
    <n v="100"/>
    <n v="80"/>
    <n v="8000"/>
    <n v="28"/>
  </r>
  <r>
    <x v="257"/>
    <x v="0"/>
    <s v="Tuần 40/2022"/>
    <x v="9"/>
    <s v="Q 4/2022"/>
    <n v="2022"/>
    <d v="1899-12-30T12:32:50"/>
    <x v="6"/>
    <s v="HĐ855"/>
    <x v="1"/>
    <x v="0"/>
    <s v="KV06"/>
    <x v="1"/>
    <s v="K02"/>
    <x v="0"/>
    <s v="NV03"/>
    <n v="100"/>
    <n v="61"/>
    <n v="6100"/>
    <n v="22"/>
  </r>
  <r>
    <x v="145"/>
    <x v="1"/>
    <s v="Tuần 41/2022"/>
    <x v="9"/>
    <s v="Q 4/2022"/>
    <n v="2022"/>
    <d v="1899-12-30T13:23:47"/>
    <x v="6"/>
    <s v="HĐ857"/>
    <x v="1"/>
    <x v="4"/>
    <s v="KV04"/>
    <x v="1"/>
    <s v="K02"/>
    <x v="4"/>
    <s v="NV04"/>
    <n v="100"/>
    <n v="62"/>
    <n v="6200"/>
    <n v="22"/>
  </r>
  <r>
    <x v="258"/>
    <x v="3"/>
    <s v="Tuần 41/2022"/>
    <x v="9"/>
    <s v="Q 4/2022"/>
    <n v="2022"/>
    <d v="1899-12-30T15:12:38"/>
    <x v="8"/>
    <s v="HĐ863"/>
    <x v="1"/>
    <x v="5"/>
    <s v="KV01"/>
    <x v="1"/>
    <s v="K02"/>
    <x v="2"/>
    <s v="NV05"/>
    <n v="100"/>
    <n v="64"/>
    <n v="6400"/>
    <n v="22"/>
  </r>
  <r>
    <x v="258"/>
    <x v="3"/>
    <s v="Tuần 41/2022"/>
    <x v="9"/>
    <s v="Q 4/2022"/>
    <n v="2022"/>
    <d v="1899-12-30T12:54:39"/>
    <x v="6"/>
    <s v="HĐ864"/>
    <x v="3"/>
    <x v="4"/>
    <s v="KV04"/>
    <x v="1"/>
    <s v="K02"/>
    <x v="0"/>
    <s v="NV03"/>
    <n v="110"/>
    <n v="55"/>
    <n v="6050"/>
    <n v="36"/>
  </r>
  <r>
    <x v="259"/>
    <x v="4"/>
    <s v="Tuần 41/2022"/>
    <x v="9"/>
    <s v="Q 4/2022"/>
    <n v="2022"/>
    <d v="1899-12-30T14:48:27"/>
    <x v="8"/>
    <s v="HĐ866"/>
    <x v="3"/>
    <x v="5"/>
    <s v="KV01"/>
    <x v="1"/>
    <s v="K02"/>
    <x v="0"/>
    <s v="NV03"/>
    <n v="110"/>
    <n v="51"/>
    <n v="5610"/>
    <n v="36"/>
  </r>
  <r>
    <x v="149"/>
    <x v="2"/>
    <s v="Tuần 42/2022"/>
    <x v="9"/>
    <s v="Q 4/2022"/>
    <n v="2022"/>
    <d v="1899-12-30T12:54:39"/>
    <x v="6"/>
    <s v="HĐ882"/>
    <x v="3"/>
    <x v="0"/>
    <s v="KV06"/>
    <x v="1"/>
    <s v="K02"/>
    <x v="1"/>
    <s v="NV01"/>
    <n v="110"/>
    <n v="56"/>
    <n v="6160"/>
    <n v="36"/>
  </r>
  <r>
    <x v="150"/>
    <x v="3"/>
    <s v="Tuần 42/2022"/>
    <x v="9"/>
    <s v="Q 4/2022"/>
    <n v="2022"/>
    <d v="1899-12-30T13:06:42"/>
    <x v="6"/>
    <s v="HĐ885"/>
    <x v="0"/>
    <x v="4"/>
    <s v="KV04"/>
    <x v="1"/>
    <s v="K02"/>
    <x v="1"/>
    <s v="NV01"/>
    <n v="100"/>
    <n v="84"/>
    <n v="8400"/>
    <n v="28"/>
  </r>
  <r>
    <x v="150"/>
    <x v="3"/>
    <s v="Tuần 42/2022"/>
    <x v="9"/>
    <s v="Q 4/2022"/>
    <n v="2022"/>
    <d v="1899-12-30T09:04:04"/>
    <x v="7"/>
    <s v="HĐ886"/>
    <x v="1"/>
    <x v="3"/>
    <s v="KV05"/>
    <x v="1"/>
    <s v="K02"/>
    <x v="4"/>
    <s v="NV04"/>
    <n v="100"/>
    <n v="58"/>
    <n v="5800"/>
    <n v="22"/>
  </r>
  <r>
    <x v="260"/>
    <x v="0"/>
    <s v="Tuần 42/2022"/>
    <x v="9"/>
    <s v="Q 4/2022"/>
    <n v="2022"/>
    <d v="1899-12-30T08:25:58"/>
    <x v="7"/>
    <s v="HĐ898"/>
    <x v="2"/>
    <x v="2"/>
    <s v="KV03"/>
    <x v="1"/>
    <s v="K02"/>
    <x v="1"/>
    <s v="NV01"/>
    <n v="90"/>
    <n v="33"/>
    <n v="2970"/>
    <n v="25"/>
  </r>
  <r>
    <x v="153"/>
    <x v="2"/>
    <s v="Tuần 43/2022"/>
    <x v="9"/>
    <s v="Q 4/2022"/>
    <n v="2022"/>
    <d v="1899-12-30T15:39:48"/>
    <x v="8"/>
    <s v="HĐ902"/>
    <x v="0"/>
    <x v="3"/>
    <s v="KV05"/>
    <x v="1"/>
    <s v="K02"/>
    <x v="4"/>
    <s v="NV04"/>
    <n v="100"/>
    <n v="79"/>
    <n v="7900"/>
    <n v="28"/>
  </r>
  <r>
    <x v="261"/>
    <x v="3"/>
    <s v="Tuần 43/2022"/>
    <x v="9"/>
    <s v="Q 4/2022"/>
    <n v="2022"/>
    <d v="1899-12-30T08:25:58"/>
    <x v="7"/>
    <s v="HĐ907"/>
    <x v="1"/>
    <x v="4"/>
    <s v="KV04"/>
    <x v="1"/>
    <s v="K02"/>
    <x v="2"/>
    <s v="NV05"/>
    <n v="100"/>
    <n v="64"/>
    <n v="6400"/>
    <n v="22"/>
  </r>
  <r>
    <x v="262"/>
    <x v="5"/>
    <s v="Tuần 43/2022"/>
    <x v="9"/>
    <s v="Q 4/2022"/>
    <n v="2022"/>
    <d v="1899-12-30T13:23:47"/>
    <x v="6"/>
    <s v="HĐ912"/>
    <x v="0"/>
    <x v="3"/>
    <s v="KV05"/>
    <x v="1"/>
    <s v="K02"/>
    <x v="2"/>
    <s v="NV05"/>
    <n v="100"/>
    <n v="83"/>
    <n v="8300"/>
    <n v="28"/>
  </r>
  <r>
    <x v="155"/>
    <x v="0"/>
    <s v="Tuần 43/2022"/>
    <x v="9"/>
    <s v="Q 4/2022"/>
    <n v="2022"/>
    <d v="1899-12-30T15:12:38"/>
    <x v="8"/>
    <s v="HĐ918"/>
    <x v="0"/>
    <x v="3"/>
    <s v="KV05"/>
    <x v="1"/>
    <s v="K02"/>
    <x v="1"/>
    <s v="NV01"/>
    <n v="100"/>
    <n v="79"/>
    <n v="7900"/>
    <n v="28"/>
  </r>
  <r>
    <x v="263"/>
    <x v="3"/>
    <s v="Tuần 44/2022"/>
    <x v="9"/>
    <s v="Q 4/2022"/>
    <n v="2022"/>
    <d v="1899-12-30T11:15:22"/>
    <x v="9"/>
    <s v="HĐ926"/>
    <x v="2"/>
    <x v="1"/>
    <s v="KV02"/>
    <x v="1"/>
    <s v="K02"/>
    <x v="1"/>
    <s v="NV01"/>
    <n v="90"/>
    <n v="33"/>
    <n v="2970"/>
    <n v="25"/>
  </r>
  <r>
    <x v="263"/>
    <x v="3"/>
    <s v="Tuần 44/2022"/>
    <x v="9"/>
    <s v="Q 4/2022"/>
    <n v="2022"/>
    <d v="1899-12-30T15:12:38"/>
    <x v="8"/>
    <s v="HĐ927"/>
    <x v="1"/>
    <x v="3"/>
    <s v="KV05"/>
    <x v="1"/>
    <s v="K02"/>
    <x v="4"/>
    <s v="NV04"/>
    <n v="100"/>
    <n v="59"/>
    <n v="5900"/>
    <n v="22"/>
  </r>
  <r>
    <x v="264"/>
    <x v="5"/>
    <s v="Tuần 44/2022"/>
    <x v="9"/>
    <s v="Q 4/2022"/>
    <n v="2022"/>
    <d v="1899-12-30T16:23:14"/>
    <x v="10"/>
    <s v="HĐ932"/>
    <x v="0"/>
    <x v="5"/>
    <s v="KV01"/>
    <x v="1"/>
    <s v="K02"/>
    <x v="3"/>
    <s v="NV02"/>
    <n v="100"/>
    <n v="83"/>
    <n v="8300"/>
    <n v="28"/>
  </r>
  <r>
    <x v="264"/>
    <x v="5"/>
    <s v="Tuần 44/2022"/>
    <x v="9"/>
    <s v="Q 4/2022"/>
    <n v="2022"/>
    <d v="1899-12-30T10:11:47"/>
    <x v="9"/>
    <s v="HĐ934"/>
    <x v="3"/>
    <x v="0"/>
    <s v="KV06"/>
    <x v="1"/>
    <s v="K02"/>
    <x v="1"/>
    <s v="NV01"/>
    <n v="110"/>
    <n v="55"/>
    <n v="6050"/>
    <n v="36"/>
  </r>
  <r>
    <x v="265"/>
    <x v="0"/>
    <s v="Tuần 44/2022"/>
    <x v="9"/>
    <s v="Q 4/2022"/>
    <n v="2022"/>
    <d v="1899-12-30T11:37:27"/>
    <x v="9"/>
    <s v="HĐ940"/>
    <x v="3"/>
    <x v="0"/>
    <s v="KV06"/>
    <x v="1"/>
    <s v="K02"/>
    <x v="0"/>
    <s v="NV03"/>
    <n v="110"/>
    <n v="51"/>
    <n v="5610"/>
    <n v="36"/>
  </r>
  <r>
    <x v="266"/>
    <x v="4"/>
    <s v="Tuần 45/2022"/>
    <x v="10"/>
    <s v="Q 4/2022"/>
    <n v="2022"/>
    <d v="1899-12-30T10:55:06"/>
    <x v="9"/>
    <s v="HĐ951"/>
    <x v="0"/>
    <x v="3"/>
    <s v="KV05"/>
    <x v="1"/>
    <s v="K02"/>
    <x v="4"/>
    <s v="NV04"/>
    <n v="100"/>
    <n v="78"/>
    <n v="7800"/>
    <n v="28"/>
  </r>
  <r>
    <x v="266"/>
    <x v="4"/>
    <s v="Tuần 45/2022"/>
    <x v="10"/>
    <s v="Q 4/2022"/>
    <n v="2022"/>
    <d v="1899-12-30T09:33:24"/>
    <x v="7"/>
    <s v="HĐ952"/>
    <x v="3"/>
    <x v="0"/>
    <s v="KV06"/>
    <x v="1"/>
    <s v="K02"/>
    <x v="0"/>
    <s v="NV03"/>
    <n v="110"/>
    <n v="56"/>
    <n v="6160"/>
    <n v="36"/>
  </r>
  <r>
    <x v="160"/>
    <x v="5"/>
    <s v="Tuần 45/2022"/>
    <x v="10"/>
    <s v="Q 4/2022"/>
    <n v="2022"/>
    <d v="1899-12-30T12:54:39"/>
    <x v="6"/>
    <s v="HĐ955"/>
    <x v="3"/>
    <x v="5"/>
    <s v="KV01"/>
    <x v="1"/>
    <s v="K02"/>
    <x v="4"/>
    <s v="NV04"/>
    <n v="110"/>
    <n v="53"/>
    <n v="5830"/>
    <n v="36"/>
  </r>
  <r>
    <x v="267"/>
    <x v="0"/>
    <s v="Tuần 45/2022"/>
    <x v="10"/>
    <s v="Q 4/2022"/>
    <n v="2022"/>
    <d v="1899-12-30T08:04:18"/>
    <x v="7"/>
    <s v="HĐ959"/>
    <x v="0"/>
    <x v="4"/>
    <s v="KV04"/>
    <x v="1"/>
    <s v="K02"/>
    <x v="2"/>
    <s v="NV05"/>
    <n v="100"/>
    <n v="78"/>
    <n v="7800"/>
    <n v="28"/>
  </r>
  <r>
    <x v="164"/>
    <x v="6"/>
    <s v="Tuần 46/2022"/>
    <x v="10"/>
    <s v="Q 4/2022"/>
    <n v="2022"/>
    <d v="1899-12-30T09:58:09"/>
    <x v="7"/>
    <s v="HĐ979"/>
    <x v="2"/>
    <x v="4"/>
    <s v="KV04"/>
    <x v="1"/>
    <s v="K02"/>
    <x v="4"/>
    <s v="NV04"/>
    <n v="90"/>
    <n v="39"/>
    <n v="3510"/>
    <n v="25"/>
  </r>
  <r>
    <x v="268"/>
    <x v="1"/>
    <s v="Tuần 47/2022"/>
    <x v="10"/>
    <s v="Q 4/2022"/>
    <n v="2022"/>
    <d v="1899-12-30T13:23:47"/>
    <x v="6"/>
    <s v="HĐ985"/>
    <x v="2"/>
    <x v="2"/>
    <s v="KV03"/>
    <x v="1"/>
    <s v="K02"/>
    <x v="4"/>
    <s v="NV04"/>
    <n v="90"/>
    <n v="39"/>
    <n v="3510"/>
    <n v="25"/>
  </r>
  <r>
    <x v="269"/>
    <x v="2"/>
    <s v="Tuần 47/2022"/>
    <x v="10"/>
    <s v="Q 4/2022"/>
    <n v="2022"/>
    <d v="1899-12-30T09:57:10"/>
    <x v="7"/>
    <s v="HĐ986"/>
    <x v="1"/>
    <x v="3"/>
    <s v="KV05"/>
    <x v="1"/>
    <s v="K02"/>
    <x v="0"/>
    <s v="NV03"/>
    <n v="100"/>
    <n v="58"/>
    <n v="5800"/>
    <n v="22"/>
  </r>
  <r>
    <x v="269"/>
    <x v="2"/>
    <s v="Tuần 47/2022"/>
    <x v="10"/>
    <s v="Q 4/2022"/>
    <n v="2022"/>
    <d v="1899-12-30T10:55:06"/>
    <x v="9"/>
    <s v="HĐ987"/>
    <x v="1"/>
    <x v="2"/>
    <s v="KV03"/>
    <x v="1"/>
    <s v="K02"/>
    <x v="1"/>
    <s v="NV01"/>
    <n v="100"/>
    <n v="63"/>
    <n v="6300"/>
    <n v="22"/>
  </r>
  <r>
    <x v="270"/>
    <x v="4"/>
    <s v="Tuần 47/2022"/>
    <x v="10"/>
    <s v="Q 4/2022"/>
    <n v="2022"/>
    <d v="1899-12-30T08:04:18"/>
    <x v="7"/>
    <s v="HĐ992"/>
    <x v="3"/>
    <x v="2"/>
    <s v="KV03"/>
    <x v="1"/>
    <s v="K02"/>
    <x v="4"/>
    <s v="NV04"/>
    <n v="110"/>
    <n v="55"/>
    <n v="6050"/>
    <n v="36"/>
  </r>
  <r>
    <x v="270"/>
    <x v="4"/>
    <s v="Tuần 47/2022"/>
    <x v="10"/>
    <s v="Q 4/2022"/>
    <n v="2022"/>
    <d v="1899-12-30T15:39:48"/>
    <x v="8"/>
    <s v="HĐ993"/>
    <x v="2"/>
    <x v="0"/>
    <s v="KV06"/>
    <x v="1"/>
    <s v="K02"/>
    <x v="2"/>
    <s v="NV05"/>
    <n v="90"/>
    <n v="38"/>
    <n v="3420"/>
    <n v="25"/>
  </r>
  <r>
    <x v="271"/>
    <x v="5"/>
    <s v="Tuần 47/2022"/>
    <x v="10"/>
    <s v="Q 4/2022"/>
    <n v="2022"/>
    <d v="1899-12-30T11:15:22"/>
    <x v="9"/>
    <s v="HĐ996"/>
    <x v="3"/>
    <x v="0"/>
    <s v="KV06"/>
    <x v="1"/>
    <s v="K02"/>
    <x v="2"/>
    <s v="NV05"/>
    <n v="110"/>
    <n v="57"/>
    <n v="6270"/>
    <n v="36"/>
  </r>
  <r>
    <x v="167"/>
    <x v="6"/>
    <s v="Tuần 47/2022"/>
    <x v="10"/>
    <s v="Q 4/2022"/>
    <n v="2022"/>
    <d v="1899-12-30T09:04:04"/>
    <x v="7"/>
    <s v="HĐ998"/>
    <x v="0"/>
    <x v="5"/>
    <s v="KV01"/>
    <x v="1"/>
    <s v="K02"/>
    <x v="1"/>
    <s v="NV01"/>
    <n v="100"/>
    <n v="80"/>
    <n v="8000"/>
    <n v="28"/>
  </r>
  <r>
    <x v="272"/>
    <x v="0"/>
    <s v="Tuần 47/2022"/>
    <x v="10"/>
    <s v="Q 4/2022"/>
    <n v="2022"/>
    <d v="1899-12-30T13:23:47"/>
    <x v="6"/>
    <s v="HĐ1003"/>
    <x v="1"/>
    <x v="4"/>
    <s v="KV04"/>
    <x v="1"/>
    <s v="K02"/>
    <x v="3"/>
    <s v="NV02"/>
    <n v="100"/>
    <n v="58"/>
    <n v="5800"/>
    <n v="22"/>
  </r>
  <r>
    <x v="273"/>
    <x v="3"/>
    <s v="Tuần 48/2022"/>
    <x v="10"/>
    <s v="Q 4/2022"/>
    <n v="2022"/>
    <d v="1899-12-30T08:12:15"/>
    <x v="7"/>
    <s v="HĐ1010"/>
    <x v="2"/>
    <x v="1"/>
    <s v="KV02"/>
    <x v="1"/>
    <s v="K02"/>
    <x v="2"/>
    <s v="NV05"/>
    <n v="90"/>
    <n v="33"/>
    <n v="2970"/>
    <n v="25"/>
  </r>
  <r>
    <x v="273"/>
    <x v="3"/>
    <s v="Tuần 48/2022"/>
    <x v="10"/>
    <s v="Q 4/2022"/>
    <n v="2022"/>
    <d v="1899-12-30T13:23:47"/>
    <x v="6"/>
    <s v="HĐ1012"/>
    <x v="0"/>
    <x v="4"/>
    <s v="KV04"/>
    <x v="1"/>
    <s v="K02"/>
    <x v="3"/>
    <s v="NV02"/>
    <n v="100"/>
    <n v="81"/>
    <n v="8100"/>
    <n v="28"/>
  </r>
  <r>
    <x v="274"/>
    <x v="4"/>
    <s v="Tuần 48/2022"/>
    <x v="10"/>
    <s v="Q 4/2022"/>
    <n v="2022"/>
    <d v="1899-12-30T16:23:14"/>
    <x v="10"/>
    <s v="HĐ1014"/>
    <x v="0"/>
    <x v="2"/>
    <s v="KV03"/>
    <x v="1"/>
    <s v="K02"/>
    <x v="4"/>
    <s v="NV04"/>
    <n v="100"/>
    <n v="81"/>
    <n v="8100"/>
    <n v="28"/>
  </r>
  <r>
    <x v="275"/>
    <x v="5"/>
    <s v="Tuần 49/2022"/>
    <x v="11"/>
    <s v="Q 4/2022"/>
    <n v="2022"/>
    <d v="1899-12-30T08:25:58"/>
    <x v="7"/>
    <s v="HĐ1037"/>
    <x v="3"/>
    <x v="4"/>
    <s v="KV04"/>
    <x v="1"/>
    <s v="K02"/>
    <x v="1"/>
    <s v="NV01"/>
    <n v="110"/>
    <n v="54"/>
    <n v="5940"/>
    <n v="36"/>
  </r>
  <r>
    <x v="275"/>
    <x v="5"/>
    <s v="Tuần 49/2022"/>
    <x v="11"/>
    <s v="Q 4/2022"/>
    <n v="2022"/>
    <d v="1899-12-30T14:48:27"/>
    <x v="8"/>
    <s v="HĐ1039"/>
    <x v="0"/>
    <x v="5"/>
    <s v="KV01"/>
    <x v="1"/>
    <s v="K02"/>
    <x v="4"/>
    <s v="NV04"/>
    <n v="100"/>
    <n v="79"/>
    <n v="7900"/>
    <n v="28"/>
  </r>
  <r>
    <x v="276"/>
    <x v="1"/>
    <s v="Tuần 50/2022"/>
    <x v="11"/>
    <s v="Q 4/2022"/>
    <n v="2022"/>
    <d v="1899-12-30T09:53:47"/>
    <x v="7"/>
    <s v="HĐ1047"/>
    <x v="3"/>
    <x v="5"/>
    <s v="KV01"/>
    <x v="1"/>
    <s v="K02"/>
    <x v="2"/>
    <s v="NV05"/>
    <n v="110"/>
    <n v="53"/>
    <n v="5830"/>
    <n v="36"/>
  </r>
  <r>
    <x v="172"/>
    <x v="2"/>
    <s v="Tuần 50/2022"/>
    <x v="11"/>
    <s v="Q 4/2022"/>
    <n v="2022"/>
    <d v="1899-12-30T12:32:50"/>
    <x v="6"/>
    <s v="HĐ1049"/>
    <x v="3"/>
    <x v="5"/>
    <s v="KV01"/>
    <x v="1"/>
    <s v="K02"/>
    <x v="4"/>
    <s v="NV04"/>
    <n v="110"/>
    <n v="55"/>
    <n v="6050"/>
    <n v="36"/>
  </r>
  <r>
    <x v="173"/>
    <x v="5"/>
    <s v="Tuần 50/2022"/>
    <x v="11"/>
    <s v="Q 4/2022"/>
    <n v="2022"/>
    <d v="1899-12-30T12:32:50"/>
    <x v="6"/>
    <s v="HĐ1058"/>
    <x v="0"/>
    <x v="1"/>
    <s v="KV02"/>
    <x v="1"/>
    <s v="K02"/>
    <x v="0"/>
    <s v="NV03"/>
    <n v="100"/>
    <n v="78"/>
    <n v="7800"/>
    <n v="28"/>
  </r>
  <r>
    <x v="173"/>
    <x v="5"/>
    <s v="Tuần 50/2022"/>
    <x v="11"/>
    <s v="Q 4/2022"/>
    <n v="2022"/>
    <d v="1899-12-30T10:55:06"/>
    <x v="9"/>
    <s v="HĐ1060"/>
    <x v="1"/>
    <x v="3"/>
    <s v="KV05"/>
    <x v="1"/>
    <s v="K02"/>
    <x v="1"/>
    <s v="NV01"/>
    <n v="100"/>
    <n v="59"/>
    <n v="5900"/>
    <n v="22"/>
  </r>
  <r>
    <x v="277"/>
    <x v="6"/>
    <s v="Tuần 50/2022"/>
    <x v="11"/>
    <s v="Q 4/2022"/>
    <n v="2022"/>
    <d v="1899-12-30T10:11:47"/>
    <x v="9"/>
    <s v="HĐ1061"/>
    <x v="0"/>
    <x v="3"/>
    <s v="KV05"/>
    <x v="1"/>
    <s v="K02"/>
    <x v="1"/>
    <s v="NV01"/>
    <n v="100"/>
    <n v="83"/>
    <n v="8300"/>
    <n v="28"/>
  </r>
  <r>
    <x v="278"/>
    <x v="0"/>
    <s v="Tuần 50/2022"/>
    <x v="11"/>
    <s v="Q 4/2022"/>
    <n v="2022"/>
    <d v="1899-12-30T09:33:24"/>
    <x v="7"/>
    <s v="HĐ1064"/>
    <x v="0"/>
    <x v="4"/>
    <s v="KV04"/>
    <x v="1"/>
    <s v="K02"/>
    <x v="0"/>
    <s v="NV03"/>
    <n v="100"/>
    <n v="81"/>
    <n v="8100"/>
    <n v="28"/>
  </r>
  <r>
    <x v="279"/>
    <x v="1"/>
    <s v="Tuần 51/2022"/>
    <x v="11"/>
    <s v="Q 4/2022"/>
    <n v="2022"/>
    <d v="1899-12-30T12:32:50"/>
    <x v="6"/>
    <s v="HĐ1067"/>
    <x v="2"/>
    <x v="4"/>
    <s v="KV04"/>
    <x v="1"/>
    <s v="K02"/>
    <x v="1"/>
    <s v="NV01"/>
    <n v="90"/>
    <n v="36"/>
    <n v="3240"/>
    <n v="25"/>
  </r>
  <r>
    <x v="279"/>
    <x v="1"/>
    <s v="Tuần 51/2022"/>
    <x v="11"/>
    <s v="Q 4/2022"/>
    <n v="2022"/>
    <d v="1899-12-30T10:55:06"/>
    <x v="9"/>
    <s v="HĐ1069"/>
    <x v="2"/>
    <x v="4"/>
    <s v="KV04"/>
    <x v="1"/>
    <s v="K02"/>
    <x v="3"/>
    <s v="NV02"/>
    <n v="90"/>
    <n v="34"/>
    <n v="3060"/>
    <n v="25"/>
  </r>
  <r>
    <x v="280"/>
    <x v="6"/>
    <s v="Tuần 51/2022"/>
    <x v="11"/>
    <s v="Q 4/2022"/>
    <n v="2022"/>
    <d v="1899-12-30T08:12:15"/>
    <x v="7"/>
    <s v="HĐ1083"/>
    <x v="2"/>
    <x v="0"/>
    <s v="KV06"/>
    <x v="1"/>
    <s v="K02"/>
    <x v="4"/>
    <s v="NV04"/>
    <n v="90"/>
    <n v="35"/>
    <n v="3150"/>
    <n v="25"/>
  </r>
  <r>
    <x v="280"/>
    <x v="6"/>
    <s v="Tuần 51/2022"/>
    <x v="11"/>
    <s v="Q 4/2022"/>
    <n v="2022"/>
    <d v="1899-12-30T16:23:14"/>
    <x v="10"/>
    <s v="HĐ1084"/>
    <x v="0"/>
    <x v="2"/>
    <s v="KV03"/>
    <x v="1"/>
    <s v="K02"/>
    <x v="2"/>
    <s v="NV05"/>
    <n v="100"/>
    <n v="82"/>
    <n v="8200"/>
    <n v="28"/>
  </r>
  <r>
    <x v="281"/>
    <x v="3"/>
    <s v="Tuần 52/2022"/>
    <x v="11"/>
    <s v="Q 4/2022"/>
    <n v="2022"/>
    <d v="1899-12-30T12:54:39"/>
    <x v="6"/>
    <s v="HĐ1094"/>
    <x v="2"/>
    <x v="3"/>
    <s v="KV05"/>
    <x v="1"/>
    <s v="K02"/>
    <x v="4"/>
    <s v="NV04"/>
    <n v="90"/>
    <n v="35"/>
    <n v="3150"/>
    <n v="25"/>
  </r>
  <r>
    <x v="281"/>
    <x v="3"/>
    <s v="Tuần 52/2022"/>
    <x v="11"/>
    <s v="Q 4/2022"/>
    <n v="2022"/>
    <d v="1899-12-30T11:05:45"/>
    <x v="9"/>
    <s v="HĐ1095"/>
    <x v="0"/>
    <x v="3"/>
    <s v="KV05"/>
    <x v="1"/>
    <s v="K02"/>
    <x v="2"/>
    <s v="NV05"/>
    <n v="100"/>
    <n v="81"/>
    <n v="8100"/>
    <n v="28"/>
  </r>
  <r>
    <x v="282"/>
    <x v="5"/>
    <s v="Tuần 52/2022"/>
    <x v="11"/>
    <s v="Q 4/2022"/>
    <n v="2022"/>
    <d v="1899-12-30T09:58:09"/>
    <x v="7"/>
    <s v="HĐ1100"/>
    <x v="2"/>
    <x v="5"/>
    <s v="KV01"/>
    <x v="1"/>
    <s v="K02"/>
    <x v="0"/>
    <s v="NV03"/>
    <n v="90"/>
    <n v="33"/>
    <n v="2970"/>
    <n v="25"/>
  </r>
  <r>
    <x v="181"/>
    <x v="0"/>
    <s v="Tuần 52/2022"/>
    <x v="11"/>
    <s v="Q 4/2022"/>
    <n v="2022"/>
    <d v="1899-12-30T08:06:07"/>
    <x v="7"/>
    <s v="HĐ1108"/>
    <x v="3"/>
    <x v="0"/>
    <s v="KV06"/>
    <x v="1"/>
    <s v="K02"/>
    <x v="4"/>
    <s v="NV04"/>
    <n v="110"/>
    <n v="51"/>
    <n v="5610"/>
    <n v="36"/>
  </r>
  <r>
    <x v="182"/>
    <x v="1"/>
    <s v="Tuần 53/2022"/>
    <x v="11"/>
    <s v="Q 4/2022"/>
    <n v="2022"/>
    <d v="1899-12-30T11:05:45"/>
    <x v="9"/>
    <s v="HĐ1110"/>
    <x v="3"/>
    <x v="1"/>
    <s v="KV02"/>
    <x v="1"/>
    <s v="K02"/>
    <x v="3"/>
    <s v="NV02"/>
    <n v="110"/>
    <n v="55"/>
    <n v="6050"/>
    <n v="36"/>
  </r>
  <r>
    <x v="283"/>
    <x v="3"/>
    <s v="Tuần 53/2022"/>
    <x v="11"/>
    <s v="Q 4/2022"/>
    <n v="2022"/>
    <d v="1899-12-30T10:11:47"/>
    <x v="9"/>
    <s v="HĐ1116"/>
    <x v="2"/>
    <x v="0"/>
    <s v="KV06"/>
    <x v="1"/>
    <s v="K02"/>
    <x v="4"/>
    <s v="NV04"/>
    <n v="90"/>
    <n v="39"/>
    <n v="3510"/>
    <n v="25"/>
  </r>
  <r>
    <x v="284"/>
    <x v="4"/>
    <s v="Tuần 53/2022"/>
    <x v="11"/>
    <s v="Q 4/2022"/>
    <n v="2022"/>
    <d v="1899-12-30T08:06:07"/>
    <x v="7"/>
    <s v="HĐ1120"/>
    <x v="2"/>
    <x v="2"/>
    <s v="KV03"/>
    <x v="1"/>
    <s v="K02"/>
    <x v="2"/>
    <s v="NV05"/>
    <n v="90"/>
    <n v="35"/>
    <n v="3150"/>
    <n v="25"/>
  </r>
  <r>
    <x v="181"/>
    <x v="0"/>
    <s v="Tuần 52/2022"/>
    <x v="11"/>
    <s v="Q 4/2022"/>
    <n v="2022"/>
    <d v="1899-12-30T08:06:07"/>
    <x v="7"/>
    <s v="HĐ1108"/>
    <x v="2"/>
    <x v="0"/>
    <s v="KV06"/>
    <x v="0"/>
    <s v="K01"/>
    <x v="4"/>
    <s v="NV04"/>
    <n v="90"/>
    <n v="39"/>
    <n v="3510"/>
    <n v="25"/>
  </r>
  <r>
    <x v="182"/>
    <x v="1"/>
    <s v="Tuần 53/2022"/>
    <x v="11"/>
    <s v="Q 4/2022"/>
    <n v="2022"/>
    <d v="1899-12-30T11:05:45"/>
    <x v="9"/>
    <s v="HĐ1110"/>
    <x v="1"/>
    <x v="1"/>
    <s v="KV02"/>
    <x v="1"/>
    <s v="K02"/>
    <x v="3"/>
    <s v="NV02"/>
    <n v="100"/>
    <n v="52"/>
    <n v="5200"/>
    <n v="22"/>
  </r>
  <r>
    <x v="283"/>
    <x v="3"/>
    <s v="Tuần 53/2022"/>
    <x v="11"/>
    <s v="Q 4/2022"/>
    <n v="2022"/>
    <d v="1899-12-30T10:11:47"/>
    <x v="9"/>
    <s v="HĐ1116"/>
    <x v="0"/>
    <x v="0"/>
    <s v="KV06"/>
    <x v="1"/>
    <s v="K02"/>
    <x v="4"/>
    <s v="NV04"/>
    <n v="100"/>
    <n v="39"/>
    <n v="3900"/>
    <n v="28"/>
  </r>
  <r>
    <x v="284"/>
    <x v="4"/>
    <s v="Tuần 53/2022"/>
    <x v="11"/>
    <s v="Q 4/2022"/>
    <n v="2022"/>
    <d v="1899-12-30T08:06:07"/>
    <x v="7"/>
    <s v="HĐ1120"/>
    <x v="2"/>
    <x v="2"/>
    <s v="KV03"/>
    <x v="1"/>
    <s v="K02"/>
    <x v="2"/>
    <s v="NV05"/>
    <n v="90"/>
    <n v="35"/>
    <n v="3150"/>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BB1064-A3AC-E34B-89D5-8AC3D9DF3758}" name="IV2" cacheId="1634"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10" rowHeaderCaption="IV2">
  <location ref="AL2:AM4" firstHeaderRow="1" firstDataRow="1" firstDataCol="1"/>
  <pivotFields count="11">
    <pivotField numFmtId="14" showAll="0"/>
    <pivotField showAll="0"/>
    <pivotField showAll="0"/>
    <pivotField axis="axisRow" showAll="0">
      <items count="37">
        <item h="1" m="1" x="34"/>
        <item h="1" m="1" x="12"/>
        <item h="1" m="1" x="14"/>
        <item h="1" m="1" x="17"/>
        <item h="1" m="1" x="19"/>
        <item h="1" m="1" x="20"/>
        <item h="1" m="1" x="21"/>
        <item h="1" m="1" x="23"/>
        <item h="1" m="1" x="25"/>
        <item h="1" m="1" x="26"/>
        <item h="1" m="1" x="22"/>
        <item h="1" m="1" x="16"/>
        <item h="1" m="1" x="28"/>
        <item h="1" m="1" x="29"/>
        <item h="1" m="1" x="30"/>
        <item h="1" m="1" x="31"/>
        <item h="1" m="1" x="32"/>
        <item h="1" m="1" x="33"/>
        <item h="1" m="1" x="35"/>
        <item h="1" m="1" x="13"/>
        <item h="1" m="1" x="15"/>
        <item h="1" m="1" x="27"/>
        <item h="1" m="1" x="24"/>
        <item h="1" m="1" x="18"/>
        <item h="1" x="0"/>
        <item h="1" x="1"/>
        <item h="1" x="2"/>
        <item x="3"/>
        <item h="1" x="4"/>
        <item h="1" x="5"/>
        <item h="1" x="6"/>
        <item h="1" x="7"/>
        <item h="1" x="8"/>
        <item h="1" x="9"/>
        <item h="1" x="10"/>
        <item h="1" x="11"/>
        <item t="default"/>
      </items>
    </pivotField>
    <pivotField showAll="0"/>
    <pivotField showAll="0"/>
    <pivotField showAll="0"/>
    <pivotField showAll="0"/>
    <pivotField showAll="0"/>
    <pivotField showAll="0"/>
    <pivotField dataField="1" numFmtId="167" showAll="0"/>
  </pivotFields>
  <rowFields count="1">
    <field x="3"/>
  </rowFields>
  <rowItems count="2">
    <i>
      <x v="27"/>
    </i>
    <i t="grand">
      <x/>
    </i>
  </rowItems>
  <colItems count="1">
    <i/>
  </colItems>
  <dataFields count="1">
    <dataField name="Sum of Số tiền" fld="10" baseField="0" baseItem="0"/>
  </dataFields>
  <formats count="1">
    <format dxfId="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A3BC17-CFC5-0C47-A505-A61D28FC9945}" name="I5" cacheId="1635" applyNumberFormats="0" applyBorderFormats="0" applyFontFormats="0" applyPatternFormats="0" applyAlignmentFormats="0" applyWidthHeightFormats="1" dataCaption="Values" updatedVersion="8" minRefreshableVersion="3" itemPrintTitles="1" createdVersion="7" indent="0" outline="1" outlineData="1" multipleFieldFilters="0" chartFormat="12" rowHeaderCaption="I5">
  <location ref="Q2:R7" firstHeaderRow="1" firstDataRow="1" firstDataCol="1"/>
  <pivotFields count="20">
    <pivotField numFmtId="14" showAll="0"/>
    <pivotField showAll="0"/>
    <pivotField showAll="0"/>
    <pivotField showAll="0">
      <items count="38">
        <item h="1" m="1" x="28"/>
        <item h="1" m="1" x="29"/>
        <item h="1" m="1" x="30"/>
        <item h="1" m="1" x="31"/>
        <item h="1" m="1" x="32"/>
        <item h="1" m="1" x="34"/>
        <item h="1" m="1" x="36"/>
        <item h="1" m="1" x="13"/>
        <item h="1" m="1" x="15"/>
        <item h="1" m="1" x="27"/>
        <item h="1" m="1" x="24"/>
        <item h="1" m="1" x="18"/>
        <item h="1" x="0"/>
        <item h="1" x="1"/>
        <item h="1" x="2"/>
        <item h="1" x="3"/>
        <item x="4"/>
        <item h="1" x="5"/>
        <item h="1" x="6"/>
        <item h="1" x="7"/>
        <item h="1" x="8"/>
        <item h="1" x="9"/>
        <item h="1" x="10"/>
        <item h="1" x="11"/>
        <item h="1" m="1" x="35"/>
        <item h="1" m="1" x="33"/>
        <item h="1" m="1" x="26"/>
        <item h="1" m="1" x="22"/>
        <item h="1" m="1" x="16"/>
        <item h="1" m="1" x="12"/>
        <item h="1" m="1" x="14"/>
        <item h="1" m="1" x="17"/>
        <item h="1" m="1" x="19"/>
        <item h="1" m="1" x="20"/>
        <item h="1" m="1" x="21"/>
        <item h="1" m="1" x="23"/>
        <item h="1" m="1" x="25"/>
        <item t="default"/>
      </items>
    </pivotField>
    <pivotField showAll="0"/>
    <pivotField showAll="0"/>
    <pivotField numFmtId="166" showAll="0"/>
    <pivotField showAll="0"/>
    <pivotField showAll="0"/>
    <pivotField axis="axisRow" showAll="0" sortType="a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67" showAll="0"/>
    <pivotField showAll="0"/>
    <pivotField dataField="1" numFmtId="167" showAll="0"/>
    <pivotField showAll="0"/>
  </pivotFields>
  <rowFields count="1">
    <field x="9"/>
  </rowFields>
  <rowItems count="5">
    <i>
      <x v="3"/>
    </i>
    <i>
      <x v="2"/>
    </i>
    <i>
      <x v="1"/>
    </i>
    <i>
      <x/>
    </i>
    <i t="grand">
      <x/>
    </i>
  </rowItems>
  <colItems count="1">
    <i/>
  </colItems>
  <dataFields count="1">
    <dataField name="Sum of Doanh số ($)" fld="18" baseField="0" baseItem="0"/>
  </dataFields>
  <formats count="1">
    <format dxfId="88">
      <pivotArea outline="0" collapsedLevelsAreSubtotals="1" fieldPosition="0"/>
    </format>
  </formats>
  <chartFormats count="7">
    <chartFormat chart="4"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9" count="1" selected="0">
            <x v="0"/>
          </reference>
        </references>
      </pivotArea>
    </chartFormat>
    <chartFormat chart="9" format="12">
      <pivotArea type="data" outline="0" fieldPosition="0">
        <references count="2">
          <reference field="4294967294" count="1" selected="0">
            <x v="0"/>
          </reference>
          <reference field="9" count="1" selected="0">
            <x v="1"/>
          </reference>
        </references>
      </pivotArea>
    </chartFormat>
    <chartFormat chart="9" format="13">
      <pivotArea type="data" outline="0" fieldPosition="0">
        <references count="2">
          <reference field="4294967294" count="1" selected="0">
            <x v="0"/>
          </reference>
          <reference field="9" count="1" selected="0">
            <x v="2"/>
          </reference>
        </references>
      </pivotArea>
    </chartFormat>
    <chartFormat chart="9"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E9B4544-DAB5-B943-9E4B-34FAA85C4E60}" name="IV4" cacheId="1634"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14" rowHeaderCaption="IV4">
  <location ref="AW2:AX13" firstHeaderRow="1" firstDataRow="1" firstDataCol="1"/>
  <pivotFields count="11">
    <pivotField numFmtId="14" showAll="0">
      <items count="216">
        <item x="25"/>
        <item x="24"/>
        <item x="56"/>
        <item x="23"/>
        <item x="55"/>
        <item x="22"/>
        <item x="54"/>
        <item x="53"/>
        <item x="21"/>
        <item x="52"/>
        <item x="20"/>
        <item x="19"/>
        <item x="51"/>
        <item x="18"/>
        <item x="17"/>
        <item x="50"/>
        <item x="16"/>
        <item x="49"/>
        <item x="15"/>
        <item x="48"/>
        <item x="36"/>
        <item x="47"/>
        <item x="35"/>
        <item x="34"/>
        <item x="14"/>
        <item x="46"/>
        <item x="33"/>
        <item x="13"/>
        <item x="32"/>
        <item x="12"/>
        <item x="45"/>
        <item x="11"/>
        <item x="44"/>
        <item x="10"/>
        <item x="43"/>
        <item x="31"/>
        <item x="9"/>
        <item x="42"/>
        <item x="30"/>
        <item x="8"/>
        <item x="29"/>
        <item x="7"/>
        <item x="41"/>
        <item x="28"/>
        <item x="6"/>
        <item x="27"/>
        <item x="40"/>
        <item x="5"/>
        <item x="39"/>
        <item x="26"/>
        <item x="4"/>
        <item x="38"/>
        <item x="3"/>
        <item x="2"/>
        <item x="1"/>
        <item x="37"/>
        <item x="0"/>
        <item x="97"/>
        <item x="96"/>
        <item x="95"/>
        <item x="94"/>
        <item x="93"/>
        <item x="92"/>
        <item x="91"/>
        <item x="90"/>
        <item x="89"/>
        <item x="88"/>
        <item x="87"/>
        <item x="86"/>
        <item x="85"/>
        <item x="84"/>
        <item x="83"/>
        <item x="82"/>
        <item x="117"/>
        <item x="116"/>
        <item x="115"/>
        <item x="114"/>
        <item x="113"/>
        <item x="112"/>
        <item x="111"/>
        <item x="110"/>
        <item x="109"/>
        <item x="108"/>
        <item x="107"/>
        <item x="106"/>
        <item x="105"/>
        <item x="104"/>
        <item x="103"/>
        <item x="102"/>
        <item x="101"/>
        <item x="100"/>
        <item x="99"/>
        <item x="98"/>
        <item x="81"/>
        <item x="80"/>
        <item x="79"/>
        <item x="78"/>
        <item x="77"/>
        <item x="76"/>
        <item x="75"/>
        <item x="74"/>
        <item x="73"/>
        <item x="72"/>
        <item x="71"/>
        <item x="70"/>
        <item x="69"/>
        <item x="68"/>
        <item x="67"/>
        <item x="66"/>
        <item x="65"/>
        <item x="64"/>
        <item x="63"/>
        <item x="62"/>
        <item x="61"/>
        <item x="60"/>
        <item x="59"/>
        <item x="58"/>
        <item x="57"/>
        <item x="140"/>
        <item x="139"/>
        <item x="138"/>
        <item x="137"/>
        <item x="136"/>
        <item x="135"/>
        <item x="134"/>
        <item x="133"/>
        <item x="132"/>
        <item x="131"/>
        <item x="130"/>
        <item x="129"/>
        <item x="128"/>
        <item x="127"/>
        <item x="126"/>
        <item x="125"/>
        <item x="124"/>
        <item x="123"/>
        <item x="122"/>
        <item x="121"/>
        <item x="120"/>
        <item x="119"/>
        <item x="118"/>
        <item x="167"/>
        <item x="166"/>
        <item x="165"/>
        <item x="164"/>
        <item x="163"/>
        <item x="162"/>
        <item x="161"/>
        <item x="160"/>
        <item x="159"/>
        <item x="158"/>
        <item x="157"/>
        <item x="156"/>
        <item x="155"/>
        <item x="154"/>
        <item x="153"/>
        <item x="152"/>
        <item x="151"/>
        <item x="150"/>
        <item x="149"/>
        <item x="148"/>
        <item x="147"/>
        <item x="146"/>
        <item x="145"/>
        <item x="144"/>
        <item x="143"/>
        <item x="142"/>
        <item x="141"/>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t="default"/>
      </items>
    </pivotField>
    <pivotField showAll="0"/>
    <pivotField showAll="0"/>
    <pivotField showAll="0">
      <items count="37">
        <item h="1" m="1" x="34"/>
        <item h="1" m="1" x="12"/>
        <item h="1" m="1" x="14"/>
        <item h="1" m="1" x="17"/>
        <item h="1" m="1" x="19"/>
        <item h="1" m="1" x="20"/>
        <item h="1" m="1" x="21"/>
        <item h="1" m="1" x="23"/>
        <item h="1" m="1" x="25"/>
        <item h="1" m="1" x="26"/>
        <item h="1" m="1" x="22"/>
        <item h="1" m="1" x="16"/>
        <item h="1" m="1" x="28"/>
        <item h="1" m="1" x="29"/>
        <item h="1" m="1" x="30"/>
        <item h="1" m="1" x="31"/>
        <item h="1" m="1" x="32"/>
        <item h="1" m="1" x="33"/>
        <item h="1" m="1" x="35"/>
        <item h="1" m="1" x="13"/>
        <item h="1" m="1" x="15"/>
        <item h="1" m="1" x="27"/>
        <item h="1" m="1" x="24"/>
        <item h="1" m="1" x="18"/>
        <item h="1" x="0"/>
        <item h="1" x="1"/>
        <item h="1" x="2"/>
        <item x="3"/>
        <item h="1" x="4"/>
        <item h="1" x="5"/>
        <item h="1" x="6"/>
        <item h="1" x="7"/>
        <item h="1" x="8"/>
        <item h="1" x="9"/>
        <item h="1" x="10"/>
        <item h="1" x="11"/>
        <item t="default"/>
      </items>
    </pivotField>
    <pivotField showAll="0"/>
    <pivotField showAll="0"/>
    <pivotField showAll="0">
      <items count="3">
        <item x="1"/>
        <item x="0"/>
        <item t="default"/>
      </items>
    </pivotField>
    <pivotField showAll="0"/>
    <pivotField showAll="0"/>
    <pivotField axis="axisRow" showAll="0" measureFilter="1" sortType="ascending">
      <items count="38">
        <item x="3"/>
        <item x="23"/>
        <item x="20"/>
        <item x="22"/>
        <item x="28"/>
        <item x="34"/>
        <item x="1"/>
        <item x="25"/>
        <item x="31"/>
        <item x="11"/>
        <item x="5"/>
        <item x="27"/>
        <item x="33"/>
        <item x="8"/>
        <item x="0"/>
        <item x="19"/>
        <item x="12"/>
        <item x="30"/>
        <item x="36"/>
        <item x="14"/>
        <item x="9"/>
        <item x="24"/>
        <item x="21"/>
        <item x="29"/>
        <item x="35"/>
        <item x="26"/>
        <item x="32"/>
        <item x="15"/>
        <item x="2"/>
        <item x="6"/>
        <item x="4"/>
        <item x="13"/>
        <item x="10"/>
        <item x="16"/>
        <item x="18"/>
        <item x="17"/>
        <item x="7"/>
        <item t="default"/>
      </items>
      <autoSortScope>
        <pivotArea dataOnly="0" outline="0" fieldPosition="0">
          <references count="1">
            <reference field="4294967294" count="1" selected="0">
              <x v="0"/>
            </reference>
          </references>
        </pivotArea>
      </autoSortScope>
    </pivotField>
    <pivotField dataField="1" numFmtId="167" showAll="0"/>
  </pivotFields>
  <rowFields count="1">
    <field x="9"/>
  </rowFields>
  <rowItems count="11">
    <i>
      <x v="18"/>
    </i>
    <i>
      <x v="5"/>
    </i>
    <i>
      <x v="8"/>
    </i>
    <i>
      <x v="3"/>
    </i>
    <i>
      <x v="7"/>
    </i>
    <i>
      <x v="25"/>
    </i>
    <i>
      <x v="23"/>
    </i>
    <i>
      <x v="11"/>
    </i>
    <i>
      <x v="4"/>
    </i>
    <i>
      <x v="17"/>
    </i>
    <i t="grand">
      <x/>
    </i>
  </rowItems>
  <colItems count="1">
    <i/>
  </colItems>
  <dataFields count="1">
    <dataField name="Sum of Số tiền" fld="10" baseField="0" baseItem="0"/>
  </dataFields>
  <formats count="1">
    <format dxfId="89">
      <pivotArea outline="0" collapsedLevelsAreSubtotals="1" fieldPosition="0"/>
    </format>
  </formats>
  <chartFormats count="6">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9" count="1" selected="0">
            <x v="17"/>
          </reference>
        </references>
      </pivotArea>
    </chartFormat>
    <chartFormat chart="9" format="7">
      <pivotArea type="data" outline="0" fieldPosition="0">
        <references count="2">
          <reference field="4294967294" count="1" selected="0">
            <x v="0"/>
          </reference>
          <reference field="9" count="1" selected="0">
            <x v="4"/>
          </reference>
        </references>
      </pivotArea>
    </chartFormat>
    <chartFormat chart="9" format="8">
      <pivotArea type="data" outline="0" fieldPosition="0">
        <references count="2">
          <reference field="4294967294" count="1" selected="0">
            <x v="0"/>
          </reference>
          <reference field="9" count="1" selected="0">
            <x v="11"/>
          </reference>
        </references>
      </pivotArea>
    </chartFormat>
    <chartFormat chart="9" format="9">
      <pivotArea type="data" outline="0" fieldPosition="0">
        <references count="2">
          <reference field="4294967294" count="1" selected="0">
            <x v="0"/>
          </reference>
          <reference field="9" count="1" selected="0">
            <x v="23"/>
          </reference>
        </references>
      </pivotArea>
    </chartFormat>
    <chartFormat chart="9" format="10">
      <pivotArea type="data" outline="0" fieldPosition="0">
        <references count="2">
          <reference field="4294967294" count="1" selected="0">
            <x v="0"/>
          </reference>
          <reference field="9" count="1" selected="0">
            <x v="25"/>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C02FE12-689E-0D41-A351-B67A6F824677}" name="I3" cacheId="1635" applyNumberFormats="0" applyBorderFormats="0" applyFontFormats="0" applyPatternFormats="0" applyAlignmentFormats="0" applyWidthHeightFormats="1" dataCaption="Values" updatedVersion="8" minRefreshableVersion="3" itemPrintTitles="1" createdVersion="7" indent="0" outline="1" outlineData="1" multipleFieldFilters="0" chartFormat="9" rowHeaderCaption="I3">
  <location ref="K2:L8" firstHeaderRow="1" firstDataRow="1" firstDataCol="1"/>
  <pivotFields count="20">
    <pivotField numFmtId="14" showAll="0"/>
    <pivotField showAll="0"/>
    <pivotField showAll="0"/>
    <pivotField showAll="0">
      <items count="38">
        <item h="1" m="1" x="28"/>
        <item h="1" m="1" x="29"/>
        <item h="1" m="1" x="30"/>
        <item h="1" m="1" x="31"/>
        <item h="1" m="1" x="32"/>
        <item h="1" m="1" x="34"/>
        <item h="1" m="1" x="36"/>
        <item h="1" m="1" x="13"/>
        <item h="1" m="1" x="15"/>
        <item h="1" m="1" x="27"/>
        <item h="1" m="1" x="24"/>
        <item h="1" m="1" x="18"/>
        <item h="1" x="0"/>
        <item h="1" x="1"/>
        <item h="1" x="2"/>
        <item h="1" x="3"/>
        <item x="4"/>
        <item h="1" x="5"/>
        <item h="1" x="6"/>
        <item h="1" x="7"/>
        <item h="1" x="8"/>
        <item h="1" x="9"/>
        <item h="1" x="10"/>
        <item h="1" x="11"/>
        <item h="1" m="1" x="35"/>
        <item h="1" m="1" x="33"/>
        <item h="1" m="1" x="26"/>
        <item h="1" m="1" x="22"/>
        <item h="1" m="1" x="16"/>
        <item h="1" m="1" x="12"/>
        <item h="1" m="1" x="14"/>
        <item h="1" m="1" x="17"/>
        <item h="1" m="1" x="19"/>
        <item h="1" m="1" x="20"/>
        <item h="1" m="1" x="21"/>
        <item h="1" m="1" x="23"/>
        <item h="1" m="1" x="25"/>
        <item t="default"/>
      </items>
    </pivotField>
    <pivotField showAll="0"/>
    <pivotField showAll="0"/>
    <pivotField numFmtId="166" showAll="0"/>
    <pivotField axis="axisRow" showAll="0" measureFilter="1" sortType="ascending">
      <items count="22">
        <item m="1" x="16"/>
        <item m="1" x="17"/>
        <item m="1" x="18"/>
        <item m="1" x="19"/>
        <item m="1" x="20"/>
        <item m="1" x="11"/>
        <item m="1" x="12"/>
        <item m="1" x="13"/>
        <item m="1" x="14"/>
        <item m="1" x="15"/>
        <item x="0"/>
        <item x="1"/>
        <item x="2"/>
        <item x="3"/>
        <item x="4"/>
        <item x="5"/>
        <item x="6"/>
        <item x="7"/>
        <item x="8"/>
        <item x="9"/>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167" showAll="0"/>
    <pivotField showAll="0"/>
    <pivotField dataField="1" numFmtId="167" showAll="0"/>
    <pivotField showAll="0"/>
  </pivotFields>
  <rowFields count="1">
    <field x="7"/>
  </rowFields>
  <rowItems count="6">
    <i>
      <x v="20"/>
    </i>
    <i>
      <x v="18"/>
    </i>
    <i>
      <x v="16"/>
    </i>
    <i>
      <x v="19"/>
    </i>
    <i>
      <x v="17"/>
    </i>
    <i t="grand">
      <x/>
    </i>
  </rowItems>
  <colItems count="1">
    <i/>
  </colItems>
  <dataFields count="1">
    <dataField name="Sum of Doanh số ($)" fld="18" baseField="0" baseItem="0"/>
  </dataFields>
  <formats count="1">
    <format dxfId="90">
      <pivotArea outline="0" collapsedLevelsAreSubtotals="1" fieldPosition="0"/>
    </format>
  </formats>
  <chartFormats count="9">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7" count="1" selected="0">
            <x v="0"/>
          </reference>
        </references>
      </pivotArea>
    </chartFormat>
    <chartFormat chart="6" format="4">
      <pivotArea type="data" outline="0" fieldPosition="0">
        <references count="2">
          <reference field="4294967294" count="1" selected="0">
            <x v="0"/>
          </reference>
          <reference field="7" count="1" selected="0">
            <x v="3"/>
          </reference>
        </references>
      </pivotArea>
    </chartFormat>
    <chartFormat chart="6" format="5">
      <pivotArea type="data" outline="0" fieldPosition="0">
        <references count="2">
          <reference field="4294967294" count="1" selected="0">
            <x v="0"/>
          </reference>
          <reference field="7" count="1" selected="0">
            <x v="17"/>
          </reference>
        </references>
      </pivotArea>
    </chartFormat>
    <chartFormat chart="6" format="6">
      <pivotArea type="data" outline="0" fieldPosition="0">
        <references count="2">
          <reference field="4294967294" count="1" selected="0">
            <x v="0"/>
          </reference>
          <reference field="7" count="1" selected="0">
            <x v="19"/>
          </reference>
        </references>
      </pivotArea>
    </chartFormat>
    <chartFormat chart="6" format="7">
      <pivotArea type="data" outline="0" fieldPosition="0">
        <references count="2">
          <reference field="4294967294" count="1" selected="0">
            <x v="0"/>
          </reference>
          <reference field="7" count="1" selected="0">
            <x v="16"/>
          </reference>
        </references>
      </pivotArea>
    </chartFormat>
    <chartFormat chart="6" format="8">
      <pivotArea type="data" outline="0" fieldPosition="0">
        <references count="2">
          <reference field="4294967294" count="1" selected="0">
            <x v="0"/>
          </reference>
          <reference field="7" count="1" selected="0">
            <x v="18"/>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FA186E4-947A-B043-912E-3B52E841470B}" name="i2" cacheId="1635" applyNumberFormats="0" applyBorderFormats="0" applyFontFormats="0" applyPatternFormats="0" applyAlignmentFormats="0" applyWidthHeightFormats="1" dataCaption="Values" updatedVersion="8" minRefreshableVersion="3" rowGrandTotals="0" colGrandTotals="0" itemPrintTitles="1" createdVersion="7" indent="0" outline="1" outlineData="1" multipleFieldFilters="0" chartFormat="4" rowHeaderCaption="I2">
  <location ref="F2:G9" firstHeaderRow="1" firstDataRow="1" firstDataCol="1"/>
  <pivotFields count="20">
    <pivotField numFmtId="14" showAll="0"/>
    <pivotField axis="axisRow" showAll="0">
      <items count="9">
        <item x="2"/>
        <item x="3"/>
        <item x="4"/>
        <item x="5"/>
        <item x="6"/>
        <item x="0"/>
        <item x="1"/>
        <item m="1" x="7"/>
        <item t="default"/>
      </items>
    </pivotField>
    <pivotField showAll="0"/>
    <pivotField showAll="0">
      <items count="38">
        <item h="1" m="1" x="28"/>
        <item h="1" m="1" x="29"/>
        <item h="1" m="1" x="30"/>
        <item h="1" m="1" x="31"/>
        <item h="1" m="1" x="32"/>
        <item h="1" m="1" x="34"/>
        <item h="1" m="1" x="36"/>
        <item h="1" m="1" x="13"/>
        <item h="1" m="1" x="15"/>
        <item h="1" m="1" x="27"/>
        <item h="1" m="1" x="24"/>
        <item h="1" m="1" x="18"/>
        <item h="1" x="0"/>
        <item h="1" x="1"/>
        <item h="1" x="2"/>
        <item h="1" x="3"/>
        <item x="4"/>
        <item h="1" x="5"/>
        <item h="1" x="6"/>
        <item h="1" x="7"/>
        <item h="1" x="8"/>
        <item h="1" x="9"/>
        <item h="1" x="10"/>
        <item h="1" x="11"/>
        <item h="1" m="1" x="35"/>
        <item h="1" m="1" x="33"/>
        <item h="1" m="1" x="26"/>
        <item h="1" m="1" x="22"/>
        <item h="1" m="1" x="16"/>
        <item h="1" m="1" x="12"/>
        <item h="1" m="1" x="14"/>
        <item h="1" m="1" x="17"/>
        <item h="1" m="1" x="19"/>
        <item h="1" m="1" x="20"/>
        <item h="1" m="1" x="21"/>
        <item h="1" m="1" x="23"/>
        <item h="1" m="1" x="25"/>
        <item t="default"/>
      </items>
    </pivotField>
    <pivotField showAll="0"/>
    <pivotField showAll="0"/>
    <pivotField numFmtId="166" showAll="0"/>
    <pivotField showAll="0"/>
    <pivotField showAll="0"/>
    <pivotField showAll="0"/>
    <pivotField showAll="0"/>
    <pivotField showAll="0"/>
    <pivotField showAll="0"/>
    <pivotField showAll="0"/>
    <pivotField showAll="0"/>
    <pivotField showAll="0"/>
    <pivotField numFmtId="167" showAll="0"/>
    <pivotField showAll="0"/>
    <pivotField dataField="1" numFmtId="167" showAll="0"/>
    <pivotField showAll="0"/>
  </pivotFields>
  <rowFields count="1">
    <field x="1"/>
  </rowFields>
  <rowItems count="7">
    <i>
      <x/>
    </i>
    <i>
      <x v="1"/>
    </i>
    <i>
      <x v="2"/>
    </i>
    <i>
      <x v="3"/>
    </i>
    <i>
      <x v="4"/>
    </i>
    <i>
      <x v="5"/>
    </i>
    <i>
      <x v="6"/>
    </i>
  </rowItems>
  <colItems count="1">
    <i/>
  </colItems>
  <dataFields count="1">
    <dataField name="Sum of Doanh số ($)" fld="18" baseField="0" baseItem="0"/>
  </dataFields>
  <formats count="1">
    <format dxfId="91">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0836A32-7F78-6947-A757-F2E7CCD35FD5}" name="IV3" cacheId="1634"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9" rowHeaderCaption="IV3">
  <location ref="AR2:AS5" firstHeaderRow="1" firstDataRow="1" firstDataCol="1"/>
  <pivotFields count="11">
    <pivotField numFmtId="14" showAll="0"/>
    <pivotField showAll="0"/>
    <pivotField showAll="0"/>
    <pivotField showAll="0">
      <items count="37">
        <item h="1" m="1" x="28"/>
        <item h="1" m="1" x="29"/>
        <item h="1" m="1" x="30"/>
        <item h="1" m="1" x="31"/>
        <item h="1" m="1" x="32"/>
        <item h="1" m="1" x="33"/>
        <item h="1" m="1" x="35"/>
        <item h="1" m="1" x="13"/>
        <item h="1" m="1" x="15"/>
        <item h="1" m="1" x="27"/>
        <item h="1" m="1" x="24"/>
        <item h="1" m="1" x="18"/>
        <item h="1" x="2"/>
        <item h="1" x="1"/>
        <item h="1" x="0"/>
        <item h="1" x="4"/>
        <item h="1" x="5"/>
        <item x="3"/>
        <item h="1" x="6"/>
        <item h="1" x="8"/>
        <item h="1" x="7"/>
        <item h="1" x="11"/>
        <item h="1" x="10"/>
        <item h="1" x="9"/>
        <item h="1" m="1" x="34"/>
        <item h="1" m="1" x="26"/>
        <item h="1" m="1" x="22"/>
        <item h="1" m="1" x="16"/>
        <item h="1" m="1" x="12"/>
        <item h="1" m="1" x="14"/>
        <item h="1" m="1" x="17"/>
        <item h="1" m="1" x="19"/>
        <item h="1" m="1" x="20"/>
        <item h="1" m="1" x="21"/>
        <item h="1" m="1" x="23"/>
        <item h="1" m="1" x="25"/>
        <item t="default"/>
      </items>
    </pivotField>
    <pivotField showAll="0"/>
    <pivotField showAll="0"/>
    <pivotField axis="axisRow" showAll="0">
      <items count="3">
        <item x="1"/>
        <item x="0"/>
        <item t="default"/>
      </items>
    </pivotField>
    <pivotField showAll="0"/>
    <pivotField showAll="0"/>
    <pivotField showAll="0"/>
    <pivotField dataField="1" numFmtId="167" showAll="0"/>
  </pivotFields>
  <rowFields count="1">
    <field x="6"/>
  </rowFields>
  <rowItems count="3">
    <i>
      <x/>
    </i>
    <i>
      <x v="1"/>
    </i>
    <i t="grand">
      <x/>
    </i>
  </rowItems>
  <colItems count="1">
    <i/>
  </colItems>
  <dataFields count="1">
    <dataField name="Sum of Số tiền" fld="10" baseField="0" baseItem="0"/>
  </dataFields>
  <formats count="1">
    <format dxfId="92">
      <pivotArea outline="0" collapsedLevelsAreSubtotals="1" fieldPosition="0"/>
    </format>
  </format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6" count="1" selected="0">
            <x v="0"/>
          </reference>
        </references>
      </pivotArea>
    </chartFormat>
    <chartFormat chart="6"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4FB6580-3951-1344-9235-C98039D3E64E}" name="I4" cacheId="1635" applyNumberFormats="0" applyBorderFormats="0" applyFontFormats="0" applyPatternFormats="0" applyAlignmentFormats="0" applyWidthHeightFormats="1" dataCaption="Values" updatedVersion="8" minRefreshableVersion="3" itemPrintTitles="1" createdVersion="7" indent="0" outline="1" outlineData="1" multipleFieldFilters="0" chartFormat="9" rowHeaderCaption="I4">
  <location ref="N2:O5" firstHeaderRow="1" firstDataRow="1" firstDataCol="1"/>
  <pivotFields count="20">
    <pivotField numFmtId="14" showAll="0"/>
    <pivotField showAll="0"/>
    <pivotField showAll="0"/>
    <pivotField showAll="0">
      <items count="38">
        <item h="1" m="1" x="28"/>
        <item h="1" m="1" x="29"/>
        <item h="1" m="1" x="30"/>
        <item h="1" m="1" x="31"/>
        <item h="1" m="1" x="32"/>
        <item h="1" m="1" x="34"/>
        <item h="1" m="1" x="36"/>
        <item h="1" m="1" x="13"/>
        <item h="1" m="1" x="15"/>
        <item h="1" m="1" x="27"/>
        <item h="1" m="1" x="24"/>
        <item h="1" m="1" x="18"/>
        <item h="1" x="0"/>
        <item h="1" x="1"/>
        <item h="1" x="2"/>
        <item h="1" x="3"/>
        <item x="4"/>
        <item h="1" x="5"/>
        <item h="1" x="6"/>
        <item h="1" x="7"/>
        <item h="1" x="8"/>
        <item h="1" x="9"/>
        <item h="1" x="10"/>
        <item h="1" x="11"/>
        <item h="1" m="1" x="35"/>
        <item h="1" m="1" x="33"/>
        <item h="1" m="1" x="26"/>
        <item h="1" m="1" x="22"/>
        <item h="1" m="1" x="16"/>
        <item h="1" m="1" x="12"/>
        <item h="1" m="1" x="14"/>
        <item h="1" m="1" x="17"/>
        <item h="1" m="1" x="19"/>
        <item h="1" m="1" x="20"/>
        <item h="1" m="1" x="21"/>
        <item h="1" m="1" x="23"/>
        <item h="1" m="1" x="25"/>
        <item t="default"/>
      </items>
    </pivotField>
    <pivotField showAll="0"/>
    <pivotField showAll="0"/>
    <pivotField numFmtId="166" showAll="0"/>
    <pivotField showAll="0"/>
    <pivotField showAll="0"/>
    <pivotField showAll="0"/>
    <pivotField showAll="0"/>
    <pivotField showAll="0"/>
    <pivotField axis="axisRow" showAll="0" sortType="ascending">
      <items count="6">
        <item m="1" x="3"/>
        <item x="0"/>
        <item x="1"/>
        <item m="1" x="2"/>
        <item m="1"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7" showAll="0"/>
    <pivotField showAll="0"/>
    <pivotField dataField="1" numFmtId="167" showAll="0"/>
    <pivotField showAll="0"/>
  </pivotFields>
  <rowFields count="1">
    <field x="12"/>
  </rowFields>
  <rowItems count="3">
    <i>
      <x v="1"/>
    </i>
    <i>
      <x v="2"/>
    </i>
    <i t="grand">
      <x/>
    </i>
  </rowItems>
  <colItems count="1">
    <i/>
  </colItems>
  <dataFields count="1">
    <dataField name="Sum of Doanh số ($)" fld="18" baseField="0" baseItem="0"/>
  </dataFields>
  <formats count="1">
    <format dxfId="93">
      <pivotArea outline="0" collapsedLevelsAreSubtotals="1" fieldPosition="0"/>
    </format>
  </formats>
  <chartFormats count="6">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2" count="1" selected="0">
            <x v="0"/>
          </reference>
        </references>
      </pivotArea>
    </chartFormat>
    <chartFormat chart="6" format="9">
      <pivotArea type="data" outline="0" fieldPosition="0">
        <references count="2">
          <reference field="4294967294" count="1" selected="0">
            <x v="0"/>
          </reference>
          <reference field="12" count="1" selected="0">
            <x v="1"/>
          </reference>
        </references>
      </pivotArea>
    </chartFormat>
    <chartFormat chart="6" format="10">
      <pivotArea type="data" outline="0" fieldPosition="0">
        <references count="2">
          <reference field="4294967294" count="1" selected="0">
            <x v="0"/>
          </reference>
          <reference field="12" count="1" selected="0">
            <x v="2"/>
          </reference>
        </references>
      </pivotArea>
    </chartFormat>
    <chartFormat chart="6" format="11">
      <pivotArea type="data" outline="0" fieldPosition="0">
        <references count="2">
          <reference field="4294967294" count="1" selected="0">
            <x v="0"/>
          </reference>
          <reference field="12" count="1" selected="0">
            <x v="3"/>
          </reference>
        </references>
      </pivotArea>
    </chartFormat>
    <chartFormat chart="6" format="12">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9EF0160-8860-534C-8293-F461BE234020}" name="IV6" cacheId="1634"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7" rowHeaderCaption="IV6">
  <location ref="BF2:BG7" firstHeaderRow="1" firstDataRow="1" firstDataCol="1"/>
  <pivotFields count="11">
    <pivotField numFmtId="14" showAll="0"/>
    <pivotField showAll="0"/>
    <pivotField showAll="0"/>
    <pivotField showAll="0">
      <items count="37">
        <item h="1" m="1" x="28"/>
        <item h="1" m="1" x="29"/>
        <item h="1" m="1" x="30"/>
        <item h="1" m="1" x="31"/>
        <item h="1" m="1" x="32"/>
        <item h="1" m="1" x="33"/>
        <item h="1" m="1" x="35"/>
        <item h="1" m="1" x="13"/>
        <item h="1" m="1" x="15"/>
        <item h="1" m="1" x="27"/>
        <item h="1" m="1" x="24"/>
        <item h="1" m="1" x="18"/>
        <item h="1" x="2"/>
        <item h="1" x="1"/>
        <item h="1" x="0"/>
        <item h="1" x="4"/>
        <item h="1" x="5"/>
        <item x="3"/>
        <item h="1" x="6"/>
        <item h="1" x="8"/>
        <item h="1" x="7"/>
        <item h="1" x="11"/>
        <item h="1" x="10"/>
        <item h="1" x="9"/>
        <item h="1" m="1" x="34"/>
        <item h="1" m="1" x="26"/>
        <item h="1" m="1" x="22"/>
        <item h="1" m="1" x="16"/>
        <item h="1" m="1" x="12"/>
        <item h="1" m="1" x="14"/>
        <item h="1" m="1" x="17"/>
        <item h="1" m="1" x="19"/>
        <item h="1" m="1" x="20"/>
        <item h="1" m="1" x="21"/>
        <item h="1" m="1" x="23"/>
        <item h="1" m="1" x="25"/>
        <item t="default"/>
      </items>
    </pivotField>
    <pivotField showAll="0"/>
    <pivotField showAll="0"/>
    <pivotField showAll="0"/>
    <pivotField showAll="0"/>
    <pivotField axis="axisRow" showAll="0" sortType="ascending">
      <items count="12">
        <item h="1" m="1" x="8"/>
        <item h="1" x="2"/>
        <item x="3"/>
        <item x="4"/>
        <item x="0"/>
        <item h="1" m="1" x="7"/>
        <item x="5"/>
        <item h="1" x="6"/>
        <item h="1" m="1" x="9"/>
        <item h="1" m="1" x="10"/>
        <item h="1" x="1"/>
        <item t="default"/>
      </items>
      <autoSortScope>
        <pivotArea dataOnly="0" outline="0" fieldPosition="0">
          <references count="1">
            <reference field="4294967294" count="1" selected="0">
              <x v="0"/>
            </reference>
          </references>
        </pivotArea>
      </autoSortScope>
    </pivotField>
    <pivotField showAll="0"/>
    <pivotField dataField="1" numFmtId="167" showAll="0"/>
  </pivotFields>
  <rowFields count="1">
    <field x="8"/>
  </rowFields>
  <rowItems count="5">
    <i>
      <x v="2"/>
    </i>
    <i>
      <x v="4"/>
    </i>
    <i>
      <x v="3"/>
    </i>
    <i>
      <x v="6"/>
    </i>
    <i t="grand">
      <x/>
    </i>
  </rowItems>
  <colItems count="1">
    <i/>
  </colItems>
  <dataFields count="1">
    <dataField name="Sum of Số tiền" fld="10" baseField="0" baseItem="0" numFmtId="3"/>
  </dataFields>
  <formats count="1">
    <format dxfId="94">
      <pivotArea outline="0" collapsedLevelsAreSubtotals="1" fieldPosition="0"/>
    </format>
  </formats>
  <chartFormats count="18">
    <chartFormat chart="3" format="64" series="1">
      <pivotArea type="data" outline="0" fieldPosition="0">
        <references count="1">
          <reference field="4294967294" count="1" selected="0">
            <x v="0"/>
          </reference>
        </references>
      </pivotArea>
    </chartFormat>
    <chartFormat chart="3" format="65">
      <pivotArea type="data" outline="0" fieldPosition="0">
        <references count="2">
          <reference field="4294967294" count="1" selected="0">
            <x v="0"/>
          </reference>
          <reference field="8" count="1" selected="0">
            <x v="0"/>
          </reference>
        </references>
      </pivotArea>
    </chartFormat>
    <chartFormat chart="3" format="66">
      <pivotArea type="data" outline="0" fieldPosition="0">
        <references count="2">
          <reference field="4294967294" count="1" selected="0">
            <x v="0"/>
          </reference>
          <reference field="8" count="1" selected="0">
            <x v="1"/>
          </reference>
        </references>
      </pivotArea>
    </chartFormat>
    <chartFormat chart="3" format="67">
      <pivotArea type="data" outline="0" fieldPosition="0">
        <references count="2">
          <reference field="4294967294" count="1" selected="0">
            <x v="0"/>
          </reference>
          <reference field="8" count="1" selected="0">
            <x v="2"/>
          </reference>
        </references>
      </pivotArea>
    </chartFormat>
    <chartFormat chart="3" format="68">
      <pivotArea type="data" outline="0" fieldPosition="0">
        <references count="2">
          <reference field="4294967294" count="1" selected="0">
            <x v="0"/>
          </reference>
          <reference field="8" count="1" selected="0">
            <x v="3"/>
          </reference>
        </references>
      </pivotArea>
    </chartFormat>
    <chartFormat chart="4" format="69" series="1">
      <pivotArea type="data" outline="0" fieldPosition="0">
        <references count="1">
          <reference field="4294967294" count="1" selected="0">
            <x v="0"/>
          </reference>
        </references>
      </pivotArea>
    </chartFormat>
    <chartFormat chart="4" format="70">
      <pivotArea type="data" outline="0" fieldPosition="0">
        <references count="2">
          <reference field="4294967294" count="1" selected="0">
            <x v="0"/>
          </reference>
          <reference field="8" count="1" selected="0">
            <x v="0"/>
          </reference>
        </references>
      </pivotArea>
    </chartFormat>
    <chartFormat chart="4" format="71">
      <pivotArea type="data" outline="0" fieldPosition="0">
        <references count="2">
          <reference field="4294967294" count="1" selected="0">
            <x v="0"/>
          </reference>
          <reference field="8" count="1" selected="0">
            <x v="1"/>
          </reference>
        </references>
      </pivotArea>
    </chartFormat>
    <chartFormat chart="4" format="72">
      <pivotArea type="data" outline="0" fieldPosition="0">
        <references count="2">
          <reference field="4294967294" count="1" selected="0">
            <x v="0"/>
          </reference>
          <reference field="8" count="1" selected="0">
            <x v="2"/>
          </reference>
        </references>
      </pivotArea>
    </chartFormat>
    <chartFormat chart="4" format="73">
      <pivotArea type="data" outline="0" fieldPosition="0">
        <references count="2">
          <reference field="4294967294" count="1" selected="0">
            <x v="0"/>
          </reference>
          <reference field="8" count="1" selected="0">
            <x v="3"/>
          </reference>
        </references>
      </pivotArea>
    </chartFormat>
    <chartFormat chart="6" format="72" series="1">
      <pivotArea type="data" outline="0" fieldPosition="0">
        <references count="1">
          <reference field="4294967294" count="1" selected="0">
            <x v="0"/>
          </reference>
        </references>
      </pivotArea>
    </chartFormat>
    <chartFormat chart="6" format="73">
      <pivotArea type="data" outline="0" fieldPosition="0">
        <references count="2">
          <reference field="4294967294" count="1" selected="0">
            <x v="0"/>
          </reference>
          <reference field="8" count="1" selected="0">
            <x v="1"/>
          </reference>
        </references>
      </pivotArea>
    </chartFormat>
    <chartFormat chart="6" format="74">
      <pivotArea type="data" outline="0" fieldPosition="0">
        <references count="2">
          <reference field="4294967294" count="1" selected="0">
            <x v="0"/>
          </reference>
          <reference field="8" count="1" selected="0">
            <x v="2"/>
          </reference>
        </references>
      </pivotArea>
    </chartFormat>
    <chartFormat chart="6" format="75">
      <pivotArea type="data" outline="0" fieldPosition="0">
        <references count="2">
          <reference field="4294967294" count="1" selected="0">
            <x v="0"/>
          </reference>
          <reference field="8" count="1" selected="0">
            <x v="3"/>
          </reference>
        </references>
      </pivotArea>
    </chartFormat>
    <chartFormat chart="6" format="76">
      <pivotArea type="data" outline="0" fieldPosition="0">
        <references count="2">
          <reference field="4294967294" count="1" selected="0">
            <x v="0"/>
          </reference>
          <reference field="8" count="1" selected="0">
            <x v="4"/>
          </reference>
        </references>
      </pivotArea>
    </chartFormat>
    <chartFormat chart="6" format="77">
      <pivotArea type="data" outline="0" fieldPosition="0">
        <references count="2">
          <reference field="4294967294" count="1" selected="0">
            <x v="0"/>
          </reference>
          <reference field="8" count="1" selected="0">
            <x v="6"/>
          </reference>
        </references>
      </pivotArea>
    </chartFormat>
    <chartFormat chart="6" format="78">
      <pivotArea type="data" outline="0" fieldPosition="0">
        <references count="2">
          <reference field="4294967294" count="1" selected="0">
            <x v="0"/>
          </reference>
          <reference field="8" count="1" selected="0">
            <x v="7"/>
          </reference>
        </references>
      </pivotArea>
    </chartFormat>
    <chartFormat chart="6" format="79">
      <pivotArea type="data" outline="0" fieldPosition="0">
        <references count="2">
          <reference field="4294967294" count="1" selected="0">
            <x v="0"/>
          </reference>
          <reference field="8"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C2CD639-643D-47F0-BCD1-021DC6E19EA0}" name="PivotTable2" cacheId="1635" applyNumberFormats="0" applyBorderFormats="0" applyFontFormats="0" applyPatternFormats="0" applyAlignmentFormats="0" applyWidthHeightFormats="1" dataCaption="Values" grandTotalCaption="Tổng cả năm" updatedVersion="7" minRefreshableVersion="3" rowGrandTotals="0" itemPrintTitles="1" createdVersion="7" indent="0" outline="1" outlineData="1" multipleFieldFilters="0">
  <location ref="A3:N16" firstHeaderRow="1" firstDataRow="2" firstDataCol="1"/>
  <pivotFields count="20">
    <pivotField numFmtId="14" showAll="0"/>
    <pivotField showAll="0"/>
    <pivotField showAll="0"/>
    <pivotField axis="axisCol" showAll="0">
      <items count="38">
        <item m="1" x="28"/>
        <item m="1" x="29"/>
        <item m="1" x="30"/>
        <item m="1" x="31"/>
        <item m="1" x="32"/>
        <item m="1" x="34"/>
        <item m="1" x="36"/>
        <item m="1" x="13"/>
        <item m="1" x="15"/>
        <item m="1" x="27"/>
        <item m="1" x="24"/>
        <item m="1" x="18"/>
        <item x="0"/>
        <item x="1"/>
        <item x="2"/>
        <item x="3"/>
        <item x="4"/>
        <item x="5"/>
        <item x="6"/>
        <item x="7"/>
        <item x="8"/>
        <item x="9"/>
        <item x="10"/>
        <item x="11"/>
        <item m="1" x="35"/>
        <item m="1" x="26"/>
        <item m="1" x="22"/>
        <item m="1" x="16"/>
        <item m="1" x="12"/>
        <item m="1" x="14"/>
        <item m="1" x="17"/>
        <item m="1" x="19"/>
        <item m="1" x="20"/>
        <item m="1" x="21"/>
        <item m="1" x="23"/>
        <item m="1" x="25"/>
        <item m="1" x="33"/>
        <item t="default"/>
      </items>
    </pivotField>
    <pivotField showAll="0"/>
    <pivotField showAll="0"/>
    <pivotField numFmtId="166" showAll="0"/>
    <pivotField showAll="0"/>
    <pivotField showAll="0"/>
    <pivotField axis="axisRow" showAll="0">
      <items count="5">
        <item x="1"/>
        <item x="0"/>
        <item x="3"/>
        <item x="2"/>
        <item t="default"/>
      </items>
    </pivotField>
    <pivotField showAll="0"/>
    <pivotField showAll="0"/>
    <pivotField axis="axisRow" showAll="0">
      <items count="6">
        <item m="1" x="3"/>
        <item x="0"/>
        <item x="1"/>
        <item m="1" x="2"/>
        <item m="1" x="4"/>
        <item t="default"/>
      </items>
    </pivotField>
    <pivotField showAll="0"/>
    <pivotField showAll="0"/>
    <pivotField showAll="0"/>
    <pivotField numFmtId="167" showAll="0"/>
    <pivotField dataField="1" showAll="0"/>
    <pivotField numFmtId="167" showAll="0"/>
    <pivotField showAll="0"/>
  </pivotFields>
  <rowFields count="2">
    <field x="9"/>
    <field x="12"/>
  </rowFields>
  <rowItems count="12">
    <i>
      <x/>
    </i>
    <i r="1">
      <x v="1"/>
    </i>
    <i r="1">
      <x v="2"/>
    </i>
    <i>
      <x v="1"/>
    </i>
    <i r="1">
      <x v="1"/>
    </i>
    <i r="1">
      <x v="2"/>
    </i>
    <i>
      <x v="2"/>
    </i>
    <i r="1">
      <x v="1"/>
    </i>
    <i r="1">
      <x v="2"/>
    </i>
    <i>
      <x v="3"/>
    </i>
    <i r="1">
      <x v="1"/>
    </i>
    <i r="1">
      <x v="2"/>
    </i>
  </rowItems>
  <colFields count="1">
    <field x="3"/>
  </colFields>
  <colItems count="13">
    <i>
      <x v="12"/>
    </i>
    <i>
      <x v="13"/>
    </i>
    <i>
      <x v="14"/>
    </i>
    <i>
      <x v="15"/>
    </i>
    <i>
      <x v="16"/>
    </i>
    <i>
      <x v="17"/>
    </i>
    <i>
      <x v="18"/>
    </i>
    <i>
      <x v="19"/>
    </i>
    <i>
      <x v="20"/>
    </i>
    <i>
      <x v="21"/>
    </i>
    <i>
      <x v="22"/>
    </i>
    <i>
      <x v="23"/>
    </i>
    <i t="grand">
      <x/>
    </i>
  </colItems>
  <dataFields count="1">
    <dataField name="Sum of Số lượng" fld="17"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B697DCD-5AEC-4D57-ACC9-14C7B8B04D12}" name="PivotTable1" cacheId="1634" applyNumberFormats="0" applyBorderFormats="0" applyFontFormats="0" applyPatternFormats="0" applyAlignmentFormats="0" applyWidthHeightFormats="1" dataCaption="Values" grandTotalCaption="Tổng cả năm" updatedVersion="7" minRefreshableVersion="3" useAutoFormatting="1" itemPrintTitles="1" createdVersion="7" indent="0" outline="1" outlineData="1" multipleFieldFilters="0">
  <location ref="A19:N65" firstHeaderRow="1" firstDataRow="2" firstDataCol="1"/>
  <pivotFields count="11">
    <pivotField showAll="0"/>
    <pivotField showAll="0"/>
    <pivotField showAll="0"/>
    <pivotField axis="axisCol" showAll="0">
      <items count="37">
        <item m="1" x="28"/>
        <item m="1" x="29"/>
        <item m="1" x="30"/>
        <item m="1" x="31"/>
        <item m="1" x="32"/>
        <item m="1" x="33"/>
        <item m="1" x="35"/>
        <item m="1" x="13"/>
        <item m="1" x="15"/>
        <item m="1" x="27"/>
        <item m="1" x="24"/>
        <item m="1" x="18"/>
        <item x="2"/>
        <item x="1"/>
        <item x="0"/>
        <item x="4"/>
        <item x="5"/>
        <item x="3"/>
        <item x="6"/>
        <item x="8"/>
        <item x="7"/>
        <item x="11"/>
        <item x="10"/>
        <item x="9"/>
        <item m="1" x="34"/>
        <item m="1" x="26"/>
        <item m="1" x="22"/>
        <item m="1" x="16"/>
        <item m="1" x="12"/>
        <item m="1" x="14"/>
        <item m="1" x="17"/>
        <item m="1" x="19"/>
        <item m="1" x="20"/>
        <item m="1" x="21"/>
        <item m="1" x="23"/>
        <item m="1" x="25"/>
        <item t="default"/>
      </items>
    </pivotField>
    <pivotField showAll="0"/>
    <pivotField showAll="0"/>
    <pivotField showAll="0"/>
    <pivotField showAll="0"/>
    <pivotField axis="axisRow" showAll="0">
      <items count="12">
        <item m="1" x="8"/>
        <item x="2"/>
        <item x="3"/>
        <item x="4"/>
        <item x="0"/>
        <item m="1" x="7"/>
        <item x="5"/>
        <item x="6"/>
        <item m="1" x="9"/>
        <item m="1" x="10"/>
        <item x="1"/>
        <item t="default"/>
      </items>
    </pivotField>
    <pivotField axis="axisRow" showAll="0">
      <items count="38">
        <item x="3"/>
        <item x="23"/>
        <item x="20"/>
        <item x="22"/>
        <item x="28"/>
        <item x="34"/>
        <item x="1"/>
        <item x="25"/>
        <item x="31"/>
        <item x="11"/>
        <item x="5"/>
        <item x="27"/>
        <item x="33"/>
        <item x="8"/>
        <item x="0"/>
        <item x="19"/>
        <item x="12"/>
        <item x="30"/>
        <item x="36"/>
        <item x="14"/>
        <item x="9"/>
        <item x="24"/>
        <item x="21"/>
        <item x="29"/>
        <item x="35"/>
        <item x="26"/>
        <item x="32"/>
        <item x="15"/>
        <item x="2"/>
        <item x="6"/>
        <item x="4"/>
        <item x="13"/>
        <item x="10"/>
        <item x="16"/>
        <item x="18"/>
        <item x="17"/>
        <item x="7"/>
        <item t="default"/>
      </items>
    </pivotField>
    <pivotField dataField="1" showAll="0"/>
  </pivotFields>
  <rowFields count="2">
    <field x="8"/>
    <field x="9"/>
  </rowFields>
  <rowItems count="45">
    <i>
      <x v="1"/>
    </i>
    <i r="1">
      <x v="9"/>
    </i>
    <i r="1">
      <x v="13"/>
    </i>
    <i r="1">
      <x v="16"/>
    </i>
    <i r="1">
      <x v="19"/>
    </i>
    <i r="1">
      <x v="20"/>
    </i>
    <i r="1">
      <x v="27"/>
    </i>
    <i r="1">
      <x v="31"/>
    </i>
    <i r="1">
      <x v="32"/>
    </i>
    <i>
      <x v="2"/>
    </i>
    <i r="1">
      <x v="15"/>
    </i>
    <i r="1">
      <x v="33"/>
    </i>
    <i r="1">
      <x v="34"/>
    </i>
    <i r="1">
      <x v="35"/>
    </i>
    <i>
      <x v="3"/>
    </i>
    <i r="1">
      <x v="1"/>
    </i>
    <i r="1">
      <x v="2"/>
    </i>
    <i r="1">
      <x v="3"/>
    </i>
    <i r="1">
      <x v="21"/>
    </i>
    <i r="1">
      <x v="22"/>
    </i>
    <i>
      <x v="4"/>
    </i>
    <i r="1">
      <x/>
    </i>
    <i r="1">
      <x v="6"/>
    </i>
    <i r="1">
      <x v="10"/>
    </i>
    <i r="1">
      <x v="14"/>
    </i>
    <i r="1">
      <x v="28"/>
    </i>
    <i r="1">
      <x v="30"/>
    </i>
    <i>
      <x v="6"/>
    </i>
    <i r="1">
      <x v="4"/>
    </i>
    <i r="1">
      <x v="7"/>
    </i>
    <i r="1">
      <x v="11"/>
    </i>
    <i r="1">
      <x v="17"/>
    </i>
    <i r="1">
      <x v="23"/>
    </i>
    <i r="1">
      <x v="25"/>
    </i>
    <i>
      <x v="7"/>
    </i>
    <i r="1">
      <x v="5"/>
    </i>
    <i r="1">
      <x v="8"/>
    </i>
    <i r="1">
      <x v="12"/>
    </i>
    <i r="1">
      <x v="18"/>
    </i>
    <i r="1">
      <x v="24"/>
    </i>
    <i r="1">
      <x v="26"/>
    </i>
    <i>
      <x v="10"/>
    </i>
    <i r="1">
      <x v="29"/>
    </i>
    <i r="1">
      <x v="36"/>
    </i>
    <i t="grand">
      <x/>
    </i>
  </rowItems>
  <colFields count="1">
    <field x="3"/>
  </colFields>
  <colItems count="13">
    <i>
      <x v="12"/>
    </i>
    <i>
      <x v="13"/>
    </i>
    <i>
      <x v="14"/>
    </i>
    <i>
      <x v="15"/>
    </i>
    <i>
      <x v="16"/>
    </i>
    <i>
      <x v="17"/>
    </i>
    <i>
      <x v="18"/>
    </i>
    <i>
      <x v="19"/>
    </i>
    <i>
      <x v="20"/>
    </i>
    <i>
      <x v="21"/>
    </i>
    <i>
      <x v="22"/>
    </i>
    <i>
      <x v="23"/>
    </i>
    <i t="grand">
      <x/>
    </i>
  </colItems>
  <dataFields count="1">
    <dataField name="Sum of Số tiền" fld="10" baseField="0" baseItem="0" numFmtId="168"/>
  </dataFields>
  <formats count="1">
    <format dxfId="45">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397494-2441-DA44-BF5B-5365388A66E7}" name="I1" cacheId="1635" applyNumberFormats="0" applyBorderFormats="0" applyFontFormats="0" applyPatternFormats="0" applyAlignmentFormats="0" applyWidthHeightFormats="1" dataCaption="Values" updatedVersion="8" minRefreshableVersion="3" colGrandTotals="0" itemPrintTitles="1" createdVersion="7" indent="0" outline="1" outlineData="1" multipleFieldFilters="0" chartFormat="6" rowHeaderCaption="I1">
  <location ref="B2:D29" firstHeaderRow="0" firstDataRow="1" firstDataCol="1"/>
  <pivotFields count="20">
    <pivotField axis="axisRow" numFmtId="14" showAll="0">
      <items count="286">
        <item x="0"/>
        <item x="1"/>
        <item x="2"/>
        <item x="3"/>
        <item x="4"/>
        <item x="5"/>
        <item x="6"/>
        <item x="186"/>
        <item x="187"/>
        <item x="7"/>
        <item x="188"/>
        <item x="8"/>
        <item x="9"/>
        <item x="10"/>
        <item x="189"/>
        <item x="11"/>
        <item x="12"/>
        <item x="13"/>
        <item x="14"/>
        <item x="190"/>
        <item x="15"/>
        <item x="16"/>
        <item x="17"/>
        <item x="18"/>
        <item x="19"/>
        <item x="191"/>
        <item x="20"/>
        <item x="21"/>
        <item x="22"/>
        <item x="23"/>
        <item x="24"/>
        <item x="25"/>
        <item x="192"/>
        <item x="26"/>
        <item x="193"/>
        <item x="27"/>
        <item x="194"/>
        <item x="28"/>
        <item x="195"/>
        <item x="29"/>
        <item x="30"/>
        <item x="31"/>
        <item x="196"/>
        <item x="197"/>
        <item x="32"/>
        <item x="33"/>
        <item x="34"/>
        <item x="35"/>
        <item x="36"/>
        <item x="37"/>
        <item x="38"/>
        <item x="39"/>
        <item x="40"/>
        <item x="41"/>
        <item x="198"/>
        <item x="42"/>
        <item x="43"/>
        <item x="44"/>
        <item x="45"/>
        <item x="46"/>
        <item x="47"/>
        <item x="48"/>
        <item x="199"/>
        <item x="200"/>
        <item x="49"/>
        <item x="201"/>
        <item x="50"/>
        <item x="202"/>
        <item x="51"/>
        <item x="52"/>
        <item x="53"/>
        <item x="54"/>
        <item x="203"/>
        <item x="204"/>
        <item x="205"/>
        <item x="55"/>
        <item x="206"/>
        <item x="207"/>
        <item x="56"/>
        <item x="57"/>
        <item x="58"/>
        <item x="59"/>
        <item x="208"/>
        <item x="209"/>
        <item x="60"/>
        <item x="61"/>
        <item x="62"/>
        <item x="63"/>
        <item x="210"/>
        <item x="64"/>
        <item x="211"/>
        <item x="65"/>
        <item x="66"/>
        <item x="67"/>
        <item x="68"/>
        <item x="69"/>
        <item x="70"/>
        <item x="212"/>
        <item x="71"/>
        <item x="72"/>
        <item x="73"/>
        <item x="213"/>
        <item x="214"/>
        <item x="74"/>
        <item x="75"/>
        <item x="215"/>
        <item x="76"/>
        <item x="216"/>
        <item x="77"/>
        <item x="217"/>
        <item x="218"/>
        <item x="219"/>
        <item x="78"/>
        <item x="79"/>
        <item x="80"/>
        <item x="81"/>
        <item x="220"/>
        <item x="82"/>
        <item x="83"/>
        <item x="84"/>
        <item x="221"/>
        <item x="85"/>
        <item x="86"/>
        <item x="87"/>
        <item x="88"/>
        <item x="89"/>
        <item x="90"/>
        <item x="91"/>
        <item x="92"/>
        <item x="222"/>
        <item x="93"/>
        <item x="223"/>
        <item x="94"/>
        <item x="224"/>
        <item x="225"/>
        <item x="95"/>
        <item x="226"/>
        <item x="96"/>
        <item x="97"/>
        <item x="98"/>
        <item x="99"/>
        <item x="227"/>
        <item x="228"/>
        <item x="100"/>
        <item x="229"/>
        <item x="230"/>
        <item x="101"/>
        <item x="102"/>
        <item x="103"/>
        <item x="231"/>
        <item x="232"/>
        <item x="104"/>
        <item x="105"/>
        <item x="233"/>
        <item x="234"/>
        <item x="106"/>
        <item x="235"/>
        <item x="107"/>
        <item x="236"/>
        <item x="108"/>
        <item x="109"/>
        <item x="110"/>
        <item x="237"/>
        <item x="111"/>
        <item x="112"/>
        <item x="113"/>
        <item x="114"/>
        <item x="115"/>
        <item x="116"/>
        <item x="117"/>
        <item x="118"/>
        <item x="238"/>
        <item x="119"/>
        <item x="239"/>
        <item x="120"/>
        <item x="121"/>
        <item x="122"/>
        <item x="240"/>
        <item x="123"/>
        <item x="241"/>
        <item x="124"/>
        <item x="125"/>
        <item x="126"/>
        <item x="127"/>
        <item x="242"/>
        <item x="243"/>
        <item x="128"/>
        <item x="244"/>
        <item x="245"/>
        <item x="129"/>
        <item x="130"/>
        <item x="246"/>
        <item x="247"/>
        <item x="131"/>
        <item x="132"/>
        <item x="248"/>
        <item x="133"/>
        <item x="134"/>
        <item x="135"/>
        <item x="136"/>
        <item x="137"/>
        <item x="138"/>
        <item x="249"/>
        <item x="250"/>
        <item x="251"/>
        <item x="252"/>
        <item x="139"/>
        <item x="140"/>
        <item x="141"/>
        <item x="142"/>
        <item x="143"/>
        <item x="144"/>
        <item x="253"/>
        <item x="254"/>
        <item x="255"/>
        <item x="256"/>
        <item x="257"/>
        <item x="145"/>
        <item x="146"/>
        <item x="258"/>
        <item x="259"/>
        <item x="147"/>
        <item x="148"/>
        <item x="149"/>
        <item x="150"/>
        <item x="151"/>
        <item x="152"/>
        <item x="260"/>
        <item x="153"/>
        <item x="261"/>
        <item x="262"/>
        <item x="154"/>
        <item x="155"/>
        <item x="156"/>
        <item x="263"/>
        <item x="264"/>
        <item x="265"/>
        <item x="157"/>
        <item x="158"/>
        <item x="159"/>
        <item x="266"/>
        <item x="160"/>
        <item x="267"/>
        <item x="161"/>
        <item x="162"/>
        <item x="163"/>
        <item x="164"/>
        <item x="165"/>
        <item x="268"/>
        <item x="269"/>
        <item x="166"/>
        <item x="270"/>
        <item x="271"/>
        <item x="167"/>
        <item x="272"/>
        <item x="168"/>
        <item x="273"/>
        <item x="274"/>
        <item x="169"/>
        <item x="170"/>
        <item x="171"/>
        <item x="275"/>
        <item x="276"/>
        <item x="172"/>
        <item x="173"/>
        <item x="277"/>
        <item x="278"/>
        <item x="279"/>
        <item x="174"/>
        <item x="175"/>
        <item x="176"/>
        <item x="280"/>
        <item x="177"/>
        <item x="178"/>
        <item x="179"/>
        <item x="281"/>
        <item x="180"/>
        <item x="282"/>
        <item x="181"/>
        <item x="182"/>
        <item x="183"/>
        <item x="283"/>
        <item x="284"/>
        <item x="184"/>
        <item x="185"/>
        <item t="default"/>
      </items>
    </pivotField>
    <pivotField showAll="0"/>
    <pivotField showAll="0"/>
    <pivotField showAll="0">
      <items count="38">
        <item h="1" m="1" x="28"/>
        <item h="1" m="1" x="29"/>
        <item h="1" m="1" x="30"/>
        <item h="1" m="1" x="31"/>
        <item h="1" m="1" x="32"/>
        <item h="1" m="1" x="34"/>
        <item h="1" m="1" x="36"/>
        <item h="1" m="1" x="13"/>
        <item h="1" m="1" x="15"/>
        <item h="1" m="1" x="27"/>
        <item h="1" m="1" x="24"/>
        <item h="1" m="1" x="18"/>
        <item h="1" x="0"/>
        <item h="1" x="1"/>
        <item h="1" x="2"/>
        <item h="1" x="3"/>
        <item x="4"/>
        <item h="1" x="5"/>
        <item h="1" x="6"/>
        <item h="1" x="7"/>
        <item h="1" x="8"/>
        <item h="1" x="9"/>
        <item h="1" x="10"/>
        <item h="1" x="11"/>
        <item h="1" m="1" x="35"/>
        <item h="1" m="1" x="33"/>
        <item h="1" m="1" x="26"/>
        <item h="1" m="1" x="22"/>
        <item h="1" m="1" x="16"/>
        <item h="1" m="1" x="12"/>
        <item h="1" m="1" x="14"/>
        <item h="1" m="1" x="17"/>
        <item h="1" m="1" x="19"/>
        <item h="1" m="1" x="20"/>
        <item h="1" m="1" x="21"/>
        <item h="1" m="1" x="23"/>
        <item h="1" m="1" x="25"/>
        <item t="default"/>
      </items>
    </pivotField>
    <pivotField showAll="0"/>
    <pivotField showAll="0"/>
    <pivotField numFmtId="166" showAll="0"/>
    <pivotField showAll="0"/>
    <pivotField showAll="0"/>
    <pivotField showAll="0"/>
    <pivotField showAll="0"/>
    <pivotField showAll="0"/>
    <pivotField showAll="0"/>
    <pivotField showAll="0"/>
    <pivotField showAll="0"/>
    <pivotField showAll="0"/>
    <pivotField numFmtId="167" showAll="0"/>
    <pivotField dataField="1" showAll="0"/>
    <pivotField dataField="1" numFmtId="167" showAll="0"/>
    <pivotField showAll="0"/>
  </pivotFields>
  <rowFields count="1">
    <field x="0"/>
  </rowFields>
  <rowItems count="27">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t="grand">
      <x/>
    </i>
  </rowItems>
  <colFields count="1">
    <field x="-2"/>
  </colFields>
  <colItems count="2">
    <i>
      <x/>
    </i>
    <i i="1">
      <x v="1"/>
    </i>
  </colItems>
  <dataFields count="2">
    <dataField name="Doanh số" fld="18" baseField="0" baseItem="0" numFmtId="164"/>
    <dataField name="Sum of Số lượng" fld="17" baseField="0" baseItem="0"/>
  </dataFields>
  <formats count="1">
    <format dxfId="8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4B7C5E-4A96-1C48-BB56-47299AB42DD4}" name="IV1" cacheId="1634"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8" rowHeaderCaption="IV1">
  <location ref="AI2:AJ28" firstHeaderRow="1" firstDataRow="1" firstDataCol="1"/>
  <pivotFields count="11">
    <pivotField axis="axisRow" numFmtId="14" showAll="0">
      <items count="216">
        <item x="25"/>
        <item x="24"/>
        <item x="56"/>
        <item x="23"/>
        <item x="55"/>
        <item x="22"/>
        <item x="54"/>
        <item x="53"/>
        <item x="21"/>
        <item x="52"/>
        <item x="20"/>
        <item x="19"/>
        <item x="51"/>
        <item x="18"/>
        <item x="17"/>
        <item x="50"/>
        <item x="16"/>
        <item x="49"/>
        <item x="15"/>
        <item x="48"/>
        <item x="36"/>
        <item x="47"/>
        <item x="35"/>
        <item x="34"/>
        <item x="14"/>
        <item x="46"/>
        <item x="33"/>
        <item x="13"/>
        <item x="32"/>
        <item x="12"/>
        <item x="45"/>
        <item x="11"/>
        <item x="44"/>
        <item x="10"/>
        <item x="43"/>
        <item x="31"/>
        <item x="9"/>
        <item x="42"/>
        <item x="30"/>
        <item x="8"/>
        <item x="29"/>
        <item x="7"/>
        <item x="41"/>
        <item x="28"/>
        <item x="6"/>
        <item x="27"/>
        <item x="40"/>
        <item x="5"/>
        <item x="39"/>
        <item x="26"/>
        <item x="4"/>
        <item x="38"/>
        <item x="3"/>
        <item x="2"/>
        <item x="1"/>
        <item x="37"/>
        <item x="0"/>
        <item x="97"/>
        <item x="96"/>
        <item x="95"/>
        <item x="94"/>
        <item x="93"/>
        <item x="92"/>
        <item x="91"/>
        <item x="90"/>
        <item x="89"/>
        <item x="88"/>
        <item x="87"/>
        <item x="86"/>
        <item x="85"/>
        <item x="84"/>
        <item x="83"/>
        <item x="82"/>
        <item x="117"/>
        <item x="116"/>
        <item x="115"/>
        <item x="114"/>
        <item x="113"/>
        <item x="112"/>
        <item x="111"/>
        <item x="110"/>
        <item x="109"/>
        <item x="108"/>
        <item x="107"/>
        <item x="106"/>
        <item x="105"/>
        <item x="104"/>
        <item x="103"/>
        <item x="102"/>
        <item x="101"/>
        <item x="100"/>
        <item x="99"/>
        <item x="98"/>
        <item x="81"/>
        <item x="80"/>
        <item x="79"/>
        <item x="78"/>
        <item x="77"/>
        <item x="76"/>
        <item x="75"/>
        <item x="74"/>
        <item x="73"/>
        <item x="72"/>
        <item x="71"/>
        <item x="70"/>
        <item x="69"/>
        <item x="68"/>
        <item x="67"/>
        <item x="66"/>
        <item x="65"/>
        <item x="64"/>
        <item x="63"/>
        <item x="62"/>
        <item x="61"/>
        <item x="60"/>
        <item x="59"/>
        <item x="58"/>
        <item x="57"/>
        <item x="140"/>
        <item x="139"/>
        <item x="138"/>
        <item x="137"/>
        <item x="136"/>
        <item x="135"/>
        <item x="134"/>
        <item x="133"/>
        <item x="132"/>
        <item x="131"/>
        <item x="130"/>
        <item x="129"/>
        <item x="128"/>
        <item x="127"/>
        <item x="126"/>
        <item x="125"/>
        <item x="124"/>
        <item x="123"/>
        <item x="122"/>
        <item x="121"/>
        <item x="120"/>
        <item x="119"/>
        <item x="118"/>
        <item x="167"/>
        <item x="166"/>
        <item x="165"/>
        <item x="164"/>
        <item x="163"/>
        <item x="162"/>
        <item x="161"/>
        <item x="160"/>
        <item x="159"/>
        <item x="158"/>
        <item x="157"/>
        <item x="156"/>
        <item x="155"/>
        <item x="154"/>
        <item x="153"/>
        <item x="152"/>
        <item x="151"/>
        <item x="150"/>
        <item x="149"/>
        <item x="148"/>
        <item x="147"/>
        <item x="146"/>
        <item x="145"/>
        <item x="144"/>
        <item x="143"/>
        <item x="142"/>
        <item x="141"/>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t="default"/>
      </items>
    </pivotField>
    <pivotField showAll="0"/>
    <pivotField showAll="0"/>
    <pivotField showAll="0">
      <items count="37">
        <item h="1" m="1" x="34"/>
        <item h="1" m="1" x="12"/>
        <item h="1" m="1" x="14"/>
        <item h="1" m="1" x="17"/>
        <item h="1" m="1" x="19"/>
        <item h="1" m="1" x="20"/>
        <item h="1" m="1" x="21"/>
        <item h="1" m="1" x="23"/>
        <item h="1" m="1" x="25"/>
        <item h="1" m="1" x="26"/>
        <item h="1" m="1" x="22"/>
        <item h="1" m="1" x="16"/>
        <item h="1" m="1" x="28"/>
        <item h="1" m="1" x="29"/>
        <item h="1" m="1" x="30"/>
        <item h="1" m="1" x="31"/>
        <item h="1" m="1" x="32"/>
        <item h="1" m="1" x="33"/>
        <item h="1" m="1" x="35"/>
        <item h="1" m="1" x="13"/>
        <item h="1" m="1" x="15"/>
        <item h="1" m="1" x="27"/>
        <item h="1" m="1" x="24"/>
        <item h="1" m="1" x="18"/>
        <item h="1" x="0"/>
        <item h="1" x="1"/>
        <item h="1" x="2"/>
        <item x="3"/>
        <item h="1" x="4"/>
        <item h="1" x="5"/>
        <item h="1" x="6"/>
        <item h="1" x="7"/>
        <item h="1" x="8"/>
        <item h="1" x="9"/>
        <item h="1" x="10"/>
        <item h="1" x="11"/>
        <item t="default"/>
      </items>
    </pivotField>
    <pivotField showAll="0"/>
    <pivotField showAll="0"/>
    <pivotField showAll="0"/>
    <pivotField showAll="0"/>
    <pivotField showAll="0"/>
    <pivotField showAll="0"/>
    <pivotField dataField="1" numFmtId="167" showAll="0"/>
  </pivotFields>
  <rowFields count="1">
    <field x="0"/>
  </rowFields>
  <rowItems count="26">
    <i>
      <x v="93"/>
    </i>
    <i>
      <x v="94"/>
    </i>
    <i>
      <x v="95"/>
    </i>
    <i>
      <x v="96"/>
    </i>
    <i>
      <x v="97"/>
    </i>
    <i>
      <x v="98"/>
    </i>
    <i>
      <x v="99"/>
    </i>
    <i>
      <x v="100"/>
    </i>
    <i>
      <x v="101"/>
    </i>
    <i>
      <x v="102"/>
    </i>
    <i>
      <x v="103"/>
    </i>
    <i>
      <x v="104"/>
    </i>
    <i>
      <x v="105"/>
    </i>
    <i>
      <x v="106"/>
    </i>
    <i>
      <x v="107"/>
    </i>
    <i>
      <x v="108"/>
    </i>
    <i>
      <x v="109"/>
    </i>
    <i>
      <x v="110"/>
    </i>
    <i>
      <x v="111"/>
    </i>
    <i>
      <x v="112"/>
    </i>
    <i>
      <x v="113"/>
    </i>
    <i>
      <x v="114"/>
    </i>
    <i>
      <x v="115"/>
    </i>
    <i>
      <x v="116"/>
    </i>
    <i>
      <x v="117"/>
    </i>
    <i t="grand">
      <x/>
    </i>
  </rowItems>
  <colItems count="1">
    <i/>
  </colItems>
  <dataFields count="1">
    <dataField name="Sum of Số tiền" fld="10" baseField="0" baseItem="0" numFmtId="164"/>
  </dataFields>
  <formats count="1">
    <format dxfId="8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2DAFCC-60E1-0749-A944-7654D2B4FBB8}" name="IV5,6" cacheId="1634"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11" rowHeaderCaption="IV5">
  <location ref="BC2:BD10" firstHeaderRow="1" firstDataRow="1" firstDataCol="1"/>
  <pivotFields count="11">
    <pivotField numFmtId="14" showAll="0"/>
    <pivotField showAll="0"/>
    <pivotField showAll="0"/>
    <pivotField showAll="0">
      <items count="37">
        <item h="1" m="1" x="28"/>
        <item h="1" m="1" x="29"/>
        <item h="1" m="1" x="30"/>
        <item h="1" m="1" x="31"/>
        <item h="1" m="1" x="32"/>
        <item h="1" m="1" x="33"/>
        <item h="1" m="1" x="35"/>
        <item h="1" m="1" x="13"/>
        <item h="1" m="1" x="15"/>
        <item h="1" m="1" x="27"/>
        <item h="1" m="1" x="24"/>
        <item h="1" m="1" x="18"/>
        <item h="1" x="2"/>
        <item h="1" x="1"/>
        <item h="1" x="0"/>
        <item h="1" x="4"/>
        <item h="1" x="5"/>
        <item x="3"/>
        <item h="1" x="6"/>
        <item h="1" x="8"/>
        <item h="1" x="7"/>
        <item h="1" x="11"/>
        <item h="1" x="10"/>
        <item h="1" x="9"/>
        <item h="1" m="1" x="34"/>
        <item h="1" m="1" x="26"/>
        <item h="1" m="1" x="22"/>
        <item h="1" m="1" x="16"/>
        <item h="1" m="1" x="12"/>
        <item h="1" m="1" x="14"/>
        <item h="1" m="1" x="17"/>
        <item h="1" m="1" x="19"/>
        <item h="1" m="1" x="20"/>
        <item h="1" m="1" x="21"/>
        <item h="1" m="1" x="23"/>
        <item h="1" m="1" x="25"/>
        <item t="default"/>
      </items>
    </pivotField>
    <pivotField showAll="0"/>
    <pivotField showAll="0"/>
    <pivotField showAll="0"/>
    <pivotField showAll="0"/>
    <pivotField axis="axisRow" showAll="0" sortType="ascending">
      <items count="12">
        <item m="1" x="8"/>
        <item x="2"/>
        <item x="3"/>
        <item x="4"/>
        <item x="0"/>
        <item m="1" x="7"/>
        <item x="5"/>
        <item x="6"/>
        <item m="1" x="9"/>
        <item m="1" x="10"/>
        <item x="1"/>
        <item t="default"/>
      </items>
      <autoSortScope>
        <pivotArea dataOnly="0" outline="0" fieldPosition="0">
          <references count="1">
            <reference field="4294967294" count="1" selected="0">
              <x v="0"/>
            </reference>
          </references>
        </pivotArea>
      </autoSortScope>
    </pivotField>
    <pivotField showAll="0"/>
    <pivotField dataField="1" numFmtId="167" showAll="0"/>
  </pivotFields>
  <rowFields count="1">
    <field x="8"/>
  </rowFields>
  <rowItems count="8">
    <i>
      <x v="2"/>
    </i>
    <i>
      <x v="1"/>
    </i>
    <i>
      <x v="10"/>
    </i>
    <i>
      <x v="4"/>
    </i>
    <i>
      <x v="3"/>
    </i>
    <i>
      <x v="7"/>
    </i>
    <i>
      <x v="6"/>
    </i>
    <i t="grand">
      <x/>
    </i>
  </rowItems>
  <colItems count="1">
    <i/>
  </colItems>
  <dataFields count="1">
    <dataField name="Sum of Số tiền" fld="10" baseField="0" baseItem="0"/>
  </dataFields>
  <formats count="1">
    <format dxfId="8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FFE7DC-850E-D543-BB89-C2053488533C}" name="III2" cacheId="1635" applyNumberFormats="0" applyBorderFormats="0" applyFontFormats="0" applyPatternFormats="0" applyAlignmentFormats="0" applyWidthHeightFormats="1" dataCaption="Values" updatedVersion="8" minRefreshableVersion="3" itemPrintTitles="1" createdVersion="7" indent="0" outline="1" outlineData="1" multipleFieldFilters="0" chartFormat="5" rowHeaderCaption="III2">
  <location ref="AC2:AD7" firstHeaderRow="1" firstDataRow="1" firstDataCol="1"/>
  <pivotFields count="20">
    <pivotField numFmtId="14" showAll="0"/>
    <pivotField showAll="0"/>
    <pivotField showAll="0"/>
    <pivotField showAll="0">
      <items count="38">
        <item h="1" m="1" x="28"/>
        <item h="1" m="1" x="29"/>
        <item h="1" m="1" x="30"/>
        <item h="1" m="1" x="31"/>
        <item h="1" m="1" x="32"/>
        <item h="1" m="1" x="34"/>
        <item h="1" m="1" x="36"/>
        <item h="1" m="1" x="13"/>
        <item h="1" m="1" x="15"/>
        <item h="1" m="1" x="27"/>
        <item h="1" m="1" x="24"/>
        <item h="1" m="1" x="18"/>
        <item h="1" x="0"/>
        <item h="1" x="1"/>
        <item h="1" x="2"/>
        <item h="1" x="3"/>
        <item x="4"/>
        <item h="1" x="5"/>
        <item h="1" x="6"/>
        <item h="1" x="7"/>
        <item h="1" x="8"/>
        <item h="1" x="9"/>
        <item h="1" x="10"/>
        <item h="1" x="11"/>
        <item h="1" m="1" x="35"/>
        <item h="1" m="1" x="33"/>
        <item h="1" m="1" x="26"/>
        <item h="1" m="1" x="22"/>
        <item h="1" m="1" x="16"/>
        <item h="1" m="1" x="12"/>
        <item h="1" m="1" x="14"/>
        <item h="1" m="1" x="17"/>
        <item h="1" m="1" x="19"/>
        <item h="1" m="1" x="20"/>
        <item h="1" m="1" x="21"/>
        <item h="1" m="1" x="23"/>
        <item h="1" m="1" x="25"/>
        <item t="default"/>
      </items>
    </pivotField>
    <pivotField showAll="0"/>
    <pivotField showAll="0"/>
    <pivotField numFmtId="166" showAll="0"/>
    <pivotField showAll="0"/>
    <pivotField showAll="0"/>
    <pivotField axis="axisRow" showAll="0" sortType="a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67" showAll="0"/>
    <pivotField showAll="0"/>
    <pivotField dataField="1" numFmtId="167" showAll="0"/>
    <pivotField showAll="0"/>
  </pivotFields>
  <rowFields count="1">
    <field x="9"/>
  </rowFields>
  <rowItems count="5">
    <i>
      <x v="3"/>
    </i>
    <i>
      <x v="2"/>
    </i>
    <i>
      <x v="1"/>
    </i>
    <i>
      <x/>
    </i>
    <i t="grand">
      <x/>
    </i>
  </rowItems>
  <colItems count="1">
    <i/>
  </colItems>
  <dataFields count="1">
    <dataField name="Sum of Doanh số ($)" fld="18" baseField="0" baseItem="0" numFmtId="164"/>
  </dataFields>
  <formats count="1">
    <format dxfId="84">
      <pivotArea outline="0" collapsedLevelsAreSubtotals="1" fieldPosition="0"/>
    </format>
  </format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1"/>
          </reference>
        </references>
      </pivotArea>
    </chartFormat>
    <chartFormat chart="2" format="4">
      <pivotArea type="data" outline="0" fieldPosition="0">
        <references count="2">
          <reference field="4294967294" count="1" selected="0">
            <x v="0"/>
          </reference>
          <reference field="9" count="1" selected="0">
            <x v="0"/>
          </reference>
        </references>
      </pivotArea>
    </chartFormat>
    <chartFormat chart="2" format="5">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B0BC55-9A51-0141-BC98-C2A62C043030}" name="III3" cacheId="1635" applyNumberFormats="0" applyBorderFormats="0" applyFontFormats="0" applyPatternFormats="0" applyAlignmentFormats="0" applyWidthHeightFormats="1" dataCaption="Values" updatedVersion="8" minRefreshableVersion="3" itemPrintTitles="1" createdVersion="7" indent="0" outline="1" outlineData="1" multipleFieldFilters="0" chartFormat="7" rowHeaderCaption="III3">
  <location ref="AF2:AG9" firstHeaderRow="1" firstDataRow="1" firstDataCol="1"/>
  <pivotFields count="20">
    <pivotField numFmtId="14" showAll="0"/>
    <pivotField showAll="0"/>
    <pivotField showAll="0"/>
    <pivotField showAll="0">
      <items count="38">
        <item h="1" m="1" x="28"/>
        <item h="1" m="1" x="29"/>
        <item h="1" m="1" x="30"/>
        <item h="1" m="1" x="31"/>
        <item h="1" m="1" x="32"/>
        <item h="1" m="1" x="34"/>
        <item h="1" m="1" x="36"/>
        <item h="1" m="1" x="13"/>
        <item h="1" m="1" x="15"/>
        <item h="1" m="1" x="27"/>
        <item h="1" m="1" x="24"/>
        <item h="1" m="1" x="18"/>
        <item h="1" x="0"/>
        <item h="1" x="1"/>
        <item h="1" x="2"/>
        <item h="1" x="3"/>
        <item x="4"/>
        <item h="1" x="5"/>
        <item h="1" x="6"/>
        <item h="1" x="7"/>
        <item h="1" x="8"/>
        <item h="1" x="9"/>
        <item h="1" x="10"/>
        <item h="1" x="11"/>
        <item h="1" m="1" x="35"/>
        <item h="1" m="1" x="33"/>
        <item h="1" m="1" x="26"/>
        <item h="1" m="1" x="22"/>
        <item h="1" m="1" x="16"/>
        <item h="1" m="1" x="12"/>
        <item h="1" m="1" x="14"/>
        <item h="1" m="1" x="17"/>
        <item h="1" m="1" x="19"/>
        <item h="1" m="1" x="20"/>
        <item h="1" m="1" x="21"/>
        <item h="1" m="1" x="23"/>
        <item h="1" m="1" x="25"/>
        <item t="default"/>
      </items>
    </pivotField>
    <pivotField showAll="0"/>
    <pivotField showAll="0"/>
    <pivotField numFmtId="166" showAll="0"/>
    <pivotField showAll="0"/>
    <pivotField showAll="0"/>
    <pivotField showAll="0"/>
    <pivotField axis="axisRow" showAll="0" sortType="ascending">
      <items count="7">
        <item x="5"/>
        <item x="2"/>
        <item x="4"/>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7" showAll="0"/>
    <pivotField showAll="0"/>
    <pivotField dataField="1" numFmtId="167" showAll="0"/>
    <pivotField showAll="0"/>
  </pivotFields>
  <rowFields count="1">
    <field x="10"/>
  </rowFields>
  <rowItems count="7">
    <i>
      <x/>
    </i>
    <i>
      <x v="4"/>
    </i>
    <i>
      <x v="2"/>
    </i>
    <i>
      <x v="3"/>
    </i>
    <i>
      <x v="5"/>
    </i>
    <i>
      <x v="1"/>
    </i>
    <i t="grand">
      <x/>
    </i>
  </rowItems>
  <colItems count="1">
    <i/>
  </colItems>
  <dataFields count="1">
    <dataField name="Sum of Doanh số ($)" fld="18" baseField="0" baseItem="0" numFmtId="164"/>
  </dataFields>
  <formats count="1">
    <format dxfId="85">
      <pivotArea outline="0" collapsedLevelsAreSubtotals="1" fieldPosition="0"/>
    </format>
  </formats>
  <chartFormats count="6">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4"/>
          </reference>
        </references>
      </pivotArea>
    </chartFormat>
    <chartFormat chart="2" format="7">
      <pivotArea type="data" outline="0" fieldPosition="0">
        <references count="2">
          <reference field="4294967294" count="1" selected="0">
            <x v="0"/>
          </reference>
          <reference field="10" count="1" selected="0">
            <x v="3"/>
          </reference>
        </references>
      </pivotArea>
    </chartFormat>
    <chartFormat chart="2" format="8">
      <pivotArea type="data" outline="0" fieldPosition="0">
        <references count="2">
          <reference field="4294967294" count="1" selected="0">
            <x v="0"/>
          </reference>
          <reference field="10" count="1" selected="0">
            <x v="5"/>
          </reference>
        </references>
      </pivotArea>
    </chartFormat>
    <chartFormat chart="2" format="9">
      <pivotArea type="data" outline="0" fieldPosition="0">
        <references count="2">
          <reference field="4294967294" count="1" selected="0">
            <x v="0"/>
          </reference>
          <reference field="10" count="1" selected="0">
            <x v="2"/>
          </reference>
        </references>
      </pivotArea>
    </chartFormat>
    <chartFormat chart="2" format="10">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2FC5BA-0EF6-9F49-8656-EF613F0F97CC}" name="I6" cacheId="1635" applyNumberFormats="0" applyBorderFormats="0" applyFontFormats="0" applyPatternFormats="0" applyAlignmentFormats="0" applyWidthHeightFormats="1" dataCaption="Values" grandTotalCaption="Tổng doanh thu" updatedVersion="8" minRefreshableVersion="3" itemPrintTitles="1" createdVersion="7" indent="0" outline="1" outlineData="1" multipleFieldFilters="0" chartFormat="10" rowHeaderCaption="I6">
  <location ref="T2:T3" firstHeaderRow="1" firstDataRow="1" firstDataCol="0"/>
  <pivotFields count="20">
    <pivotField numFmtId="14" showAll="0"/>
    <pivotField showAll="0"/>
    <pivotField showAll="0"/>
    <pivotField showAll="0">
      <items count="38">
        <item h="1" m="1" x="28"/>
        <item h="1" m="1" x="29"/>
        <item h="1" m="1" x="30"/>
        <item h="1" m="1" x="31"/>
        <item h="1" m="1" x="32"/>
        <item h="1" m="1" x="34"/>
        <item h="1" m="1" x="36"/>
        <item h="1" m="1" x="13"/>
        <item h="1" m="1" x="15"/>
        <item h="1" m="1" x="27"/>
        <item h="1" m="1" x="24"/>
        <item h="1" m="1" x="18"/>
        <item h="1" x="0"/>
        <item h="1" x="1"/>
        <item h="1" x="2"/>
        <item h="1" x="3"/>
        <item x="4"/>
        <item h="1" x="5"/>
        <item h="1" x="6"/>
        <item h="1" x="7"/>
        <item h="1" x="8"/>
        <item h="1" x="9"/>
        <item h="1" x="10"/>
        <item h="1" x="11"/>
        <item h="1" m="1" x="35"/>
        <item h="1" m="1" x="33"/>
        <item h="1" m="1" x="26"/>
        <item h="1" m="1" x="22"/>
        <item h="1" m="1" x="16"/>
        <item h="1" m="1" x="12"/>
        <item h="1" m="1" x="14"/>
        <item h="1" m="1" x="17"/>
        <item h="1" m="1" x="19"/>
        <item h="1" m="1" x="20"/>
        <item h="1" m="1" x="21"/>
        <item h="1" m="1" x="23"/>
        <item h="1" m="1" x="25"/>
        <item t="default"/>
      </items>
    </pivotField>
    <pivotField showAll="0"/>
    <pivotField showAll="0"/>
    <pivotField numFmtId="166" showAll="0"/>
    <pivotField showAll="0"/>
    <pivotField showAll="0"/>
    <pivotField showAll="0"/>
    <pivotField showAll="0"/>
    <pivotField showAll="0"/>
    <pivotField showAll="0"/>
    <pivotField showAll="0"/>
    <pivotField showAll="0"/>
    <pivotField showAll="0"/>
    <pivotField numFmtId="167" showAll="0"/>
    <pivotField showAll="0"/>
    <pivotField dataField="1" numFmtId="167" showAll="0"/>
    <pivotField showAll="0"/>
  </pivotFields>
  <rowItems count="1">
    <i/>
  </rowItems>
  <colItems count="1">
    <i/>
  </colItems>
  <dataFields count="1">
    <dataField name="Sum of Doanh số ($)" fld="18" baseField="0" baseItem="0"/>
  </dataFields>
  <formats count="1">
    <format dxfId="8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1DED2C-EADE-432B-B3A4-59AB48DFE79B}" name="PivotTable1" cacheId="16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X12:Z13" firstHeaderRow="0" firstDataRow="1" firstDataCol="0"/>
  <pivotFields count="20">
    <pivotField numFmtId="14" showAll="0"/>
    <pivotField showAll="0"/>
    <pivotField showAll="0"/>
    <pivotField showAll="0"/>
    <pivotField showAll="0"/>
    <pivotField showAll="0"/>
    <pivotField numFmtId="166" showAll="0"/>
    <pivotField showAll="0"/>
    <pivotField showAll="0"/>
    <pivotField showAll="0"/>
    <pivotField showAll="0"/>
    <pivotField showAll="0"/>
    <pivotField showAll="0"/>
    <pivotField showAll="0"/>
    <pivotField showAll="0"/>
    <pivotField showAll="0"/>
    <pivotField dataField="1" numFmtId="167" showAll="0"/>
    <pivotField dataField="1" showAll="0"/>
    <pivotField numFmtId="167" showAll="0"/>
    <pivotField dataField="1" showAll="0"/>
  </pivotFields>
  <rowItems count="1">
    <i/>
  </rowItems>
  <colFields count="1">
    <field x="-2"/>
  </colFields>
  <colItems count="3">
    <i>
      <x/>
    </i>
    <i i="1">
      <x v="1"/>
    </i>
    <i i="2">
      <x v="2"/>
    </i>
  </colItems>
  <dataFields count="3">
    <dataField name="Sum of Giá vốn" fld="19" baseField="0" baseItem="0"/>
    <dataField name="Sum of Giá bán ($)" fld="16" baseField="0" baseItem="0"/>
    <dataField name="Sum of Số lượng"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B682183-3A0C-124B-A007-100944FFF2C8}" name="III1" cacheId="1635" applyNumberFormats="0" applyBorderFormats="0" applyFontFormats="0" applyPatternFormats="0" applyAlignmentFormats="0" applyWidthHeightFormats="1" dataCaption="Values" updatedVersion="8" minRefreshableVersion="3" itemPrintTitles="1" createdVersion="7" indent="0" outline="1" outlineData="1" multipleFieldFilters="0" chartFormat="5" rowHeaderCaption="III1">
  <location ref="X2:AA8" firstHeaderRow="0" firstDataRow="1" firstDataCol="1"/>
  <pivotFields count="20">
    <pivotField numFmtId="14" showAll="0"/>
    <pivotField showAll="0"/>
    <pivotField showAll="0"/>
    <pivotField showAll="0">
      <items count="38">
        <item h="1" m="1" x="28"/>
        <item h="1" m="1" x="29"/>
        <item h="1" m="1" x="30"/>
        <item h="1" m="1" x="31"/>
        <item h="1" m="1" x="32"/>
        <item h="1" m="1" x="34"/>
        <item h="1" m="1" x="36"/>
        <item h="1" m="1" x="13"/>
        <item h="1" m="1" x="15"/>
        <item h="1" m="1" x="27"/>
        <item h="1" m="1" x="24"/>
        <item h="1" m="1" x="18"/>
        <item h="1" x="0"/>
        <item h="1" x="1"/>
        <item h="1" x="2"/>
        <item h="1" x="3"/>
        <item x="4"/>
        <item h="1" x="5"/>
        <item h="1" x="6"/>
        <item h="1" x="7"/>
        <item h="1" x="8"/>
        <item h="1" x="9"/>
        <item h="1" x="10"/>
        <item h="1" x="11"/>
        <item h="1" m="1" x="35"/>
        <item h="1" m="1" x="33"/>
        <item h="1" m="1" x="26"/>
        <item h="1" m="1" x="22"/>
        <item h="1" m="1" x="16"/>
        <item h="1" m="1" x="12"/>
        <item h="1" m="1" x="14"/>
        <item h="1" m="1" x="17"/>
        <item h="1" m="1" x="19"/>
        <item h="1" m="1" x="20"/>
        <item h="1" m="1" x="21"/>
        <item h="1" m="1" x="23"/>
        <item h="1" m="1" x="25"/>
        <item t="default"/>
      </items>
    </pivotField>
    <pivotField showAll="0"/>
    <pivotField showAll="0"/>
    <pivotField numFmtId="166" showAll="0"/>
    <pivotField showAll="0"/>
    <pivotField showAll="0"/>
    <pivotField showAll="0"/>
    <pivotField showAll="0"/>
    <pivotField showAll="0"/>
    <pivotField showAll="0"/>
    <pivotField showAll="0"/>
    <pivotField axis="axisRow" showAll="0" measureFilter="1" sortType="ascending">
      <items count="10">
        <item x="1"/>
        <item x="3"/>
        <item x="0"/>
        <item x="4"/>
        <item x="2"/>
        <item m="1" x="6"/>
        <item m="1" x="8"/>
        <item m="1" x="5"/>
        <item m="1" x="7"/>
        <item t="default"/>
      </items>
      <autoSortScope>
        <pivotArea dataOnly="0" outline="0" fieldPosition="0">
          <references count="1">
            <reference field="4294967294" count="1" selected="0">
              <x v="2"/>
            </reference>
          </references>
        </pivotArea>
      </autoSortScope>
    </pivotField>
    <pivotField showAll="0"/>
    <pivotField dataField="1" numFmtId="167" showAll="0"/>
    <pivotField dataField="1" showAll="0"/>
    <pivotField dataField="1" numFmtId="167" showAll="0"/>
    <pivotField showAll="0"/>
  </pivotFields>
  <rowFields count="1">
    <field x="14"/>
  </rowFields>
  <rowItems count="6">
    <i>
      <x v="1"/>
    </i>
    <i>
      <x v="4"/>
    </i>
    <i>
      <x v="2"/>
    </i>
    <i>
      <x v="3"/>
    </i>
    <i>
      <x/>
    </i>
    <i t="grand">
      <x/>
    </i>
  </rowItems>
  <colFields count="1">
    <field x="-2"/>
  </colFields>
  <colItems count="3">
    <i>
      <x/>
    </i>
    <i i="1">
      <x v="1"/>
    </i>
    <i i="2">
      <x v="2"/>
    </i>
  </colItems>
  <dataFields count="3">
    <dataField name="Đơn giá trung bình" fld="16" subtotal="average" baseField="14" baseItem="2"/>
    <dataField name="Số lượng " fld="17" baseField="0" baseItem="0"/>
    <dataField name="Doanh số " fld="18" baseField="0" baseItem="0" numFmtId="164"/>
  </dataFields>
  <formats count="1">
    <format dxfId="87">
      <pivotArea outline="0" collapsedLevelsAreSubtotals="1" fieldPosition="0"/>
    </format>
  </formats>
  <pivotTableStyleInfo name="PivotStyleLight16" showRowHeaders="1" showColHeaders="1" showRowStripes="0" showColStripes="0" showLastColumn="1"/>
  <filters count="1">
    <filter fld="14" type="count" evalOrder="-1" id="1" iMeasureFld="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áng1" xr10:uid="{97ECAFE6-EB63-491B-9180-CE398409BCF2}" sourceName="Tháng">
  <pivotTables>
    <pivotTable tabId="9" name="IV1"/>
    <pivotTable tabId="9" name="IV2"/>
    <pivotTable tabId="9" name="IV3"/>
    <pivotTable tabId="9" name="IV4"/>
    <pivotTable tabId="9" name="IV5,6"/>
    <pivotTable tabId="9" name="IV6"/>
  </pivotTables>
  <data>
    <tabular pivotCacheId="1070459295">
      <items count="36">
        <i x="2"/>
        <i x="1"/>
        <i x="0"/>
        <i x="4"/>
        <i x="5"/>
        <i x="3" s="1"/>
        <i x="6"/>
        <i x="8"/>
        <i x="7"/>
        <i x="11"/>
        <i x="10"/>
        <i x="9"/>
        <i x="28" nd="1"/>
        <i x="29" nd="1"/>
        <i x="30" nd="1"/>
        <i x="31" nd="1"/>
        <i x="32" nd="1"/>
        <i x="33" nd="1"/>
        <i x="35" nd="1"/>
        <i x="13" nd="1"/>
        <i x="15" nd="1"/>
        <i x="27" nd="1"/>
        <i x="24" nd="1"/>
        <i x="18" nd="1"/>
        <i x="34" nd="1"/>
        <i x="26" nd="1"/>
        <i x="22" nd="1"/>
        <i x="16" nd="1"/>
        <i x="12" nd="1"/>
        <i x="14" nd="1"/>
        <i x="17" nd="1"/>
        <i x="19" nd="1"/>
        <i x="20" nd="1"/>
        <i x="21" nd="1"/>
        <i x="23" nd="1"/>
        <i x="2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guồn_chi_phí" xr10:uid="{099D47B4-1E0B-4400-BFFD-37222669E1DA}" sourceName="Nguồn chi phí">
  <pivotTables>
    <pivotTable tabId="9" name="IV6"/>
  </pivotTables>
  <data>
    <tabular pivotCacheId="1070459295">
      <items count="11">
        <i x="2"/>
        <i x="3" s="1"/>
        <i x="4" s="1"/>
        <i x="0" s="1"/>
        <i x="5" s="1"/>
        <i x="6"/>
        <i x="1"/>
        <i x="8" nd="1"/>
        <i x="7" nd="1"/>
        <i x="9" nd="1"/>
        <i x="10"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áng" xr10:uid="{B84EECBC-4E57-4A4F-BAB7-D91DCCD5D19D}" sourceName="Tháng">
  <pivotTables>
    <pivotTable tabId="9" name="I1"/>
    <pivotTable tabId="9" name="i2"/>
    <pivotTable tabId="9" name="I3"/>
    <pivotTable tabId="9" name="I4"/>
    <pivotTable tabId="9" name="I5"/>
    <pivotTable tabId="9" name="I6"/>
    <pivotTable tabId="9" name="III1"/>
    <pivotTable tabId="9" name="III2"/>
    <pivotTable tabId="9" name="III3"/>
  </pivotTables>
  <data>
    <tabular pivotCacheId="814337645">
      <items count="37">
        <i x="0"/>
        <i x="1"/>
        <i x="2"/>
        <i x="3"/>
        <i x="4" s="1"/>
        <i x="5"/>
        <i x="6"/>
        <i x="7"/>
        <i x="8"/>
        <i x="9"/>
        <i x="10"/>
        <i x="11"/>
        <i x="28" nd="1"/>
        <i x="29" nd="1"/>
        <i x="30" nd="1"/>
        <i x="31" nd="1"/>
        <i x="32" nd="1"/>
        <i x="34" nd="1"/>
        <i x="36" nd="1"/>
        <i x="13" nd="1"/>
        <i x="15" nd="1"/>
        <i x="27" nd="1"/>
        <i x="24" nd="1"/>
        <i x="18" nd="1"/>
        <i x="35" nd="1"/>
        <i x="33" nd="1"/>
        <i x="26" nd="1"/>
        <i x="22" nd="1"/>
        <i x="16" nd="1"/>
        <i x="12" nd="1"/>
        <i x="14" nd="1"/>
        <i x="17" nd="1"/>
        <i x="19" nd="1"/>
        <i x="20" nd="1"/>
        <i x="21" nd="1"/>
        <i x="23" nd="1"/>
        <i x="2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háng 1" xr10:uid="{08CF76EC-CB1E-4AAD-B8CF-2B8A6545910E}" cache="Slicer_Tháng1" caption="Tháng" columnCount="12" showCaption="0" style="SlicerStyleDark1 2" rowHeight="257175"/>
  <slicer name="Nguồn chi phí" xr10:uid="{64C5A70F-7D1C-46B3-9755-39F1E87B54A4}" cache="Slicer_Nguồn_chi_phí" caption="Nguồn chi phí" startItem="3" columnCount="3" showCaption="0" style="SlicerStyleDark1 2" rowHeight="182880"/>
  <slicer name="Tháng" xr10:uid="{9F799B47-08CF-46DE-A474-B3C70BBB7BD3}" cache="Slicer_Tháng" caption="Tháng" columnCount="6" showCaption="0" style="SlicerStyleDark1 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D31E09-181D-054A-A483-29E8ADC26736}" name="Table1" displayName="Table1" ref="A2:S456" totalsRowShown="0" headerRowDxfId="77">
  <autoFilter ref="A2:S456" xr:uid="{F2D31E09-181D-054A-A483-29E8ADC26736}"/>
  <sortState xmlns:xlrd2="http://schemas.microsoft.com/office/spreadsheetml/2017/richdata2" ref="A3:R452">
    <sortCondition ref="L2:L452"/>
  </sortState>
  <tableColumns count="19">
    <tableColumn id="3" xr3:uid="{CC73DD09-AE9F-E945-90B7-3A4C8FDDFC60}" name="Ngày" dataDxfId="76"/>
    <tableColumn id="15" xr3:uid="{7F22225E-AC42-CA47-8FBD-E8D6C3E395C6}" name="Thứ" dataDxfId="75">
      <calculatedColumnFormula>CHOOSE(WEEKDAY(Table1[[#This Row],[Ngày]],1),"CN","T2","T3","T4","T5","T6","T7","CN")</calculatedColumnFormula>
    </tableColumn>
    <tableColumn id="16" xr3:uid="{A5663121-70AD-BF4C-8588-E9576CE0C034}" name="Tháng">
      <calculatedColumnFormula>"Tháng "&amp;MONTH(Table1[[#This Row],[Ngày]]) &amp; "/" &amp;YEAR(Table1[[#This Row],[Ngày]])</calculatedColumnFormula>
    </tableColumn>
    <tableColumn id="4" xr3:uid="{81DFED24-2E4F-E541-9526-F8B1FDC05BAF}" name="Quý" dataDxfId="74">
      <calculatedColumnFormula>"Q "&amp;IF(Table1[[#This Row],[Ngày]]="","",ROUNDUP(MONTH(Table1[[#This Row],[Ngày]])/3,0)) &amp; "/" &amp; YEAR(Table1[[#This Row],[Ngày]])</calculatedColumnFormula>
    </tableColumn>
    <tableColumn id="9" xr3:uid="{ED7C4891-B85D-C748-BB09-CE999A6394F0}" name="Năm" dataDxfId="73">
      <calculatedColumnFormula>YEAR(Table1[[#This Row],[Ngày]])</calculatedColumnFormula>
    </tableColumn>
    <tableColumn id="2" xr3:uid="{2D70D904-C38A-7440-8666-91176DCEFAC4}" name="Thời gian" dataDxfId="72"/>
    <tableColumn id="6" xr3:uid="{A0030C42-0212-438A-A6D7-3E127892AA0A}" name="Khung giờ" dataDxfId="71">
      <calculatedColumnFormula>IF(Table1[[#This Row],[Thời gian]]="","",VLOOKUP(Table1[[#This Row],[Thời gian]]-TRUNC(Table1[[#This Row],[Thời gian]]),tblTimes78[],2,TRUE))</calculatedColumnFormula>
    </tableColumn>
    <tableColumn id="21" xr3:uid="{A5154ADD-22D4-6941-8F09-E88C9FA4F9DD}" name="Mã hoá đơn"/>
    <tableColumn id="20" xr3:uid="{B0C2E95A-A609-3248-80AA-E77D3BE94557}" name="Tên dòng sản phẩm" dataDxfId="70"/>
    <tableColumn id="18" xr3:uid="{786B804D-8712-784B-88C6-6615FF14A8C3}" name="Khu vực" dataDxfId="69"/>
    <tableColumn id="24" xr3:uid="{453AB6C9-BA78-DF48-AB6E-684A05DAAAC6}" name="Mã khu vực" dataDxfId="68">
      <calculatedColumnFormula>VLOOKUP(Table1[[#This Row],[Khu vực]],TUKHOA_DATA!$E$2:$F$12,2,FALSE)</calculatedColumnFormula>
    </tableColumn>
    <tableColumn id="5" xr3:uid="{03B48CE9-E790-EC42-B21B-79EB478E8104}" name="Kênh mua hàng" dataDxfId="67"/>
    <tableColumn id="17" xr3:uid="{60D7189E-B724-9848-B58E-A0C9E65964F4}" name="Mã kênh" dataDxfId="66">
      <calculatedColumnFormula>VLOOKUP(Table1[[#This Row],[Kênh mua hàng]],TUKHOA_DATA!$C$2:$D$12,2,FALSE)</calculatedColumnFormula>
    </tableColumn>
    <tableColumn id="10" xr3:uid="{CA7C56E7-A238-7B47-B282-8F316FCC8DB5}" name="Nhân viên phụ trách" dataDxfId="65"/>
    <tableColumn id="8" xr3:uid="{09AE209D-C778-6446-B7D7-395453AEAB14}" name="Mã nhân viên" dataDxfId="64">
      <calculatedColumnFormula>VLOOKUP(Table1[[#This Row],[Nhân viên phụ trách]],TUKHOA_DATA!$G$2:$H$13,2,FALSE)</calculatedColumnFormula>
    </tableColumn>
    <tableColumn id="11" xr3:uid="{608DDD2A-D4D6-1E40-93B9-7BC6DC5CB7AD}" name="Giá bán ($)" dataDxfId="63"/>
    <tableColumn id="22" xr3:uid="{57BDBA00-A3AD-974E-BABE-C58A242B68FF}" name="Số lượng" dataDxfId="62"/>
    <tableColumn id="23" xr3:uid="{E6BF30DC-70DD-5845-B511-B858EA8B46D0}" name="Doanh số ($)" dataDxfId="61">
      <calculatedColumnFormula>Table1[[#This Row],[Số lượng]]*Table1[[#This Row],[Giá bán ($)]]</calculatedColumnFormula>
    </tableColumn>
    <tableColumn id="7" xr3:uid="{3B2CF25A-88DD-42C4-9DB3-827F02CE8E09}" name="Giá vốn" dataDxfId="60">
      <calculatedColumnFormula>VLOOKUP(Table1[[#This Row],[Tên dòng sản phẩm]],'Ngân sách'!$C$29:$D$32,2,FALSE)</calculatedColumnFormula>
    </tableColumn>
  </tableColumns>
  <tableStyleInfo name="TableStyleMedium3"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05EDD8-3082-D541-BFBF-9A612963A86B}" name="Table3" displayName="Table3" ref="A1:B9" totalsRowShown="0">
  <autoFilter ref="A1:B9" xr:uid="{DE05EDD8-3082-D541-BFBF-9A612963A86B}"/>
  <tableColumns count="2">
    <tableColumn id="1" xr3:uid="{673551BC-95ED-1D40-A134-D13AEAE2290A}" name="Sản phẩm"/>
    <tableColumn id="2" xr3:uid="{4B86EB25-0F0F-474D-84E8-BF2D631AC850}" name="Mã sản phẩm"/>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9ED6F0D-53CD-714E-AD4B-BEEC351918E2}" name="Table4" displayName="Table4" ref="C1:D7" totalsRowShown="0" tableBorderDxfId="59">
  <autoFilter ref="C1:D7" xr:uid="{09ED6F0D-53CD-714E-AD4B-BEEC351918E2}"/>
  <tableColumns count="2">
    <tableColumn id="1" xr3:uid="{7A635F88-3C86-4647-B5C8-FB74FA980874}" name="Kênh mua hàng"/>
    <tableColumn id="2" xr3:uid="{EC3A439C-B5FA-1249-97A9-DDBD31AB63AE}" name="Mã kênh"/>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5D1F4E-F18F-7E43-9F34-5E6F64D010B0}" name="Table5" displayName="Table5" ref="E1:H10" totalsRowShown="0">
  <autoFilter ref="E1:H10" xr:uid="{865D1F4E-F18F-7E43-9F34-5E6F64D010B0}"/>
  <tableColumns count="4">
    <tableColumn id="2" xr3:uid="{5EE744D4-041B-414D-926C-09FC72E4F100}" name="Khu vực"/>
    <tableColumn id="4" xr3:uid="{4EF7F6FC-1417-9046-A988-7EE501D72A11}" name="Mã khu vực"/>
    <tableColumn id="5" xr3:uid="{F0637102-8072-454F-8D8B-3FE3611F8654}" name="Nhân viên"/>
    <tableColumn id="6" xr3:uid="{0B2E8563-8CDA-C24E-B002-34B7FF756840}" name="Mã nhân viê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E29E2C1-B6C5-40F9-A577-BC3F83DF9CF2}" name="tblTimes78" displayName="tblTimes78" ref="A13:B26" totalsRowShown="0">
  <autoFilter ref="A13:B26" xr:uid="{6E29E2C1-B6C5-40F9-A577-BC3F83DF9CF2}"/>
  <tableColumns count="2">
    <tableColumn id="1" xr3:uid="{6A468444-427A-41E7-B4EA-04FD8415AD6C}" name="Min Time" dataDxfId="58"/>
    <tableColumn id="2" xr3:uid="{12792382-574B-489F-936C-968D591A019D}" name="Range" dataDxfId="57">
      <calculatedColumnFormula>TEXT(tblTimes78[[#This Row],[Min Time]],"H AM/PM") &amp;" - "&amp; TEXT(A15,"H AM/PM")</calculatedColumnFormula>
    </tableColum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FF7435-7287-9744-9B71-4F3F2D4C015D}" name="Table73" displayName="Table73" ref="A1:D39" totalsRowShown="0">
  <autoFilter ref="A1:D39" xr:uid="{56FF7435-7287-9744-9B71-4F3F2D4C015D}"/>
  <tableColumns count="4">
    <tableColumn id="2" xr3:uid="{99357E8D-EBC8-4F49-B572-B4840D2A0099}" name="Loại chi phí"/>
    <tableColumn id="7" xr3:uid="{2B8A2A1F-7C67-3046-B7C2-3F29AB6656FD}" name="Nguồn chi phí"/>
    <tableColumn id="8" xr3:uid="{C7F0D233-89EF-8C4F-948D-C789AB804CA3}" name="Mã nguồn chi phí"/>
    <tableColumn id="6" xr3:uid="{043BB933-8E14-B145-A360-D0395546C36B}" name="Phân loại"/>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D2C0E6D-17B6-3848-9068-5DA406326614}" name="Table6" displayName="Table6" ref="A2:J829" totalsRowShown="0" tableBorderDxfId="56">
  <autoFilter ref="A2:J829" xr:uid="{FD2C0E6D-17B6-3848-9068-5DA406326614}"/>
  <sortState xmlns:xlrd2="http://schemas.microsoft.com/office/spreadsheetml/2017/richdata2" ref="A3:J674">
    <sortCondition ref="A2:A674"/>
  </sortState>
  <tableColumns count="10">
    <tableColumn id="1" xr3:uid="{73FD89B7-2E70-A74D-9C6E-B27AB86C4639}" name="Ngày" dataDxfId="55"/>
    <tableColumn id="9" xr3:uid="{97409C40-948F-2847-A64C-5D8662CD401A}" name="Thứ" dataDxfId="54">
      <calculatedColumnFormula>CHOOSE(WEEKDAY(Table6[[#This Row],[Ngày]],1),"CN","T2","T3","T4","T5","T6","T7","CN")</calculatedColumnFormula>
    </tableColumn>
    <tableColumn id="13" xr3:uid="{168B3337-A0BE-F048-B233-A37F13990FCF}" name="Tháng" dataDxfId="53">
      <calculatedColumnFormula>"Tháng "&amp;MONTH(Table6[[#This Row],[Ngày]]) &amp; "/" &amp;YEAR(Table6[[#This Row],[Ngày]])</calculatedColumnFormula>
    </tableColumn>
    <tableColumn id="12" xr3:uid="{64C78D08-9504-E44A-A83E-10F82ACC639B}" name="Quý" dataDxfId="52">
      <calculatedColumnFormula>"Q "&amp;IF(Table6[[#This Row],[Ngày]]="","",ROUNDUP(MONTH(Table6[[#This Row],[Ngày]])/3,0)) &amp; "/" &amp;YEAR(Table6[[#This Row],[Ngày]])</calculatedColumnFormula>
    </tableColumn>
    <tableColumn id="14" xr3:uid="{C2A7353B-8A48-A746-9B40-2FE6B3BE885B}" name="Năm" dataDxfId="51">
      <calculatedColumnFormula>YEAR(Table6[[#This Row],[Ngày]])</calculatedColumnFormula>
    </tableColumn>
    <tableColumn id="3" xr3:uid="{3C23FF0B-BCDC-9042-A662-AFF946D7FD7D}" name="Phân loại chi phí" dataDxfId="50">
      <calculatedColumnFormula>VLOOKUP(Table6[[#This Row],[Tên khoản mục]],TUKHOA_CHIPHI!$A$2:$D$42,4,FALSE)</calculatedColumnFormula>
    </tableColumn>
    <tableColumn id="6" xr3:uid="{5B668688-20D5-044A-9561-323EF5DE85E1}" name="Mã nguồn chi phí" dataDxfId="49">
      <calculatedColumnFormula>VLOOKUP(Table6[[#This Row],[Tên khoản mục]],TUKHOA_CHIPHI!$A$2:$D$42,3,FALSE)</calculatedColumnFormula>
    </tableColumn>
    <tableColumn id="2" xr3:uid="{D9BB23D0-78FD-6A46-A734-20035C0008CA}" name="Nguồn chi phí" dataDxfId="48">
      <calculatedColumnFormula>VLOOKUP(Table6[[#This Row],[Tên khoản mục]],TUKHOA_CHIPHI!$A$2:$D$42,2,FALSE)</calculatedColumnFormula>
    </tableColumn>
    <tableColumn id="4" xr3:uid="{2052AE75-A562-654D-A8C2-7B5B45422A1F}" name="Tên khoản mục" dataDxfId="47" dataCellStyle="Comma [0]"/>
    <tableColumn id="5" xr3:uid="{E02FAEB6-EA0F-D045-9698-EDC07791EADF}" name="Số tiền" dataDxfId="46" dataCellStyle="Comma"/>
  </tableColumns>
  <tableStyleInfo name="TableStyleMedium3"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833B9C8-B950-4DDB-95FD-B119A1F52A0E}" name="Table8" displayName="Table8" ref="F1:G14" totalsRowShown="0">
  <autoFilter ref="F1:G14" xr:uid="{8833B9C8-B950-4DDB-95FD-B119A1F52A0E}"/>
  <tableColumns count="2">
    <tableColumn id="1" xr3:uid="{C10C347B-006E-48D9-800D-1BE6919D8F87}" name="Column1"/>
    <tableColumn id="2" xr3:uid="{AD23A5B3-0863-47F7-85EA-B3E16A3E735B}" name="Column2"/>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Custom 5">
      <a:dk1>
        <a:sysClr val="windowText" lastClr="000000"/>
      </a:dk1>
      <a:lt1>
        <a:sysClr val="window" lastClr="FFFFFF"/>
      </a:lt1>
      <a:dk2>
        <a:srgbClr val="44546A"/>
      </a:dk2>
      <a:lt2>
        <a:srgbClr val="E7E6E6"/>
      </a:lt2>
      <a:accent1>
        <a:srgbClr val="538135"/>
      </a:accent1>
      <a:accent2>
        <a:srgbClr val="70AD47"/>
      </a:accent2>
      <a:accent3>
        <a:srgbClr val="A8D08D"/>
      </a:accent3>
      <a:accent4>
        <a:srgbClr val="FF9900"/>
      </a:accent4>
      <a:accent5>
        <a:srgbClr val="FFC000"/>
      </a:accent5>
      <a:accent6>
        <a:srgbClr val="FFCC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Cao Hùng">
    <a:dk1>
      <a:sysClr val="windowText" lastClr="000000"/>
    </a:dk1>
    <a:lt1>
      <a:sysClr val="window" lastClr="FFFFFF"/>
    </a:lt1>
    <a:dk2>
      <a:srgbClr val="44546A"/>
    </a:dk2>
    <a:lt2>
      <a:srgbClr val="E7E6E6"/>
    </a:lt2>
    <a:accent1>
      <a:srgbClr val="FA1E0E"/>
    </a:accent1>
    <a:accent2>
      <a:srgbClr val="FFC000"/>
    </a:accent2>
    <a:accent3>
      <a:srgbClr val="8C0000"/>
    </a:accent3>
    <a:accent4>
      <a:srgbClr val="BD2000"/>
    </a:accent4>
    <a:accent5>
      <a:srgbClr val="FBCE0C"/>
    </a:accent5>
    <a:accent6>
      <a:srgbClr val="FDE063"/>
    </a:accent6>
    <a:hlink>
      <a:srgbClr val="FF7C80"/>
    </a:hlink>
    <a:folHlink>
      <a:srgbClr val="FFCC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Cao Hùng">
    <a:dk1>
      <a:sysClr val="windowText" lastClr="000000"/>
    </a:dk1>
    <a:lt1>
      <a:sysClr val="window" lastClr="FFFFFF"/>
    </a:lt1>
    <a:dk2>
      <a:srgbClr val="44546A"/>
    </a:dk2>
    <a:lt2>
      <a:srgbClr val="E7E6E6"/>
    </a:lt2>
    <a:accent1>
      <a:srgbClr val="FA1E0E"/>
    </a:accent1>
    <a:accent2>
      <a:srgbClr val="FFC000"/>
    </a:accent2>
    <a:accent3>
      <a:srgbClr val="8C0000"/>
    </a:accent3>
    <a:accent4>
      <a:srgbClr val="BD2000"/>
    </a:accent4>
    <a:accent5>
      <a:srgbClr val="FBCE0C"/>
    </a:accent5>
    <a:accent6>
      <a:srgbClr val="FDE063"/>
    </a:accent6>
    <a:hlink>
      <a:srgbClr val="FF7C80"/>
    </a:hlink>
    <a:folHlink>
      <a:srgbClr val="FFCC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0499-B3F3-D649-8B4C-0423601FD5CD}">
  <sheetPr>
    <tabColor theme="5"/>
  </sheetPr>
  <dimension ref="A1:AB136"/>
  <sheetViews>
    <sheetView showGridLines="0" tabSelected="1" zoomScale="85" zoomScaleNormal="85" workbookViewId="0">
      <pane ySplit="3" topLeftCell="A4" activePane="bottomLeft" state="frozen"/>
      <selection pane="bottomLeft" activeCell="H53" sqref="H53"/>
    </sheetView>
  </sheetViews>
  <sheetFormatPr defaultColWidth="0" defaultRowHeight="15.75" zeroHeight="1"/>
  <cols>
    <col min="1" max="1" width="3.625" customWidth="1"/>
    <col min="2" max="20" width="10.5" customWidth="1"/>
    <col min="21" max="21" width="10.5" style="108" customWidth="1"/>
    <col min="22" max="22" width="6.5" customWidth="1"/>
    <col min="23" max="28" width="0" hidden="1" customWidth="1"/>
    <col min="29" max="16384" width="11" hidden="1"/>
  </cols>
  <sheetData>
    <row r="1" spans="2:24" ht="30" customHeight="1"/>
    <row r="2" spans="2:24" ht="42.75" customHeight="1">
      <c r="B2" s="94" t="str">
        <f>"BÁO CÁO TÌNH HÌNH HOẠT ĐỘNG KINH DOANH THÁNG "&amp;MONTH(XLDL!B3)&amp;"/"&amp;YEAR(XLDL!B3)</f>
        <v>BÁO CÁO TÌNH HÌNH HOẠT ĐỘNG KINH DOANH THÁNG 5/2022</v>
      </c>
      <c r="C2" s="94"/>
      <c r="D2" s="94"/>
      <c r="E2" s="94"/>
      <c r="F2" s="94"/>
      <c r="G2" s="94"/>
      <c r="H2" s="94"/>
      <c r="I2" s="94"/>
      <c r="J2" s="94"/>
      <c r="K2" s="94"/>
      <c r="L2" s="94"/>
      <c r="M2" s="94"/>
      <c r="N2" s="94"/>
      <c r="O2" s="94"/>
      <c r="P2" s="94"/>
      <c r="Q2" s="94"/>
      <c r="R2" s="94"/>
      <c r="S2" s="94"/>
      <c r="T2" s="94"/>
      <c r="U2" s="94"/>
    </row>
    <row r="3" spans="2:24" ht="13.5" customHeight="1">
      <c r="B3" s="95"/>
      <c r="C3" s="95"/>
      <c r="D3" s="95"/>
      <c r="E3" s="95"/>
      <c r="F3" s="95"/>
      <c r="G3" s="95"/>
      <c r="H3" s="95"/>
      <c r="I3" s="95"/>
      <c r="J3" s="95"/>
      <c r="K3" s="95"/>
      <c r="L3" s="95"/>
      <c r="M3" s="95"/>
      <c r="N3" s="95"/>
      <c r="O3" s="95"/>
      <c r="P3" s="95"/>
      <c r="Q3" s="95"/>
      <c r="R3" s="95"/>
      <c r="S3" s="95"/>
      <c r="T3" s="95"/>
      <c r="U3" s="95"/>
    </row>
    <row r="4" spans="2:24"/>
    <row r="5" spans="2:24" ht="18.75">
      <c r="B5" s="98" t="s">
        <v>0</v>
      </c>
      <c r="C5" s="98"/>
      <c r="D5" s="98"/>
      <c r="F5" s="98" t="s">
        <v>1</v>
      </c>
      <c r="G5" s="98"/>
      <c r="H5" s="98"/>
    </row>
    <row r="6" spans="2:24" ht="15.75" customHeight="1">
      <c r="B6" s="99">
        <f>GETPIVOTDATA("Doanh số ($)",XLDL!$T$2)</f>
        <v>232860</v>
      </c>
      <c r="C6" s="99"/>
      <c r="D6" s="99"/>
      <c r="F6" s="99">
        <f>GETPIVOTDATA("Số tiền",XLDL!$AL$2)</f>
        <v>196241.84444444446</v>
      </c>
      <c r="G6" s="99"/>
      <c r="H6" s="99"/>
      <c r="W6" s="21"/>
    </row>
    <row r="7" spans="2:24" ht="15.75" customHeight="1">
      <c r="B7" s="99"/>
      <c r="C7" s="99"/>
      <c r="D7" s="99"/>
      <c r="F7" s="99"/>
      <c r="G7" s="99"/>
      <c r="H7" s="99"/>
    </row>
    <row r="8" spans="2:24" ht="6.75" customHeight="1"/>
    <row r="9" spans="2:24" ht="28.5" customHeight="1">
      <c r="B9" s="100" t="s">
        <v>2</v>
      </c>
      <c r="C9" s="100"/>
      <c r="D9" s="100"/>
      <c r="E9" s="100"/>
      <c r="F9" s="100"/>
      <c r="G9" s="100"/>
      <c r="H9" s="100"/>
      <c r="I9" s="100"/>
      <c r="J9" s="100"/>
      <c r="K9" s="100"/>
      <c r="L9" s="100"/>
      <c r="M9" s="100"/>
      <c r="N9" s="100"/>
      <c r="O9" s="100"/>
      <c r="P9" s="100"/>
      <c r="Q9" s="100"/>
      <c r="R9" s="100"/>
      <c r="S9" s="100"/>
      <c r="T9" s="100"/>
      <c r="U9" s="100"/>
      <c r="X9" s="21"/>
    </row>
    <row r="10" spans="2:24"/>
    <row r="11" spans="2:24">
      <c r="B11" s="96" t="s">
        <v>3</v>
      </c>
      <c r="C11" s="96"/>
      <c r="D11" s="96"/>
      <c r="E11" s="96"/>
      <c r="F11" s="96"/>
      <c r="G11" s="96"/>
      <c r="H11" s="15"/>
      <c r="I11" s="96" t="s">
        <v>5</v>
      </c>
      <c r="J11" s="96"/>
      <c r="K11" s="96"/>
      <c r="L11" s="96"/>
      <c r="M11" s="96"/>
      <c r="N11" s="96"/>
      <c r="O11" s="15"/>
      <c r="P11" s="96" t="s">
        <v>7</v>
      </c>
      <c r="Q11" s="96"/>
      <c r="R11" s="96"/>
      <c r="S11" s="96"/>
      <c r="T11" s="96"/>
      <c r="U11" s="96"/>
      <c r="V11" s="15"/>
    </row>
    <row r="12" spans="2:24" s="81" customFormat="1" ht="8.1" customHeight="1">
      <c r="B12" s="97"/>
      <c r="C12" s="97"/>
      <c r="D12" s="97"/>
      <c r="E12" s="97"/>
      <c r="F12" s="97"/>
      <c r="G12" s="97"/>
      <c r="I12" s="97"/>
      <c r="J12" s="97"/>
      <c r="K12" s="97"/>
      <c r="L12" s="97"/>
      <c r="M12" s="97"/>
      <c r="N12" s="97"/>
      <c r="P12" s="97"/>
      <c r="Q12" s="97"/>
      <c r="R12" s="97"/>
      <c r="S12" s="97"/>
      <c r="T12" s="97"/>
      <c r="U12" s="97"/>
    </row>
    <row r="13" spans="2:24"/>
    <row r="14" spans="2:24"/>
    <row r="15" spans="2:24"/>
    <row r="16" spans="2:24">
      <c r="V16" s="21"/>
    </row>
    <row r="17" spans="2:22"/>
    <row r="18" spans="2:22"/>
    <row r="19" spans="2:22"/>
    <row r="20" spans="2:22"/>
    <row r="21" spans="2:22"/>
    <row r="22" spans="2:22"/>
    <row r="23" spans="2:22"/>
    <row r="24" spans="2:22"/>
    <row r="25" spans="2:22"/>
    <row r="26" spans="2:22"/>
    <row r="27" spans="2:22"/>
    <row r="28" spans="2:22"/>
    <row r="29" spans="2:22">
      <c r="B29" s="101"/>
      <c r="C29" s="101"/>
      <c r="D29" s="101"/>
      <c r="E29" s="101"/>
      <c r="F29" s="101"/>
      <c r="G29" s="101"/>
      <c r="I29" s="101"/>
      <c r="J29" s="101"/>
      <c r="K29" s="101"/>
      <c r="L29" s="101"/>
      <c r="M29" s="101"/>
      <c r="N29" s="101"/>
      <c r="P29" s="101"/>
      <c r="Q29" s="101"/>
      <c r="R29" s="101"/>
      <c r="S29" s="101"/>
      <c r="T29" s="101"/>
      <c r="U29" s="101"/>
    </row>
    <row r="30" spans="2:22">
      <c r="B30" s="19"/>
      <c r="C30" s="19"/>
      <c r="D30" s="19"/>
      <c r="E30" s="19"/>
      <c r="F30" s="19"/>
      <c r="G30" s="19"/>
      <c r="I30" s="19"/>
      <c r="J30" s="19"/>
      <c r="K30" s="19"/>
      <c r="L30" s="19"/>
      <c r="M30" s="19"/>
      <c r="N30" s="19"/>
      <c r="P30" s="19"/>
      <c r="Q30" s="19"/>
      <c r="R30" s="19"/>
      <c r="S30" s="19"/>
      <c r="T30" s="19"/>
      <c r="U30" s="109"/>
    </row>
    <row r="31" spans="2:22">
      <c r="B31" s="96" t="s">
        <v>9</v>
      </c>
      <c r="C31" s="96"/>
      <c r="D31" s="96"/>
      <c r="E31" s="96"/>
      <c r="F31" s="96"/>
      <c r="G31" s="96"/>
      <c r="H31" s="15"/>
      <c r="I31" s="96" t="s">
        <v>11</v>
      </c>
      <c r="J31" s="96"/>
      <c r="K31" s="96"/>
      <c r="L31" s="96"/>
      <c r="M31" s="96"/>
      <c r="N31" s="96"/>
      <c r="O31" s="15"/>
      <c r="P31" s="96" t="s">
        <v>13</v>
      </c>
      <c r="Q31" s="96"/>
      <c r="R31" s="96"/>
      <c r="S31" s="96"/>
      <c r="T31" s="96"/>
      <c r="U31" s="96"/>
      <c r="V31" s="15"/>
    </row>
    <row r="32" spans="2:22" s="81" customFormat="1" ht="8.1" customHeight="1">
      <c r="B32" s="97"/>
      <c r="C32" s="97"/>
      <c r="D32" s="97"/>
      <c r="E32" s="97"/>
      <c r="F32" s="97"/>
      <c r="G32" s="97"/>
      <c r="I32" s="97"/>
      <c r="J32" s="97"/>
      <c r="K32" s="97"/>
      <c r="L32" s="97"/>
      <c r="M32" s="97"/>
      <c r="N32" s="97"/>
      <c r="P32" s="97"/>
      <c r="Q32" s="97"/>
      <c r="R32" s="97"/>
      <c r="S32" s="97"/>
      <c r="T32" s="97"/>
      <c r="U32" s="97"/>
    </row>
    <row r="33" spans="8:22">
      <c r="H33" s="21"/>
      <c r="O33" s="21"/>
      <c r="V33" s="21"/>
    </row>
    <row r="34" spans="8:22"/>
    <row r="35" spans="8:22"/>
    <row r="36" spans="8:22"/>
    <row r="37" spans="8:22"/>
    <row r="38" spans="8:22"/>
    <row r="39" spans="8:22"/>
    <row r="40" spans="8:22"/>
    <row r="41" spans="8:22"/>
    <row r="42" spans="8:22"/>
    <row r="43" spans="8:22"/>
    <row r="44" spans="8:22"/>
    <row r="45" spans="8:22"/>
    <row r="46" spans="8:22"/>
    <row r="47" spans="8:22"/>
    <row r="48" spans="8:22"/>
    <row r="49" spans="2:22">
      <c r="B49" s="101"/>
      <c r="C49" s="101"/>
      <c r="D49" s="101"/>
      <c r="E49" s="101"/>
      <c r="F49" s="101"/>
      <c r="G49" s="101"/>
      <c r="I49" s="101"/>
      <c r="J49" s="101"/>
      <c r="K49" s="101"/>
      <c r="L49" s="101"/>
      <c r="M49" s="101"/>
      <c r="N49" s="101"/>
      <c r="P49" s="101"/>
      <c r="Q49" s="101"/>
      <c r="R49" s="101"/>
      <c r="S49" s="101"/>
      <c r="T49" s="101"/>
      <c r="U49" s="101"/>
    </row>
    <row r="50" spans="2:22"/>
    <row r="51" spans="2:22">
      <c r="B51" s="96" t="s">
        <v>14</v>
      </c>
      <c r="C51" s="96"/>
      <c r="D51" s="96"/>
      <c r="E51" s="96"/>
      <c r="F51" s="96"/>
      <c r="G51" s="96"/>
      <c r="H51" s="15"/>
      <c r="I51" s="96" t="s">
        <v>16</v>
      </c>
      <c r="J51" s="96"/>
      <c r="K51" s="96"/>
      <c r="L51" s="96"/>
      <c r="M51" s="96"/>
      <c r="N51" s="96"/>
      <c r="O51" s="15"/>
      <c r="P51" s="96" t="s">
        <v>18</v>
      </c>
      <c r="Q51" s="96"/>
      <c r="R51" s="96"/>
      <c r="S51" s="96"/>
      <c r="T51" s="96"/>
      <c r="U51" s="96"/>
      <c r="V51" s="15"/>
    </row>
    <row r="52" spans="2:22" ht="8.1" customHeight="1">
      <c r="B52" s="102"/>
      <c r="C52" s="102"/>
      <c r="D52" s="102"/>
      <c r="E52" s="102"/>
      <c r="F52" s="102"/>
      <c r="G52" s="102"/>
      <c r="I52" s="102"/>
      <c r="J52" s="102"/>
      <c r="K52" s="102"/>
      <c r="L52" s="102"/>
      <c r="M52" s="102"/>
      <c r="N52" s="102"/>
      <c r="P52" s="102"/>
      <c r="Q52" s="102"/>
      <c r="R52" s="102"/>
      <c r="S52" s="102"/>
      <c r="T52" s="102"/>
      <c r="U52" s="102"/>
    </row>
    <row r="53" spans="2:22">
      <c r="V53" s="21"/>
    </row>
    <row r="54" spans="2:22">
      <c r="O54" s="21"/>
    </row>
    <row r="55" spans="2:22">
      <c r="H55" s="21"/>
    </row>
    <row r="56" spans="2:22"/>
    <row r="57" spans="2:22"/>
    <row r="58" spans="2:22"/>
    <row r="59" spans="2:22"/>
    <row r="60" spans="2:22"/>
    <row r="61" spans="2:22"/>
    <row r="62" spans="2:22"/>
    <row r="63" spans="2:22"/>
    <row r="64" spans="2:22"/>
    <row r="65" spans="2:24"/>
    <row r="66" spans="2:24"/>
    <row r="67" spans="2:24"/>
    <row r="68" spans="2:24"/>
    <row r="69" spans="2:24">
      <c r="B69" s="101"/>
      <c r="C69" s="101"/>
      <c r="D69" s="101"/>
      <c r="E69" s="101"/>
      <c r="F69" s="101"/>
      <c r="G69" s="101"/>
      <c r="I69" s="101"/>
      <c r="J69" s="101"/>
      <c r="K69" s="101"/>
      <c r="L69" s="101"/>
      <c r="M69" s="101"/>
      <c r="N69" s="101"/>
      <c r="P69" s="101"/>
      <c r="Q69" s="101"/>
      <c r="R69" s="101"/>
      <c r="S69" s="101"/>
      <c r="T69" s="101"/>
      <c r="U69" s="101"/>
    </row>
    <row r="70" spans="2:24"/>
    <row r="71" spans="2:24" ht="28.5" customHeight="1">
      <c r="B71" s="100" t="s">
        <v>773</v>
      </c>
      <c r="C71" s="100"/>
      <c r="D71" s="100"/>
      <c r="E71" s="100"/>
      <c r="F71" s="100"/>
      <c r="G71" s="100"/>
      <c r="H71" s="100"/>
      <c r="I71" s="100"/>
      <c r="J71" s="100"/>
      <c r="K71" s="100"/>
      <c r="L71" s="100"/>
      <c r="M71" s="100"/>
      <c r="N71" s="100"/>
      <c r="O71" s="100"/>
      <c r="P71" s="100"/>
      <c r="Q71" s="100"/>
      <c r="R71" s="100"/>
      <c r="S71" s="100"/>
      <c r="T71" s="100"/>
      <c r="U71" s="100"/>
      <c r="X71" s="21"/>
    </row>
    <row r="72" spans="2:24"/>
    <row r="73" spans="2:24"/>
    <row r="74" spans="2:24"/>
    <row r="75" spans="2:24">
      <c r="B75" s="96" t="s">
        <v>20</v>
      </c>
      <c r="C75" s="96"/>
      <c r="D75" s="96"/>
      <c r="E75" s="96"/>
      <c r="F75" s="96"/>
      <c r="G75" s="96"/>
      <c r="H75" s="15"/>
      <c r="I75" s="96" t="s">
        <v>29</v>
      </c>
      <c r="J75" s="96"/>
      <c r="K75" s="96"/>
      <c r="L75" s="96"/>
      <c r="M75" s="96"/>
      <c r="N75" s="96"/>
      <c r="O75" s="15"/>
      <c r="P75" s="96" t="s">
        <v>24</v>
      </c>
      <c r="Q75" s="96"/>
      <c r="R75" s="96"/>
      <c r="S75" s="96"/>
      <c r="T75" s="96"/>
      <c r="U75" s="96"/>
      <c r="V75" s="15"/>
    </row>
    <row r="76" spans="2:24" ht="8.1" customHeight="1">
      <c r="B76" s="102"/>
      <c r="C76" s="102"/>
      <c r="D76" s="102"/>
      <c r="E76" s="102"/>
      <c r="F76" s="102"/>
      <c r="G76" s="102"/>
      <c r="I76" s="102"/>
      <c r="J76" s="102"/>
      <c r="K76" s="102"/>
      <c r="L76" s="102"/>
      <c r="M76" s="102"/>
      <c r="N76" s="102"/>
      <c r="P76" s="102"/>
      <c r="Q76" s="102"/>
      <c r="R76" s="102"/>
      <c r="S76" s="102"/>
      <c r="T76" s="102"/>
      <c r="U76" s="102"/>
    </row>
    <row r="77" spans="2:24"/>
    <row r="78" spans="2:24"/>
    <row r="79" spans="2:24"/>
    <row r="80" spans="2:24"/>
    <row r="81" spans="2:27"/>
    <row r="82" spans="2:27">
      <c r="V82" s="21"/>
    </row>
    <row r="83" spans="2:27"/>
    <row r="84" spans="2:27"/>
    <row r="85" spans="2:27"/>
    <row r="86" spans="2:27"/>
    <row r="87" spans="2:27"/>
    <row r="88" spans="2:27"/>
    <row r="89" spans="2:27"/>
    <row r="90" spans="2:27"/>
    <row r="91" spans="2:27">
      <c r="V91" s="96"/>
      <c r="W91" s="96"/>
      <c r="X91" s="96"/>
      <c r="Y91" s="96"/>
      <c r="Z91" s="96"/>
      <c r="AA91" s="96"/>
    </row>
    <row r="92" spans="2:27"/>
    <row r="93" spans="2:27">
      <c r="B93" s="101"/>
      <c r="C93" s="101"/>
      <c r="D93" s="101"/>
      <c r="E93" s="101"/>
      <c r="F93" s="101"/>
      <c r="G93" s="101"/>
      <c r="I93" s="101"/>
      <c r="J93" s="101"/>
      <c r="K93" s="101"/>
      <c r="L93" s="101"/>
      <c r="M93" s="101"/>
      <c r="N93" s="101"/>
      <c r="P93" s="101"/>
      <c r="Q93" s="101"/>
      <c r="R93" s="101"/>
      <c r="S93" s="101"/>
      <c r="T93" s="101"/>
      <c r="U93" s="101"/>
    </row>
    <row r="94" spans="2:27"/>
    <row r="95" spans="2:27">
      <c r="B95" s="96" t="s">
        <v>775</v>
      </c>
      <c r="C95" s="96"/>
      <c r="D95" s="96"/>
      <c r="E95" s="96"/>
      <c r="F95" s="96"/>
      <c r="G95" s="96"/>
      <c r="H95" s="15"/>
      <c r="I95" s="96" t="s">
        <v>22</v>
      </c>
      <c r="J95" s="96"/>
      <c r="K95" s="96"/>
      <c r="L95" s="96"/>
      <c r="M95" s="96"/>
      <c r="N95" s="96"/>
      <c r="O95" s="15"/>
      <c r="P95" s="96" t="s">
        <v>27</v>
      </c>
      <c r="Q95" s="96"/>
      <c r="R95" s="96"/>
      <c r="S95" s="96"/>
      <c r="T95" s="96"/>
      <c r="U95" s="96"/>
      <c r="V95" s="15"/>
    </row>
    <row r="96" spans="2:27" ht="8.1" customHeight="1">
      <c r="B96" s="102"/>
      <c r="C96" s="102"/>
      <c r="D96" s="102"/>
      <c r="E96" s="102"/>
      <c r="F96" s="102"/>
      <c r="G96" s="102"/>
      <c r="I96" s="102"/>
      <c r="J96" s="102"/>
      <c r="K96" s="102"/>
      <c r="L96" s="102"/>
      <c r="M96" s="102"/>
      <c r="N96" s="102"/>
      <c r="P96" s="102"/>
      <c r="Q96" s="102"/>
      <c r="R96" s="102"/>
      <c r="S96" s="102"/>
      <c r="T96" s="102"/>
      <c r="U96" s="102"/>
    </row>
    <row r="97" spans="15:22"/>
    <row r="98" spans="15:22"/>
    <row r="99" spans="15:22">
      <c r="V99" s="21"/>
    </row>
    <row r="100" spans="15:22">
      <c r="O100" s="21"/>
    </row>
    <row r="101" spans="15:22"/>
    <row r="102" spans="15:22"/>
    <row r="103" spans="15:22"/>
    <row r="104" spans="15:22"/>
    <row r="105" spans="15:22"/>
    <row r="106" spans="15:22"/>
    <row r="107" spans="15:22"/>
    <row r="108" spans="15:22"/>
    <row r="109" spans="15:22"/>
    <row r="110" spans="15:22"/>
    <row r="111" spans="15:22"/>
    <row r="112" spans="15:22"/>
    <row r="113" spans="2:21">
      <c r="B113" s="101"/>
      <c r="C113" s="101"/>
      <c r="D113" s="101"/>
      <c r="E113" s="101"/>
      <c r="F113" s="101"/>
      <c r="G113" s="101"/>
      <c r="I113" s="101"/>
      <c r="J113" s="101"/>
      <c r="K113" s="101"/>
      <c r="L113" s="101"/>
      <c r="M113" s="101"/>
      <c r="N113" s="101"/>
      <c r="P113" s="101"/>
      <c r="Q113" s="101"/>
      <c r="R113" s="101"/>
      <c r="S113" s="101"/>
      <c r="T113" s="101"/>
      <c r="U113" s="101"/>
    </row>
    <row r="114" spans="2:21"/>
    <row r="136" spans="12:12" ht="26.25" hidden="1">
      <c r="L136" s="79"/>
    </row>
  </sheetData>
  <sortState xmlns:xlrd2="http://schemas.microsoft.com/office/spreadsheetml/2017/richdata2" ref="D117:D123">
    <sortCondition descending="1" ref="D117:D123"/>
  </sortState>
  <mergeCells count="54">
    <mergeCell ref="V91:AA91"/>
    <mergeCell ref="P75:U75"/>
    <mergeCell ref="B76:G76"/>
    <mergeCell ref="I76:N76"/>
    <mergeCell ref="P76:U76"/>
    <mergeCell ref="I75:N75"/>
    <mergeCell ref="B49:G49"/>
    <mergeCell ref="I49:N49"/>
    <mergeCell ref="P49:U49"/>
    <mergeCell ref="B71:U71"/>
    <mergeCell ref="B75:G75"/>
    <mergeCell ref="B52:G52"/>
    <mergeCell ref="I52:N52"/>
    <mergeCell ref="P52:U52"/>
    <mergeCell ref="B69:G69"/>
    <mergeCell ref="I69:N69"/>
    <mergeCell ref="P69:U69"/>
    <mergeCell ref="B51:G51"/>
    <mergeCell ref="I51:N51"/>
    <mergeCell ref="P51:U51"/>
    <mergeCell ref="B113:G113"/>
    <mergeCell ref="I113:N113"/>
    <mergeCell ref="P113:U113"/>
    <mergeCell ref="B93:G93"/>
    <mergeCell ref="I93:N93"/>
    <mergeCell ref="P93:U93"/>
    <mergeCell ref="B95:G95"/>
    <mergeCell ref="P95:U95"/>
    <mergeCell ref="B96:G96"/>
    <mergeCell ref="I96:N96"/>
    <mergeCell ref="P96:U96"/>
    <mergeCell ref="I95:N95"/>
    <mergeCell ref="P29:U29"/>
    <mergeCell ref="P31:U31"/>
    <mergeCell ref="B32:G32"/>
    <mergeCell ref="I32:N32"/>
    <mergeCell ref="P32:U32"/>
    <mergeCell ref="B31:G31"/>
    <mergeCell ref="I31:N31"/>
    <mergeCell ref="B29:G29"/>
    <mergeCell ref="I29:N29"/>
    <mergeCell ref="B2:U2"/>
    <mergeCell ref="B3:U3"/>
    <mergeCell ref="B11:G11"/>
    <mergeCell ref="B12:G12"/>
    <mergeCell ref="B5:D5"/>
    <mergeCell ref="B6:D7"/>
    <mergeCell ref="F6:H7"/>
    <mergeCell ref="F5:H5"/>
    <mergeCell ref="B9:U9"/>
    <mergeCell ref="I11:N11"/>
    <mergeCell ref="I12:N12"/>
    <mergeCell ref="P11:U11"/>
    <mergeCell ref="P12:U1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34F0B-5592-433F-AFD3-A71D88D826A2}">
  <dimension ref="A2:N65"/>
  <sheetViews>
    <sheetView zoomScale="80" zoomScaleNormal="80" workbookViewId="0">
      <selection activeCell="D10" sqref="D10"/>
    </sheetView>
  </sheetViews>
  <sheetFormatPr defaultRowHeight="15.75"/>
  <cols>
    <col min="1" max="1" width="31.25" bestFit="1" customWidth="1"/>
    <col min="2" max="2" width="15.75" bestFit="1" customWidth="1"/>
    <col min="3" max="10" width="13" bestFit="1" customWidth="1"/>
    <col min="11" max="13" width="14" bestFit="1" customWidth="1"/>
    <col min="14" max="14" width="11.75" bestFit="1" customWidth="1"/>
    <col min="15" max="16" width="13.625" bestFit="1" customWidth="1"/>
    <col min="17" max="17" width="11" bestFit="1" customWidth="1"/>
    <col min="18" max="18" width="7.125" bestFit="1" customWidth="1"/>
    <col min="19" max="19" width="8.25" bestFit="1" customWidth="1"/>
    <col min="20" max="20" width="5.125" bestFit="1" customWidth="1"/>
    <col min="21" max="21" width="8.25" bestFit="1" customWidth="1"/>
    <col min="22" max="22" width="5.125" bestFit="1" customWidth="1"/>
    <col min="23" max="23" width="8.25" bestFit="1" customWidth="1"/>
    <col min="24" max="24" width="5.125" bestFit="1" customWidth="1"/>
    <col min="25" max="25" width="8.25" bestFit="1" customWidth="1"/>
    <col min="26" max="26" width="5.125" bestFit="1" customWidth="1"/>
    <col min="27" max="27" width="8.25" bestFit="1" customWidth="1"/>
    <col min="28" max="28" width="5.125" bestFit="1" customWidth="1"/>
    <col min="29" max="29" width="8.25" bestFit="1" customWidth="1"/>
    <col min="30" max="30" width="5.125" bestFit="1" customWidth="1"/>
    <col min="31" max="31" width="8.25" bestFit="1" customWidth="1"/>
    <col min="32" max="32" width="10.25" bestFit="1" customWidth="1"/>
    <col min="33" max="33" width="8.125" bestFit="1" customWidth="1"/>
    <col min="34" max="34" width="8.25" bestFit="1" customWidth="1"/>
    <col min="35" max="35" width="5.125" bestFit="1" customWidth="1"/>
    <col min="36" max="36" width="8.25" bestFit="1" customWidth="1"/>
    <col min="37" max="37" width="5.125" bestFit="1" customWidth="1"/>
    <col min="38" max="38" width="8.25" bestFit="1" customWidth="1"/>
    <col min="39" max="39" width="11.25" bestFit="1" customWidth="1"/>
    <col min="40" max="40" width="8.125" bestFit="1" customWidth="1"/>
    <col min="41" max="41" width="8.25" bestFit="1" customWidth="1"/>
    <col min="42" max="42" width="5.125" bestFit="1" customWidth="1"/>
    <col min="43" max="43" width="8.25" bestFit="1" customWidth="1"/>
    <col min="44" max="44" width="5.125" bestFit="1" customWidth="1"/>
    <col min="45" max="45" width="8.25" bestFit="1" customWidth="1"/>
    <col min="46" max="46" width="11.25" bestFit="1" customWidth="1"/>
    <col min="47" max="47" width="8" bestFit="1" customWidth="1"/>
    <col min="48" max="48" width="8.25" bestFit="1" customWidth="1"/>
    <col min="49" max="49" width="5.125" bestFit="1" customWidth="1"/>
    <col min="50" max="50" width="8.25" bestFit="1" customWidth="1"/>
    <col min="51" max="51" width="5.125" bestFit="1" customWidth="1"/>
    <col min="52" max="52" width="8.25" bestFit="1" customWidth="1"/>
    <col min="53" max="53" width="11.125" bestFit="1" customWidth="1"/>
    <col min="54" max="54" width="7" bestFit="1" customWidth="1"/>
    <col min="55" max="55" width="8.25" bestFit="1" customWidth="1"/>
    <col min="56" max="56" width="5.125" bestFit="1" customWidth="1"/>
    <col min="57" max="57" width="8.25" bestFit="1" customWidth="1"/>
    <col min="58" max="58" width="10.125" bestFit="1" customWidth="1"/>
    <col min="59" max="59" width="7" bestFit="1" customWidth="1"/>
    <col min="60" max="60" width="8.25" bestFit="1" customWidth="1"/>
    <col min="61" max="61" width="5.125" bestFit="1" customWidth="1"/>
    <col min="62" max="62" width="8.25" bestFit="1" customWidth="1"/>
    <col min="63" max="63" width="10.125" bestFit="1" customWidth="1"/>
    <col min="64" max="64" width="7" bestFit="1" customWidth="1"/>
    <col min="65" max="65" width="8.25" bestFit="1" customWidth="1"/>
    <col min="66" max="66" width="5.125" bestFit="1" customWidth="1"/>
    <col min="67" max="67" width="8.25" bestFit="1" customWidth="1"/>
    <col min="68" max="68" width="5.125" bestFit="1" customWidth="1"/>
    <col min="69" max="69" width="8.25" bestFit="1" customWidth="1"/>
    <col min="70" max="70" width="10.125" bestFit="1" customWidth="1"/>
    <col min="71" max="71" width="7" bestFit="1" customWidth="1"/>
    <col min="72" max="72" width="8.25" bestFit="1" customWidth="1"/>
    <col min="73" max="73" width="10.125" bestFit="1" customWidth="1"/>
    <col min="74" max="74" width="7" bestFit="1" customWidth="1"/>
    <col min="75" max="75" width="8.25" bestFit="1" customWidth="1"/>
    <col min="76" max="76" width="10.125" bestFit="1" customWidth="1"/>
    <col min="77" max="77" width="11" bestFit="1" customWidth="1"/>
  </cols>
  <sheetData>
    <row r="2" spans="1:14" s="63" customFormat="1">
      <c r="A2" s="63">
        <v>1</v>
      </c>
      <c r="B2" s="63">
        <v>2</v>
      </c>
      <c r="C2" s="63">
        <v>3</v>
      </c>
      <c r="D2" s="63">
        <v>4</v>
      </c>
      <c r="E2" s="63">
        <v>5</v>
      </c>
      <c r="F2" s="63">
        <v>6</v>
      </c>
      <c r="G2" s="63">
        <v>7</v>
      </c>
      <c r="H2" s="63">
        <v>8</v>
      </c>
      <c r="I2" s="63">
        <v>9</v>
      </c>
      <c r="J2" s="63">
        <v>10</v>
      </c>
      <c r="K2" s="63">
        <v>11</v>
      </c>
      <c r="L2" s="63">
        <v>12</v>
      </c>
      <c r="M2" s="63">
        <v>13</v>
      </c>
      <c r="N2" s="63">
        <v>14</v>
      </c>
    </row>
    <row r="3" spans="1:14">
      <c r="A3" s="13" t="s">
        <v>756</v>
      </c>
      <c r="B3" s="13" t="s">
        <v>60</v>
      </c>
    </row>
    <row r="4" spans="1:14">
      <c r="A4" s="13" t="s">
        <v>754</v>
      </c>
      <c r="B4" t="s">
        <v>715</v>
      </c>
      <c r="C4" t="s">
        <v>714</v>
      </c>
      <c r="D4" t="s">
        <v>713</v>
      </c>
      <c r="E4" t="s">
        <v>717</v>
      </c>
      <c r="F4" t="s">
        <v>718</v>
      </c>
      <c r="G4" t="s">
        <v>716</v>
      </c>
      <c r="H4" t="s">
        <v>719</v>
      </c>
      <c r="I4" t="s">
        <v>721</v>
      </c>
      <c r="J4" t="s">
        <v>720</v>
      </c>
      <c r="K4" t="s">
        <v>724</v>
      </c>
      <c r="L4" t="s">
        <v>723</v>
      </c>
      <c r="M4" t="s">
        <v>722</v>
      </c>
      <c r="N4" t="s">
        <v>735</v>
      </c>
    </row>
    <row r="5" spans="1:14">
      <c r="A5" s="14" t="s">
        <v>38</v>
      </c>
      <c r="B5">
        <v>823</v>
      </c>
      <c r="C5">
        <v>290</v>
      </c>
      <c r="D5">
        <v>690</v>
      </c>
      <c r="E5">
        <v>422</v>
      </c>
      <c r="F5">
        <v>789</v>
      </c>
      <c r="G5">
        <v>672</v>
      </c>
      <c r="H5">
        <v>571</v>
      </c>
      <c r="I5">
        <v>788</v>
      </c>
      <c r="J5">
        <v>551</v>
      </c>
      <c r="K5">
        <v>677</v>
      </c>
      <c r="L5">
        <v>387</v>
      </c>
      <c r="M5">
        <v>370</v>
      </c>
      <c r="N5">
        <v>7030</v>
      </c>
    </row>
    <row r="6" spans="1:14">
      <c r="A6" s="54" t="s">
        <v>40</v>
      </c>
      <c r="B6">
        <v>400</v>
      </c>
      <c r="C6">
        <v>166</v>
      </c>
      <c r="D6">
        <v>315</v>
      </c>
      <c r="E6">
        <v>109</v>
      </c>
      <c r="F6">
        <v>538</v>
      </c>
      <c r="G6">
        <v>359</v>
      </c>
      <c r="H6">
        <v>209</v>
      </c>
      <c r="I6">
        <v>299</v>
      </c>
      <c r="J6">
        <v>309</v>
      </c>
      <c r="K6">
        <v>309</v>
      </c>
      <c r="L6">
        <v>208</v>
      </c>
      <c r="M6">
        <v>201</v>
      </c>
      <c r="N6">
        <v>3422</v>
      </c>
    </row>
    <row r="7" spans="1:14">
      <c r="A7" s="54" t="s">
        <v>43</v>
      </c>
      <c r="B7">
        <v>423</v>
      </c>
      <c r="C7">
        <v>124</v>
      </c>
      <c r="D7">
        <v>375</v>
      </c>
      <c r="E7">
        <v>313</v>
      </c>
      <c r="F7">
        <v>251</v>
      </c>
      <c r="G7">
        <v>313</v>
      </c>
      <c r="H7">
        <v>362</v>
      </c>
      <c r="I7">
        <v>489</v>
      </c>
      <c r="J7">
        <v>242</v>
      </c>
      <c r="K7">
        <v>368</v>
      </c>
      <c r="L7">
        <v>179</v>
      </c>
      <c r="M7">
        <v>169</v>
      </c>
      <c r="N7">
        <v>3608</v>
      </c>
    </row>
    <row r="8" spans="1:14">
      <c r="A8" s="14" t="s">
        <v>41</v>
      </c>
      <c r="B8">
        <v>869</v>
      </c>
      <c r="C8">
        <v>624</v>
      </c>
      <c r="D8">
        <v>533</v>
      </c>
      <c r="E8">
        <v>516</v>
      </c>
      <c r="F8">
        <v>702</v>
      </c>
      <c r="G8">
        <v>549</v>
      </c>
      <c r="H8">
        <v>652</v>
      </c>
      <c r="I8">
        <v>648</v>
      </c>
      <c r="J8">
        <v>540</v>
      </c>
      <c r="K8">
        <v>477</v>
      </c>
      <c r="L8">
        <v>761</v>
      </c>
      <c r="M8">
        <v>662</v>
      </c>
      <c r="N8">
        <v>7533</v>
      </c>
    </row>
    <row r="9" spans="1:14">
      <c r="A9" s="54" t="s">
        <v>40</v>
      </c>
      <c r="B9">
        <v>293</v>
      </c>
      <c r="C9">
        <v>140</v>
      </c>
      <c r="D9">
        <v>211</v>
      </c>
      <c r="E9">
        <v>276</v>
      </c>
      <c r="F9">
        <v>214</v>
      </c>
      <c r="G9">
        <v>146</v>
      </c>
      <c r="H9">
        <v>409</v>
      </c>
      <c r="I9">
        <v>71</v>
      </c>
      <c r="J9">
        <v>218</v>
      </c>
      <c r="K9">
        <v>69</v>
      </c>
      <c r="L9">
        <v>363</v>
      </c>
      <c r="M9">
        <v>139</v>
      </c>
      <c r="N9">
        <v>2549</v>
      </c>
    </row>
    <row r="10" spans="1:14">
      <c r="A10" s="54" t="s">
        <v>43</v>
      </c>
      <c r="B10">
        <v>576</v>
      </c>
      <c r="C10">
        <v>484</v>
      </c>
      <c r="D10">
        <v>322</v>
      </c>
      <c r="E10">
        <v>240</v>
      </c>
      <c r="F10">
        <v>488</v>
      </c>
      <c r="G10">
        <v>403</v>
      </c>
      <c r="H10">
        <v>243</v>
      </c>
      <c r="I10">
        <v>577</v>
      </c>
      <c r="J10">
        <v>322</v>
      </c>
      <c r="K10">
        <v>408</v>
      </c>
      <c r="L10">
        <v>398</v>
      </c>
      <c r="M10">
        <v>523</v>
      </c>
      <c r="N10">
        <v>4984</v>
      </c>
    </row>
    <row r="11" spans="1:14">
      <c r="A11" s="14" t="s">
        <v>44</v>
      </c>
      <c r="B11">
        <v>617</v>
      </c>
      <c r="C11">
        <v>214</v>
      </c>
      <c r="D11">
        <v>763</v>
      </c>
      <c r="E11">
        <v>404</v>
      </c>
      <c r="F11">
        <v>462</v>
      </c>
      <c r="G11">
        <v>306</v>
      </c>
      <c r="H11">
        <v>625</v>
      </c>
      <c r="I11">
        <v>500</v>
      </c>
      <c r="J11">
        <v>761</v>
      </c>
      <c r="K11">
        <v>544</v>
      </c>
      <c r="L11">
        <v>446</v>
      </c>
      <c r="M11">
        <v>489</v>
      </c>
      <c r="N11">
        <v>6131</v>
      </c>
    </row>
    <row r="12" spans="1:14">
      <c r="A12" s="54" t="s">
        <v>40</v>
      </c>
      <c r="B12">
        <v>179</v>
      </c>
      <c r="C12">
        <v>112</v>
      </c>
      <c r="D12">
        <v>386</v>
      </c>
      <c r="E12">
        <v>136</v>
      </c>
      <c r="F12">
        <v>135</v>
      </c>
      <c r="G12">
        <v>143</v>
      </c>
      <c r="H12">
        <v>135</v>
      </c>
      <c r="I12">
        <v>181</v>
      </c>
      <c r="J12">
        <v>179</v>
      </c>
      <c r="K12">
        <v>276</v>
      </c>
      <c r="L12">
        <v>225</v>
      </c>
      <c r="M12">
        <v>221</v>
      </c>
      <c r="N12">
        <v>2308</v>
      </c>
    </row>
    <row r="13" spans="1:14">
      <c r="A13" s="54" t="s">
        <v>43</v>
      </c>
      <c r="B13">
        <v>438</v>
      </c>
      <c r="C13">
        <v>102</v>
      </c>
      <c r="D13">
        <v>377</v>
      </c>
      <c r="E13">
        <v>268</v>
      </c>
      <c r="F13">
        <v>327</v>
      </c>
      <c r="G13">
        <v>163</v>
      </c>
      <c r="H13">
        <v>490</v>
      </c>
      <c r="I13">
        <v>319</v>
      </c>
      <c r="J13">
        <v>582</v>
      </c>
      <c r="K13">
        <v>268</v>
      </c>
      <c r="L13">
        <v>221</v>
      </c>
      <c r="M13">
        <v>268</v>
      </c>
      <c r="N13">
        <v>3823</v>
      </c>
    </row>
    <row r="14" spans="1:14">
      <c r="A14" s="14" t="s">
        <v>46</v>
      </c>
      <c r="B14">
        <v>569</v>
      </c>
      <c r="C14">
        <v>373</v>
      </c>
      <c r="D14">
        <v>114</v>
      </c>
      <c r="E14">
        <v>251</v>
      </c>
      <c r="F14">
        <v>366</v>
      </c>
      <c r="G14">
        <v>276</v>
      </c>
      <c r="H14">
        <v>281</v>
      </c>
      <c r="I14">
        <v>177</v>
      </c>
      <c r="J14">
        <v>360</v>
      </c>
      <c r="K14">
        <v>147</v>
      </c>
      <c r="L14">
        <v>224</v>
      </c>
      <c r="M14">
        <v>531</v>
      </c>
      <c r="N14">
        <v>3669</v>
      </c>
    </row>
    <row r="15" spans="1:14">
      <c r="A15" s="54" t="s">
        <v>40</v>
      </c>
      <c r="B15">
        <v>109</v>
      </c>
      <c r="C15">
        <v>194</v>
      </c>
      <c r="D15">
        <v>114</v>
      </c>
      <c r="E15">
        <v>108</v>
      </c>
      <c r="F15">
        <v>148</v>
      </c>
      <c r="G15">
        <v>169</v>
      </c>
      <c r="H15">
        <v>210</v>
      </c>
      <c r="I15">
        <v>109</v>
      </c>
      <c r="J15">
        <v>140</v>
      </c>
      <c r="K15">
        <v>81</v>
      </c>
      <c r="L15">
        <v>75</v>
      </c>
      <c r="M15">
        <v>177</v>
      </c>
      <c r="N15">
        <v>1634</v>
      </c>
    </row>
    <row r="16" spans="1:14">
      <c r="A16" s="54" t="s">
        <v>43</v>
      </c>
      <c r="B16">
        <v>460</v>
      </c>
      <c r="C16">
        <v>179</v>
      </c>
      <c r="E16">
        <v>143</v>
      </c>
      <c r="F16">
        <v>218</v>
      </c>
      <c r="G16">
        <v>107</v>
      </c>
      <c r="H16">
        <v>71</v>
      </c>
      <c r="I16">
        <v>68</v>
      </c>
      <c r="J16">
        <v>220</v>
      </c>
      <c r="K16">
        <v>66</v>
      </c>
      <c r="L16">
        <v>149</v>
      </c>
      <c r="M16">
        <v>354</v>
      </c>
      <c r="N16">
        <v>2035</v>
      </c>
    </row>
    <row r="19" spans="1:14">
      <c r="A19" s="13" t="s">
        <v>59</v>
      </c>
      <c r="B19" s="13" t="s">
        <v>60</v>
      </c>
    </row>
    <row r="20" spans="1:14">
      <c r="A20" s="13" t="s">
        <v>754</v>
      </c>
      <c r="B20" t="s">
        <v>715</v>
      </c>
      <c r="C20" t="s">
        <v>714</v>
      </c>
      <c r="D20" t="s">
        <v>713</v>
      </c>
      <c r="E20" t="s">
        <v>717</v>
      </c>
      <c r="F20" t="s">
        <v>718</v>
      </c>
      <c r="G20" t="s">
        <v>716</v>
      </c>
      <c r="H20" t="s">
        <v>719</v>
      </c>
      <c r="I20" t="s">
        <v>721</v>
      </c>
      <c r="J20" t="s">
        <v>720</v>
      </c>
      <c r="K20" t="s">
        <v>724</v>
      </c>
      <c r="L20" t="s">
        <v>723</v>
      </c>
      <c r="M20" t="s">
        <v>722</v>
      </c>
      <c r="N20" t="s">
        <v>735</v>
      </c>
    </row>
    <row r="21" spans="1:14">
      <c r="A21" s="14" t="s">
        <v>67</v>
      </c>
      <c r="B21" s="61">
        <v>3352</v>
      </c>
      <c r="C21" s="61">
        <v>3826</v>
      </c>
      <c r="D21" s="61">
        <v>6846</v>
      </c>
      <c r="E21" s="61"/>
      <c r="F21" s="61">
        <v>2540</v>
      </c>
      <c r="G21" s="61">
        <v>4755</v>
      </c>
      <c r="H21" s="61">
        <v>3101</v>
      </c>
      <c r="I21" s="61">
        <v>2288</v>
      </c>
      <c r="J21" s="61"/>
      <c r="K21" s="61">
        <v>5751</v>
      </c>
      <c r="L21" s="61">
        <v>1865</v>
      </c>
      <c r="M21" s="61">
        <v>4682</v>
      </c>
      <c r="N21" s="61">
        <v>39006</v>
      </c>
    </row>
    <row r="22" spans="1:14">
      <c r="A22" s="54" t="s">
        <v>588</v>
      </c>
      <c r="B22" s="61">
        <v>226</v>
      </c>
      <c r="C22" s="61">
        <v>337</v>
      </c>
      <c r="D22" s="61">
        <v>245</v>
      </c>
      <c r="E22" s="61"/>
      <c r="F22" s="61">
        <v>83</v>
      </c>
      <c r="G22" s="61">
        <v>230</v>
      </c>
      <c r="H22" s="61">
        <v>395</v>
      </c>
      <c r="I22" s="61">
        <v>126</v>
      </c>
      <c r="J22" s="61"/>
      <c r="K22" s="61">
        <v>396</v>
      </c>
      <c r="L22" s="61">
        <v>201</v>
      </c>
      <c r="M22" s="61">
        <v>131</v>
      </c>
      <c r="N22" s="61">
        <v>2370</v>
      </c>
    </row>
    <row r="23" spans="1:14">
      <c r="A23" s="54" t="s">
        <v>585</v>
      </c>
      <c r="B23" s="61">
        <v>260</v>
      </c>
      <c r="C23" s="61">
        <v>166</v>
      </c>
      <c r="D23" s="61">
        <v>259</v>
      </c>
      <c r="E23" s="61"/>
      <c r="F23" s="61">
        <v>79</v>
      </c>
      <c r="G23" s="61">
        <v>286</v>
      </c>
      <c r="H23" s="61">
        <v>143</v>
      </c>
      <c r="I23" s="61">
        <v>101</v>
      </c>
      <c r="J23" s="61"/>
      <c r="K23" s="61">
        <v>91</v>
      </c>
      <c r="L23" s="61">
        <v>102</v>
      </c>
      <c r="M23" s="61">
        <v>198</v>
      </c>
      <c r="N23" s="61">
        <v>1685</v>
      </c>
    </row>
    <row r="24" spans="1:14">
      <c r="A24" s="54" t="s">
        <v>589</v>
      </c>
      <c r="B24" s="61">
        <v>1410</v>
      </c>
      <c r="C24" s="61">
        <v>2085</v>
      </c>
      <c r="D24" s="61">
        <v>4770</v>
      </c>
      <c r="E24" s="61"/>
      <c r="F24" s="61">
        <v>1725</v>
      </c>
      <c r="G24" s="61">
        <v>2490</v>
      </c>
      <c r="H24" s="61">
        <v>1875</v>
      </c>
      <c r="I24" s="61">
        <v>1470</v>
      </c>
      <c r="J24" s="61"/>
      <c r="K24" s="61">
        <v>4140</v>
      </c>
      <c r="L24" s="61">
        <v>960</v>
      </c>
      <c r="M24" s="61">
        <v>3360</v>
      </c>
      <c r="N24" s="61">
        <v>24285</v>
      </c>
    </row>
    <row r="25" spans="1:14">
      <c r="A25" s="54" t="s">
        <v>591</v>
      </c>
      <c r="B25" s="61">
        <v>348</v>
      </c>
      <c r="C25" s="61">
        <v>308</v>
      </c>
      <c r="D25" s="61">
        <v>239</v>
      </c>
      <c r="E25" s="61"/>
      <c r="F25" s="61">
        <v>143</v>
      </c>
      <c r="G25" s="61">
        <v>528</v>
      </c>
      <c r="H25" s="61">
        <v>82</v>
      </c>
      <c r="I25" s="61">
        <v>146</v>
      </c>
      <c r="J25" s="61"/>
      <c r="K25" s="61">
        <v>196</v>
      </c>
      <c r="L25" s="61">
        <v>176</v>
      </c>
      <c r="M25" s="61">
        <v>116</v>
      </c>
      <c r="N25" s="61">
        <v>2282</v>
      </c>
    </row>
    <row r="26" spans="1:14">
      <c r="A26" s="54" t="s">
        <v>586</v>
      </c>
      <c r="B26" s="61">
        <v>200</v>
      </c>
      <c r="C26" s="61">
        <v>200</v>
      </c>
      <c r="D26" s="61">
        <v>300</v>
      </c>
      <c r="E26" s="61"/>
      <c r="F26" s="61">
        <v>100</v>
      </c>
      <c r="G26" s="61">
        <v>300</v>
      </c>
      <c r="H26" s="61">
        <v>200</v>
      </c>
      <c r="I26" s="61">
        <v>100</v>
      </c>
      <c r="J26" s="61"/>
      <c r="K26" s="61">
        <v>200</v>
      </c>
      <c r="L26" s="61">
        <v>100</v>
      </c>
      <c r="M26" s="61">
        <v>200</v>
      </c>
      <c r="N26" s="61">
        <v>1900</v>
      </c>
    </row>
    <row r="27" spans="1:14">
      <c r="A27" s="54" t="s">
        <v>592</v>
      </c>
      <c r="B27" s="61">
        <v>352</v>
      </c>
      <c r="C27" s="61">
        <v>206</v>
      </c>
      <c r="D27" s="61">
        <v>335</v>
      </c>
      <c r="E27" s="61"/>
      <c r="F27" s="61">
        <v>156</v>
      </c>
      <c r="G27" s="61">
        <v>193</v>
      </c>
      <c r="H27" s="61">
        <v>59</v>
      </c>
      <c r="I27" s="61">
        <v>181</v>
      </c>
      <c r="J27" s="61"/>
      <c r="K27" s="61">
        <v>169</v>
      </c>
      <c r="L27" s="61">
        <v>194</v>
      </c>
      <c r="M27" s="61">
        <v>270</v>
      </c>
      <c r="N27" s="61">
        <v>2115</v>
      </c>
    </row>
    <row r="28" spans="1:14">
      <c r="A28" s="54" t="s">
        <v>590</v>
      </c>
      <c r="B28" s="61">
        <v>356</v>
      </c>
      <c r="C28" s="61">
        <v>324</v>
      </c>
      <c r="D28" s="61">
        <v>398</v>
      </c>
      <c r="E28" s="61"/>
      <c r="F28" s="61">
        <v>154</v>
      </c>
      <c r="G28" s="61">
        <v>428</v>
      </c>
      <c r="H28" s="61">
        <v>147</v>
      </c>
      <c r="I28" s="61">
        <v>64</v>
      </c>
      <c r="J28" s="61"/>
      <c r="K28" s="61">
        <v>359</v>
      </c>
      <c r="L28" s="61">
        <v>32</v>
      </c>
      <c r="M28" s="61">
        <v>207</v>
      </c>
      <c r="N28" s="61">
        <v>2469</v>
      </c>
    </row>
    <row r="29" spans="1:14">
      <c r="A29" s="54" t="s">
        <v>587</v>
      </c>
      <c r="B29" s="61">
        <v>200</v>
      </c>
      <c r="C29" s="61">
        <v>200</v>
      </c>
      <c r="D29" s="61">
        <v>300</v>
      </c>
      <c r="E29" s="61"/>
      <c r="F29" s="61">
        <v>100</v>
      </c>
      <c r="G29" s="61">
        <v>300</v>
      </c>
      <c r="H29" s="61">
        <v>200</v>
      </c>
      <c r="I29" s="61">
        <v>100</v>
      </c>
      <c r="J29" s="61"/>
      <c r="K29" s="61">
        <v>200</v>
      </c>
      <c r="L29" s="61">
        <v>100</v>
      </c>
      <c r="M29" s="61">
        <v>200</v>
      </c>
      <c r="N29" s="61">
        <v>1900</v>
      </c>
    </row>
    <row r="30" spans="1:14">
      <c r="A30" s="14" t="s">
        <v>66</v>
      </c>
      <c r="B30" s="61">
        <v>787.11111111111109</v>
      </c>
      <c r="C30" s="61">
        <v>490.93333333333334</v>
      </c>
      <c r="D30" s="61">
        <v>1342.6666666666667</v>
      </c>
      <c r="E30" s="61">
        <v>452.97777777777776</v>
      </c>
      <c r="F30" s="61">
        <v>1121.2444444444443</v>
      </c>
      <c r="G30" s="61">
        <v>1182.8444444444444</v>
      </c>
      <c r="H30" s="61">
        <v>1026.6666666666667</v>
      </c>
      <c r="I30" s="61">
        <v>412.5333333333333</v>
      </c>
      <c r="J30" s="61"/>
      <c r="K30" s="61">
        <v>851.19999999999993</v>
      </c>
      <c r="L30" s="61">
        <v>441.15555555555557</v>
      </c>
      <c r="M30" s="61">
        <v>905.33333333333326</v>
      </c>
      <c r="N30" s="61">
        <v>9014.6666666666661</v>
      </c>
    </row>
    <row r="31" spans="1:14">
      <c r="A31" s="54" t="s">
        <v>596</v>
      </c>
      <c r="B31" s="61">
        <v>157.42222222222222</v>
      </c>
      <c r="C31" s="61">
        <v>91.466666666666654</v>
      </c>
      <c r="D31" s="61">
        <v>386.93333333333339</v>
      </c>
      <c r="E31" s="61">
        <v>177.33333333333334</v>
      </c>
      <c r="F31" s="61">
        <v>298.66666666666663</v>
      </c>
      <c r="G31" s="61">
        <v>265.06666666666661</v>
      </c>
      <c r="H31" s="61">
        <v>191.02222222222224</v>
      </c>
      <c r="I31" s="61">
        <v>108.88888888888887</v>
      </c>
      <c r="J31" s="61"/>
      <c r="K31" s="61">
        <v>274.39999999999998</v>
      </c>
      <c r="L31" s="61">
        <v>66.577777777777769</v>
      </c>
      <c r="M31" s="61">
        <v>276.26666666666665</v>
      </c>
      <c r="N31" s="61">
        <v>2294.0444444444443</v>
      </c>
    </row>
    <row r="32" spans="1:14">
      <c r="A32" s="54" t="s">
        <v>593</v>
      </c>
      <c r="B32" s="61">
        <v>264.44444444444446</v>
      </c>
      <c r="C32" s="61">
        <v>179.82222222222222</v>
      </c>
      <c r="D32" s="61">
        <v>283.11111111111109</v>
      </c>
      <c r="E32" s="61"/>
      <c r="F32" s="61">
        <v>265.68888888888887</v>
      </c>
      <c r="G32" s="61">
        <v>322.93333333333328</v>
      </c>
      <c r="H32" s="61">
        <v>316.08888888888896</v>
      </c>
      <c r="I32" s="61">
        <v>121.95555555555558</v>
      </c>
      <c r="J32" s="61"/>
      <c r="K32" s="61">
        <v>168</v>
      </c>
      <c r="L32" s="61">
        <v>154.31111111111113</v>
      </c>
      <c r="M32" s="61">
        <v>225.24444444444441</v>
      </c>
      <c r="N32" s="61">
        <v>2301.6000000000004</v>
      </c>
    </row>
    <row r="33" spans="1:14">
      <c r="A33" s="54" t="s">
        <v>595</v>
      </c>
      <c r="B33" s="61">
        <v>187.28888888888889</v>
      </c>
      <c r="C33" s="61">
        <v>138.13333333333333</v>
      </c>
      <c r="D33" s="61">
        <v>277.51111111111112</v>
      </c>
      <c r="E33" s="61">
        <v>108.88888888888887</v>
      </c>
      <c r="F33" s="61">
        <v>311.11111111111109</v>
      </c>
      <c r="G33" s="61">
        <v>279.37777777777779</v>
      </c>
      <c r="H33" s="61">
        <v>347.82222222222219</v>
      </c>
      <c r="I33" s="61">
        <v>65.333333333333329</v>
      </c>
      <c r="J33" s="61"/>
      <c r="K33" s="61">
        <v>164.26666666666665</v>
      </c>
      <c r="L33" s="61">
        <v>99.555555555555543</v>
      </c>
      <c r="M33" s="61">
        <v>258.84444444444443</v>
      </c>
      <c r="N33" s="61">
        <v>2238.1333333333332</v>
      </c>
    </row>
    <row r="34" spans="1:14">
      <c r="A34" s="54" t="s">
        <v>594</v>
      </c>
      <c r="B34" s="61">
        <v>177.95555555555558</v>
      </c>
      <c r="C34" s="61">
        <v>81.511111111111106</v>
      </c>
      <c r="D34" s="61">
        <v>395.11111111111114</v>
      </c>
      <c r="E34" s="61">
        <v>166.75555555555556</v>
      </c>
      <c r="F34" s="61">
        <v>245.77777777777777</v>
      </c>
      <c r="G34" s="61">
        <v>315.46666666666664</v>
      </c>
      <c r="H34" s="61">
        <v>171.73333333333335</v>
      </c>
      <c r="I34" s="61">
        <v>116.35555555555555</v>
      </c>
      <c r="J34" s="61"/>
      <c r="K34" s="61">
        <v>244.5333333333333</v>
      </c>
      <c r="L34" s="61">
        <v>120.71111111111109</v>
      </c>
      <c r="M34" s="61">
        <v>144.97777777777779</v>
      </c>
      <c r="N34" s="61">
        <v>2180.8888888888887</v>
      </c>
    </row>
    <row r="35" spans="1:14">
      <c r="A35" s="14" t="s">
        <v>64</v>
      </c>
      <c r="B35" s="61">
        <v>21166</v>
      </c>
      <c r="C35" s="61">
        <v>17701</v>
      </c>
      <c r="D35" s="61">
        <v>32010</v>
      </c>
      <c r="E35" s="61">
        <v>21163</v>
      </c>
      <c r="F35" s="61">
        <v>32064</v>
      </c>
      <c r="G35" s="61">
        <v>32052</v>
      </c>
      <c r="H35" s="61">
        <v>33478</v>
      </c>
      <c r="I35" s="61">
        <v>21736</v>
      </c>
      <c r="J35" s="61">
        <v>19287</v>
      </c>
      <c r="K35" s="61">
        <v>12397</v>
      </c>
      <c r="L35" s="61">
        <v>3589</v>
      </c>
      <c r="M35" s="61">
        <v>21157</v>
      </c>
      <c r="N35" s="61">
        <v>267800</v>
      </c>
    </row>
    <row r="36" spans="1:14">
      <c r="A36" s="54" t="s">
        <v>641</v>
      </c>
      <c r="B36" s="61">
        <v>3554</v>
      </c>
      <c r="C36" s="61">
        <v>3581</v>
      </c>
      <c r="D36" s="61">
        <v>5257</v>
      </c>
      <c r="E36" s="61">
        <v>3560</v>
      </c>
      <c r="F36" s="61">
        <v>5306</v>
      </c>
      <c r="G36" s="61">
        <v>5209</v>
      </c>
      <c r="H36" s="61">
        <v>5410</v>
      </c>
      <c r="I36" s="61">
        <v>3650</v>
      </c>
      <c r="J36" s="61">
        <v>3618</v>
      </c>
      <c r="K36" s="61">
        <v>1696</v>
      </c>
      <c r="L36" s="61"/>
      <c r="M36" s="61">
        <v>3445</v>
      </c>
      <c r="N36" s="61">
        <v>44286</v>
      </c>
    </row>
    <row r="37" spans="1:14">
      <c r="A37" s="54" t="s">
        <v>632</v>
      </c>
      <c r="B37" s="61">
        <v>3560</v>
      </c>
      <c r="C37" s="61">
        <v>1797</v>
      </c>
      <c r="D37" s="61">
        <v>5274</v>
      </c>
      <c r="E37" s="61">
        <v>3588</v>
      </c>
      <c r="F37" s="61">
        <v>5339</v>
      </c>
      <c r="G37" s="61">
        <v>5410</v>
      </c>
      <c r="H37" s="61">
        <v>7115</v>
      </c>
      <c r="I37" s="61">
        <v>3667</v>
      </c>
      <c r="J37" s="61">
        <v>1722</v>
      </c>
      <c r="K37" s="61">
        <v>3665</v>
      </c>
      <c r="L37" s="61">
        <v>1739</v>
      </c>
      <c r="M37" s="61">
        <v>3538</v>
      </c>
      <c r="N37" s="61">
        <v>46414</v>
      </c>
    </row>
    <row r="38" spans="1:14">
      <c r="A38" s="54" t="s">
        <v>636</v>
      </c>
      <c r="B38" s="61">
        <v>6937</v>
      </c>
      <c r="C38" s="61">
        <v>7057</v>
      </c>
      <c r="D38" s="61">
        <v>10679</v>
      </c>
      <c r="E38" s="61">
        <v>7079</v>
      </c>
      <c r="F38" s="61">
        <v>10714</v>
      </c>
      <c r="G38" s="61">
        <v>10720</v>
      </c>
      <c r="H38" s="61">
        <v>10642</v>
      </c>
      <c r="I38" s="61">
        <v>7103</v>
      </c>
      <c r="J38" s="61">
        <v>6933</v>
      </c>
      <c r="K38" s="61">
        <v>3445</v>
      </c>
      <c r="L38" s="61"/>
      <c r="M38" s="61">
        <v>7103</v>
      </c>
      <c r="N38" s="61">
        <v>88412</v>
      </c>
    </row>
    <row r="39" spans="1:14">
      <c r="A39" s="54" t="s">
        <v>642</v>
      </c>
      <c r="B39" s="61">
        <v>3634</v>
      </c>
      <c r="C39" s="61">
        <v>3573</v>
      </c>
      <c r="D39" s="61">
        <v>5537</v>
      </c>
      <c r="E39" s="61">
        <v>3479</v>
      </c>
      <c r="F39" s="61">
        <v>5309</v>
      </c>
      <c r="G39" s="61">
        <v>5427</v>
      </c>
      <c r="H39" s="61">
        <v>5123</v>
      </c>
      <c r="I39" s="61">
        <v>3635</v>
      </c>
      <c r="J39" s="61">
        <v>3442</v>
      </c>
      <c r="K39" s="61">
        <v>1718</v>
      </c>
      <c r="L39" s="61"/>
      <c r="M39" s="61">
        <v>3561</v>
      </c>
      <c r="N39" s="61">
        <v>44438</v>
      </c>
    </row>
    <row r="40" spans="1:14">
      <c r="A40" s="54" t="s">
        <v>633</v>
      </c>
      <c r="B40" s="61">
        <v>3481</v>
      </c>
      <c r="C40" s="61">
        <v>1693</v>
      </c>
      <c r="D40" s="61">
        <v>5263</v>
      </c>
      <c r="E40" s="61">
        <v>3457</v>
      </c>
      <c r="F40" s="61">
        <v>5396</v>
      </c>
      <c r="G40" s="61">
        <v>5286</v>
      </c>
      <c r="H40" s="61">
        <v>5188</v>
      </c>
      <c r="I40" s="61">
        <v>3681</v>
      </c>
      <c r="J40" s="61">
        <v>3572</v>
      </c>
      <c r="K40" s="61">
        <v>1873</v>
      </c>
      <c r="L40" s="61">
        <v>1850</v>
      </c>
      <c r="M40" s="61">
        <v>3510</v>
      </c>
      <c r="N40" s="61">
        <v>44250</v>
      </c>
    </row>
    <row r="41" spans="1:14">
      <c r="A41" s="14" t="s">
        <v>68</v>
      </c>
      <c r="B41" s="61">
        <v>8508</v>
      </c>
      <c r="C41" s="61">
        <v>6874</v>
      </c>
      <c r="D41" s="61">
        <v>12428</v>
      </c>
      <c r="E41" s="61"/>
      <c r="F41" s="61">
        <v>3944</v>
      </c>
      <c r="G41" s="61">
        <v>8441</v>
      </c>
      <c r="H41" s="61">
        <v>4700</v>
      </c>
      <c r="I41" s="61">
        <v>89</v>
      </c>
      <c r="J41" s="61">
        <v>3052</v>
      </c>
      <c r="K41" s="61">
        <v>6166</v>
      </c>
      <c r="L41" s="61">
        <v>2422</v>
      </c>
      <c r="M41" s="61">
        <v>8659</v>
      </c>
      <c r="N41" s="61">
        <v>65283</v>
      </c>
    </row>
    <row r="42" spans="1:14">
      <c r="A42" s="54" t="s">
        <v>580</v>
      </c>
      <c r="B42" s="61">
        <v>1941.9999999999998</v>
      </c>
      <c r="C42" s="61">
        <v>2012</v>
      </c>
      <c r="D42" s="61">
        <v>2017</v>
      </c>
      <c r="E42" s="61"/>
      <c r="F42" s="61">
        <v>810</v>
      </c>
      <c r="G42" s="61">
        <v>1760</v>
      </c>
      <c r="H42" s="61">
        <v>472</v>
      </c>
      <c r="I42" s="61"/>
      <c r="J42" s="61">
        <v>1405</v>
      </c>
      <c r="K42" s="61">
        <v>528</v>
      </c>
      <c r="L42" s="61">
        <v>348</v>
      </c>
      <c r="M42" s="61">
        <v>1634</v>
      </c>
      <c r="N42" s="61">
        <v>12928</v>
      </c>
    </row>
    <row r="43" spans="1:14">
      <c r="A43" s="54" t="s">
        <v>578</v>
      </c>
      <c r="B43" s="61">
        <v>149</v>
      </c>
      <c r="C43" s="61">
        <v>98</v>
      </c>
      <c r="D43" s="61">
        <v>384</v>
      </c>
      <c r="E43" s="61"/>
      <c r="F43" s="61">
        <v>49</v>
      </c>
      <c r="G43" s="61">
        <v>65</v>
      </c>
      <c r="H43" s="61">
        <v>213</v>
      </c>
      <c r="I43" s="61"/>
      <c r="J43" s="61">
        <v>160</v>
      </c>
      <c r="K43" s="61">
        <v>320</v>
      </c>
      <c r="L43" s="61"/>
      <c r="M43" s="61">
        <v>305</v>
      </c>
      <c r="N43" s="61">
        <v>1743</v>
      </c>
    </row>
    <row r="44" spans="1:14">
      <c r="A44" s="54" t="s">
        <v>582</v>
      </c>
      <c r="B44" s="61">
        <v>124</v>
      </c>
      <c r="C44" s="61">
        <v>274</v>
      </c>
      <c r="D44" s="61">
        <v>397</v>
      </c>
      <c r="E44" s="61"/>
      <c r="F44" s="61">
        <v>111</v>
      </c>
      <c r="G44" s="61">
        <v>287</v>
      </c>
      <c r="H44" s="61">
        <v>172</v>
      </c>
      <c r="I44" s="61">
        <v>89</v>
      </c>
      <c r="J44" s="61"/>
      <c r="K44" s="61">
        <v>169</v>
      </c>
      <c r="L44" s="61">
        <v>88</v>
      </c>
      <c r="M44" s="61">
        <v>224</v>
      </c>
      <c r="N44" s="61">
        <v>1935</v>
      </c>
    </row>
    <row r="45" spans="1:14">
      <c r="A45" s="54" t="s">
        <v>577</v>
      </c>
      <c r="B45" s="61">
        <v>2536</v>
      </c>
      <c r="C45" s="61">
        <v>2568</v>
      </c>
      <c r="D45" s="61">
        <v>4792</v>
      </c>
      <c r="E45" s="61"/>
      <c r="F45" s="61">
        <v>1270</v>
      </c>
      <c r="G45" s="61">
        <v>2397</v>
      </c>
      <c r="H45" s="61">
        <v>2393</v>
      </c>
      <c r="I45" s="61"/>
      <c r="J45" s="61">
        <v>1165</v>
      </c>
      <c r="K45" s="61">
        <v>1175</v>
      </c>
      <c r="L45" s="61"/>
      <c r="M45" s="61">
        <v>3723</v>
      </c>
      <c r="N45" s="61">
        <v>22019</v>
      </c>
    </row>
    <row r="46" spans="1:14">
      <c r="A46" s="54" t="s">
        <v>579</v>
      </c>
      <c r="B46" s="61">
        <v>247</v>
      </c>
      <c r="C46" s="61">
        <v>112</v>
      </c>
      <c r="D46" s="61">
        <v>388</v>
      </c>
      <c r="E46" s="61"/>
      <c r="F46" s="61">
        <v>154</v>
      </c>
      <c r="G46" s="61">
        <v>302</v>
      </c>
      <c r="H46" s="61">
        <v>100</v>
      </c>
      <c r="I46" s="61"/>
      <c r="J46" s="61">
        <v>172</v>
      </c>
      <c r="K46" s="61">
        <v>354</v>
      </c>
      <c r="L46" s="61">
        <v>166</v>
      </c>
      <c r="M46" s="61">
        <v>343</v>
      </c>
      <c r="N46" s="61">
        <v>2338</v>
      </c>
    </row>
    <row r="47" spans="1:14">
      <c r="A47" s="54" t="s">
        <v>581</v>
      </c>
      <c r="B47" s="61">
        <v>3510</v>
      </c>
      <c r="C47" s="61">
        <v>1810</v>
      </c>
      <c r="D47" s="61">
        <v>4450</v>
      </c>
      <c r="E47" s="61"/>
      <c r="F47" s="61">
        <v>1550</v>
      </c>
      <c r="G47" s="61">
        <v>3630</v>
      </c>
      <c r="H47" s="61">
        <v>1350</v>
      </c>
      <c r="I47" s="61"/>
      <c r="J47" s="61">
        <v>150</v>
      </c>
      <c r="K47" s="61">
        <v>3620</v>
      </c>
      <c r="L47" s="61">
        <v>1820</v>
      </c>
      <c r="M47" s="61">
        <v>2430</v>
      </c>
      <c r="N47" s="61">
        <v>24320</v>
      </c>
    </row>
    <row r="48" spans="1:14">
      <c r="A48" s="14" t="s">
        <v>618</v>
      </c>
      <c r="B48" s="61">
        <v>33525</v>
      </c>
      <c r="C48" s="61">
        <v>50446</v>
      </c>
      <c r="D48" s="61">
        <v>75671</v>
      </c>
      <c r="E48" s="61">
        <v>50964</v>
      </c>
      <c r="F48" s="61">
        <v>76268</v>
      </c>
      <c r="G48" s="61">
        <v>92751</v>
      </c>
      <c r="H48" s="61">
        <v>75558</v>
      </c>
      <c r="I48" s="61">
        <v>42295</v>
      </c>
      <c r="J48" s="61">
        <v>50225</v>
      </c>
      <c r="K48" s="61">
        <v>25121</v>
      </c>
      <c r="L48" s="61"/>
      <c r="M48" s="61">
        <v>59029</v>
      </c>
      <c r="N48" s="61">
        <v>631853</v>
      </c>
    </row>
    <row r="49" spans="1:14">
      <c r="A49" s="54" t="s">
        <v>646</v>
      </c>
      <c r="B49" s="61">
        <v>4208</v>
      </c>
      <c r="C49" s="61">
        <v>8364</v>
      </c>
      <c r="D49" s="61">
        <v>12575</v>
      </c>
      <c r="E49" s="61">
        <v>8491</v>
      </c>
      <c r="F49" s="61">
        <v>12559</v>
      </c>
      <c r="G49" s="61">
        <v>16946</v>
      </c>
      <c r="H49" s="61">
        <v>12474</v>
      </c>
      <c r="I49" s="61">
        <v>8447</v>
      </c>
      <c r="J49" s="61">
        <v>8338</v>
      </c>
      <c r="K49" s="61">
        <v>4175</v>
      </c>
      <c r="L49" s="61"/>
      <c r="M49" s="61">
        <v>8351</v>
      </c>
      <c r="N49" s="61">
        <v>104928</v>
      </c>
    </row>
    <row r="50" spans="1:14">
      <c r="A50" s="54" t="s">
        <v>643</v>
      </c>
      <c r="B50" s="61">
        <v>8349</v>
      </c>
      <c r="C50" s="61">
        <v>8323</v>
      </c>
      <c r="D50" s="61">
        <v>12734</v>
      </c>
      <c r="E50" s="61">
        <v>8601</v>
      </c>
      <c r="F50" s="61">
        <v>12621</v>
      </c>
      <c r="G50" s="61">
        <v>12599</v>
      </c>
      <c r="H50" s="61">
        <v>12491</v>
      </c>
      <c r="I50" s="61">
        <v>8476</v>
      </c>
      <c r="J50" s="61">
        <v>8434</v>
      </c>
      <c r="K50" s="61">
        <v>4198</v>
      </c>
      <c r="L50" s="61"/>
      <c r="M50" s="61">
        <v>8535</v>
      </c>
      <c r="N50" s="61">
        <v>105361</v>
      </c>
    </row>
    <row r="51" spans="1:14">
      <c r="A51" s="54" t="s">
        <v>645</v>
      </c>
      <c r="B51" s="61">
        <v>4303</v>
      </c>
      <c r="C51" s="61">
        <v>8509</v>
      </c>
      <c r="D51" s="61">
        <v>12630</v>
      </c>
      <c r="E51" s="61">
        <v>8579</v>
      </c>
      <c r="F51" s="61">
        <v>12736</v>
      </c>
      <c r="G51" s="61">
        <v>16821</v>
      </c>
      <c r="H51" s="61">
        <v>12634</v>
      </c>
      <c r="I51" s="61">
        <v>8506</v>
      </c>
      <c r="J51" s="61">
        <v>8308</v>
      </c>
      <c r="K51" s="61">
        <v>4163</v>
      </c>
      <c r="L51" s="61"/>
      <c r="M51" s="61">
        <v>8326</v>
      </c>
      <c r="N51" s="61">
        <v>105515</v>
      </c>
    </row>
    <row r="52" spans="1:14">
      <c r="A52" s="54" t="s">
        <v>648</v>
      </c>
      <c r="B52" s="61">
        <v>4184</v>
      </c>
      <c r="C52" s="61">
        <v>8532</v>
      </c>
      <c r="D52" s="61">
        <v>12594</v>
      </c>
      <c r="E52" s="61">
        <v>8546</v>
      </c>
      <c r="F52" s="61">
        <v>12832</v>
      </c>
      <c r="G52" s="61">
        <v>16961</v>
      </c>
      <c r="H52" s="61">
        <v>12595</v>
      </c>
      <c r="I52" s="61">
        <v>4129</v>
      </c>
      <c r="J52" s="61">
        <v>8388</v>
      </c>
      <c r="K52" s="61">
        <v>4118</v>
      </c>
      <c r="L52" s="61"/>
      <c r="M52" s="61">
        <v>12660</v>
      </c>
      <c r="N52" s="61">
        <v>105539</v>
      </c>
    </row>
    <row r="53" spans="1:14">
      <c r="A53" s="54" t="s">
        <v>647</v>
      </c>
      <c r="B53" s="61">
        <v>4136</v>
      </c>
      <c r="C53" s="61">
        <v>8369</v>
      </c>
      <c r="D53" s="61">
        <v>12603</v>
      </c>
      <c r="E53" s="61">
        <v>8448</v>
      </c>
      <c r="F53" s="61">
        <v>12830</v>
      </c>
      <c r="G53" s="61">
        <v>16755</v>
      </c>
      <c r="H53" s="61">
        <v>12632</v>
      </c>
      <c r="I53" s="61">
        <v>4295</v>
      </c>
      <c r="J53" s="61">
        <v>8320</v>
      </c>
      <c r="K53" s="61">
        <v>4172</v>
      </c>
      <c r="L53" s="61"/>
      <c r="M53" s="61">
        <v>12736</v>
      </c>
      <c r="N53" s="61">
        <v>105296</v>
      </c>
    </row>
    <row r="54" spans="1:14">
      <c r="A54" s="54" t="s">
        <v>644</v>
      </c>
      <c r="B54" s="61">
        <v>8345</v>
      </c>
      <c r="C54" s="61">
        <v>8349</v>
      </c>
      <c r="D54" s="61">
        <v>12535</v>
      </c>
      <c r="E54" s="61">
        <v>8299</v>
      </c>
      <c r="F54" s="61">
        <v>12690</v>
      </c>
      <c r="G54" s="61">
        <v>12669</v>
      </c>
      <c r="H54" s="61">
        <v>12732</v>
      </c>
      <c r="I54" s="61">
        <v>8442</v>
      </c>
      <c r="J54" s="61">
        <v>8437</v>
      </c>
      <c r="K54" s="61">
        <v>4295</v>
      </c>
      <c r="L54" s="61"/>
      <c r="M54" s="61">
        <v>8421</v>
      </c>
      <c r="N54" s="61">
        <v>105214</v>
      </c>
    </row>
    <row r="55" spans="1:14">
      <c r="A55" s="14" t="s">
        <v>625</v>
      </c>
      <c r="B55" s="61">
        <v>25487</v>
      </c>
      <c r="C55" s="61">
        <v>23026</v>
      </c>
      <c r="D55" s="61">
        <v>38473</v>
      </c>
      <c r="E55" s="61">
        <v>14802</v>
      </c>
      <c r="F55" s="61">
        <v>25272</v>
      </c>
      <c r="G55" s="61">
        <v>50165</v>
      </c>
      <c r="H55" s="61">
        <v>50873</v>
      </c>
      <c r="I55" s="61">
        <v>12677</v>
      </c>
      <c r="J55" s="61">
        <v>25425</v>
      </c>
      <c r="K55" s="61">
        <v>12927</v>
      </c>
      <c r="L55" s="61"/>
      <c r="M55" s="61">
        <v>38313</v>
      </c>
      <c r="N55" s="61">
        <v>317440</v>
      </c>
    </row>
    <row r="56" spans="1:14">
      <c r="A56" s="54" t="s">
        <v>652</v>
      </c>
      <c r="B56" s="61">
        <v>4149</v>
      </c>
      <c r="C56" s="61">
        <v>4111</v>
      </c>
      <c r="D56" s="61">
        <v>6362</v>
      </c>
      <c r="E56" s="61">
        <v>2141</v>
      </c>
      <c r="F56" s="61">
        <v>4297</v>
      </c>
      <c r="G56" s="61">
        <v>8411</v>
      </c>
      <c r="H56" s="61">
        <v>8530</v>
      </c>
      <c r="I56" s="61">
        <v>2165</v>
      </c>
      <c r="J56" s="61">
        <v>4118</v>
      </c>
      <c r="K56" s="61">
        <v>2097</v>
      </c>
      <c r="L56" s="61"/>
      <c r="M56" s="61">
        <v>6555</v>
      </c>
      <c r="N56" s="61">
        <v>52936</v>
      </c>
    </row>
    <row r="57" spans="1:14">
      <c r="A57" s="54" t="s">
        <v>649</v>
      </c>
      <c r="B57" s="61">
        <v>4189</v>
      </c>
      <c r="C57" s="61">
        <v>2208</v>
      </c>
      <c r="D57" s="61">
        <v>6418</v>
      </c>
      <c r="E57" s="61">
        <v>4062</v>
      </c>
      <c r="F57" s="61">
        <v>4220</v>
      </c>
      <c r="G57" s="61">
        <v>8489</v>
      </c>
      <c r="H57" s="61">
        <v>8427</v>
      </c>
      <c r="I57" s="61">
        <v>2153</v>
      </c>
      <c r="J57" s="61">
        <v>4386</v>
      </c>
      <c r="K57" s="61">
        <v>2153</v>
      </c>
      <c r="L57" s="61"/>
      <c r="M57" s="61">
        <v>6282</v>
      </c>
      <c r="N57" s="61">
        <v>52987</v>
      </c>
    </row>
    <row r="58" spans="1:14">
      <c r="A58" s="54" t="s">
        <v>651</v>
      </c>
      <c r="B58" s="61">
        <v>4270</v>
      </c>
      <c r="C58" s="61">
        <v>4159</v>
      </c>
      <c r="D58" s="61">
        <v>6546</v>
      </c>
      <c r="E58" s="61">
        <v>2057</v>
      </c>
      <c r="F58" s="61">
        <v>4252</v>
      </c>
      <c r="G58" s="61">
        <v>8215</v>
      </c>
      <c r="H58" s="61">
        <v>8512</v>
      </c>
      <c r="I58" s="61">
        <v>2185</v>
      </c>
      <c r="J58" s="61">
        <v>4275</v>
      </c>
      <c r="K58" s="61">
        <v>2142</v>
      </c>
      <c r="L58" s="61"/>
      <c r="M58" s="61">
        <v>6255</v>
      </c>
      <c r="N58" s="61">
        <v>52868</v>
      </c>
    </row>
    <row r="59" spans="1:14">
      <c r="A59" s="54" t="s">
        <v>654</v>
      </c>
      <c r="B59" s="61">
        <v>4193</v>
      </c>
      <c r="C59" s="61">
        <v>4152</v>
      </c>
      <c r="D59" s="61">
        <v>6284</v>
      </c>
      <c r="E59" s="61">
        <v>2143</v>
      </c>
      <c r="F59" s="61">
        <v>4153</v>
      </c>
      <c r="G59" s="61">
        <v>8391</v>
      </c>
      <c r="H59" s="61">
        <v>8522</v>
      </c>
      <c r="I59" s="61">
        <v>2060</v>
      </c>
      <c r="J59" s="61">
        <v>4214</v>
      </c>
      <c r="K59" s="61">
        <v>2200</v>
      </c>
      <c r="L59" s="61"/>
      <c r="M59" s="61">
        <v>6405</v>
      </c>
      <c r="N59" s="61">
        <v>52717</v>
      </c>
    </row>
    <row r="60" spans="1:14">
      <c r="A60" s="54" t="s">
        <v>653</v>
      </c>
      <c r="B60" s="61">
        <v>4360</v>
      </c>
      <c r="C60" s="61">
        <v>4200</v>
      </c>
      <c r="D60" s="61">
        <v>6586</v>
      </c>
      <c r="E60" s="61">
        <v>2205</v>
      </c>
      <c r="F60" s="61">
        <v>4223</v>
      </c>
      <c r="G60" s="61">
        <v>8346</v>
      </c>
      <c r="H60" s="61">
        <v>8355</v>
      </c>
      <c r="I60" s="61">
        <v>2049</v>
      </c>
      <c r="J60" s="61">
        <v>4218</v>
      </c>
      <c r="K60" s="61">
        <v>2186</v>
      </c>
      <c r="L60" s="61"/>
      <c r="M60" s="61">
        <v>6311</v>
      </c>
      <c r="N60" s="61">
        <v>53039</v>
      </c>
    </row>
    <row r="61" spans="1:14">
      <c r="A61" s="54" t="s">
        <v>650</v>
      </c>
      <c r="B61" s="61">
        <v>4326</v>
      </c>
      <c r="C61" s="61">
        <v>4196</v>
      </c>
      <c r="D61" s="61">
        <v>6277</v>
      </c>
      <c r="E61" s="61">
        <v>2194</v>
      </c>
      <c r="F61" s="61">
        <v>4127</v>
      </c>
      <c r="G61" s="61">
        <v>8313</v>
      </c>
      <c r="H61" s="61">
        <v>8527</v>
      </c>
      <c r="I61" s="61">
        <v>2065</v>
      </c>
      <c r="J61" s="61">
        <v>4214</v>
      </c>
      <c r="K61" s="61">
        <v>2149</v>
      </c>
      <c r="L61" s="61"/>
      <c r="M61" s="61">
        <v>6505</v>
      </c>
      <c r="N61" s="61">
        <v>52893</v>
      </c>
    </row>
    <row r="62" spans="1:14">
      <c r="A62" s="14" t="s">
        <v>65</v>
      </c>
      <c r="B62" s="61">
        <v>4382</v>
      </c>
      <c r="C62" s="61">
        <v>4359</v>
      </c>
      <c r="D62" s="61">
        <v>6645</v>
      </c>
      <c r="E62" s="61"/>
      <c r="F62" s="61">
        <v>2188</v>
      </c>
      <c r="G62" s="61">
        <v>6895</v>
      </c>
      <c r="H62" s="61">
        <v>4548</v>
      </c>
      <c r="I62" s="61">
        <v>2105</v>
      </c>
      <c r="J62" s="61"/>
      <c r="K62" s="61">
        <v>4423</v>
      </c>
      <c r="L62" s="61">
        <v>2196</v>
      </c>
      <c r="M62" s="61">
        <v>4488</v>
      </c>
      <c r="N62" s="61">
        <v>42229</v>
      </c>
    </row>
    <row r="63" spans="1:14">
      <c r="A63" s="54" t="s">
        <v>583</v>
      </c>
      <c r="B63" s="61">
        <v>4233</v>
      </c>
      <c r="C63" s="61">
        <v>4128</v>
      </c>
      <c r="D63" s="61">
        <v>6316</v>
      </c>
      <c r="E63" s="61"/>
      <c r="F63" s="61">
        <v>2140</v>
      </c>
      <c r="G63" s="61">
        <v>6423</v>
      </c>
      <c r="H63" s="61">
        <v>4228</v>
      </c>
      <c r="I63" s="61">
        <v>2067</v>
      </c>
      <c r="J63" s="61"/>
      <c r="K63" s="61">
        <v>4121</v>
      </c>
      <c r="L63" s="61">
        <v>2041</v>
      </c>
      <c r="M63" s="61">
        <v>4230</v>
      </c>
      <c r="N63" s="61">
        <v>39927</v>
      </c>
    </row>
    <row r="64" spans="1:14">
      <c r="A64" s="54" t="s">
        <v>584</v>
      </c>
      <c r="B64" s="61">
        <v>149</v>
      </c>
      <c r="C64" s="61">
        <v>231</v>
      </c>
      <c r="D64" s="61">
        <v>329</v>
      </c>
      <c r="E64" s="61"/>
      <c r="F64" s="61">
        <v>48</v>
      </c>
      <c r="G64" s="61">
        <v>472</v>
      </c>
      <c r="H64" s="61">
        <v>320</v>
      </c>
      <c r="I64" s="61">
        <v>38</v>
      </c>
      <c r="J64" s="61"/>
      <c r="K64" s="61">
        <v>302</v>
      </c>
      <c r="L64" s="61">
        <v>155</v>
      </c>
      <c r="M64" s="61">
        <v>258</v>
      </c>
      <c r="N64" s="61">
        <v>2302</v>
      </c>
    </row>
    <row r="65" spans="1:14">
      <c r="A65" s="14" t="s">
        <v>735</v>
      </c>
      <c r="B65" s="61">
        <v>97207.111111111109</v>
      </c>
      <c r="C65" s="61">
        <v>106722.93333333333</v>
      </c>
      <c r="D65" s="61">
        <v>173415.66666666669</v>
      </c>
      <c r="E65" s="61">
        <v>87381.977777777778</v>
      </c>
      <c r="F65" s="61">
        <v>143397.24444444443</v>
      </c>
      <c r="G65" s="61">
        <v>196241.84444444446</v>
      </c>
      <c r="H65" s="61">
        <v>173284.66666666669</v>
      </c>
      <c r="I65" s="61">
        <v>81602.533333333326</v>
      </c>
      <c r="J65" s="61">
        <v>97989</v>
      </c>
      <c r="K65" s="61">
        <v>67636.2</v>
      </c>
      <c r="L65" s="61">
        <v>10513.155555555555</v>
      </c>
      <c r="M65" s="61">
        <v>137233.33333333334</v>
      </c>
      <c r="N65" s="61">
        <v>1372625.6666666665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9AA28-4AD6-8845-A646-4D651D02FDCD}">
  <dimension ref="B2:BG53"/>
  <sheetViews>
    <sheetView topLeftCell="AB1" zoomScale="80" zoomScaleNormal="80" workbookViewId="0">
      <selection activeCell="AJ13" sqref="AJ13"/>
    </sheetView>
  </sheetViews>
  <sheetFormatPr defaultColWidth="11" defaultRowHeight="15.75"/>
  <cols>
    <col min="2" max="2" width="10.75" bestFit="1" customWidth="1"/>
    <col min="3" max="3" width="13.125" bestFit="1" customWidth="1"/>
    <col min="5" max="5" width="14.625" bestFit="1" customWidth="1"/>
    <col min="6" max="6" width="15.75" bestFit="1" customWidth="1"/>
    <col min="7" max="7" width="16.75" bestFit="1" customWidth="1"/>
    <col min="8" max="8" width="15.25" bestFit="1" customWidth="1"/>
    <col min="9" max="9" width="15.625" bestFit="1" customWidth="1"/>
    <col min="10" max="10" width="14" bestFit="1" customWidth="1"/>
    <col min="12" max="12" width="11.5" bestFit="1" customWidth="1"/>
    <col min="13" max="13" width="14.75" bestFit="1" customWidth="1"/>
    <col min="16" max="16" width="13" bestFit="1" customWidth="1"/>
    <col min="17" max="17" width="18.125" bestFit="1" customWidth="1"/>
    <col min="20" max="20" width="15.625" bestFit="1" customWidth="1"/>
    <col min="25" max="25" width="20" bestFit="1" customWidth="1"/>
    <col min="26" max="26" width="13.125" bestFit="1" customWidth="1"/>
  </cols>
  <sheetData>
    <row r="2" spans="2:59">
      <c r="B2" s="13" t="s">
        <v>4</v>
      </c>
      <c r="C2" t="s">
        <v>34</v>
      </c>
      <c r="D2" t="s">
        <v>756</v>
      </c>
      <c r="E2" s="82"/>
      <c r="F2" s="13" t="s">
        <v>6</v>
      </c>
      <c r="G2" t="s">
        <v>33</v>
      </c>
      <c r="I2" t="s">
        <v>34</v>
      </c>
      <c r="J2" t="s">
        <v>35</v>
      </c>
      <c r="K2" s="13" t="s">
        <v>8</v>
      </c>
      <c r="L2" t="s">
        <v>33</v>
      </c>
      <c r="N2" s="13" t="s">
        <v>10</v>
      </c>
      <c r="O2" t="s">
        <v>33</v>
      </c>
      <c r="Q2" s="13" t="s">
        <v>12</v>
      </c>
      <c r="R2" t="s">
        <v>33</v>
      </c>
      <c r="T2" t="s">
        <v>33</v>
      </c>
      <c r="U2" t="s">
        <v>768</v>
      </c>
      <c r="V2" s="82">
        <f>GETPIVOTDATA("Doanh số ($)",$T$2)</f>
        <v>232860</v>
      </c>
      <c r="X2" s="13" t="s">
        <v>15</v>
      </c>
      <c r="Y2" t="s">
        <v>772</v>
      </c>
      <c r="Z2" t="s">
        <v>770</v>
      </c>
      <c r="AA2" t="s">
        <v>771</v>
      </c>
      <c r="AC2" s="13" t="s">
        <v>17</v>
      </c>
      <c r="AD2" t="s">
        <v>33</v>
      </c>
      <c r="AF2" s="13" t="s">
        <v>19</v>
      </c>
      <c r="AG2" t="s">
        <v>33</v>
      </c>
      <c r="AI2" s="13" t="s">
        <v>21</v>
      </c>
      <c r="AJ2" t="s">
        <v>59</v>
      </c>
      <c r="AL2" s="13" t="s">
        <v>23</v>
      </c>
      <c r="AM2" t="s">
        <v>59</v>
      </c>
      <c r="AO2" t="s">
        <v>31</v>
      </c>
      <c r="AR2" s="13" t="s">
        <v>25</v>
      </c>
      <c r="AS2" t="s">
        <v>59</v>
      </c>
      <c r="AW2" s="13" t="s">
        <v>26</v>
      </c>
      <c r="AX2" t="s">
        <v>59</v>
      </c>
      <c r="BC2" s="13" t="s">
        <v>28</v>
      </c>
      <c r="BD2" t="s">
        <v>59</v>
      </c>
      <c r="BF2" s="13" t="s">
        <v>30</v>
      </c>
      <c r="BG2" t="s">
        <v>59</v>
      </c>
    </row>
    <row r="3" spans="2:59">
      <c r="B3" s="80">
        <v>44682</v>
      </c>
      <c r="C3" s="17">
        <v>12160</v>
      </c>
      <c r="D3" s="17">
        <v>128</v>
      </c>
      <c r="E3" s="82"/>
      <c r="F3" s="14" t="s">
        <v>37</v>
      </c>
      <c r="G3" s="17">
        <v>32470</v>
      </c>
      <c r="H3" t="str">
        <f>F3</f>
        <v>T2</v>
      </c>
      <c r="I3" s="20">
        <f>G3</f>
        <v>32470</v>
      </c>
      <c r="J3" s="17">
        <f t="shared" ref="J3:J9" si="0">AVERAGE($I$3:$I$9)</f>
        <v>33265.714285714283</v>
      </c>
      <c r="K3" s="14" t="s">
        <v>764</v>
      </c>
      <c r="L3" s="17">
        <v>11200</v>
      </c>
      <c r="N3" s="14" t="s">
        <v>40</v>
      </c>
      <c r="O3" s="17">
        <v>103370</v>
      </c>
      <c r="Q3" s="14" t="s">
        <v>46</v>
      </c>
      <c r="R3" s="17">
        <v>32940</v>
      </c>
      <c r="T3" s="17">
        <v>232860</v>
      </c>
      <c r="U3" t="s">
        <v>36</v>
      </c>
      <c r="V3" s="82">
        <v>150000</v>
      </c>
      <c r="X3" s="14" t="s">
        <v>57</v>
      </c>
      <c r="Y3" s="17">
        <v>98</v>
      </c>
      <c r="Z3" s="17">
        <v>280</v>
      </c>
      <c r="AA3" s="17">
        <v>27630</v>
      </c>
      <c r="AC3" s="14" t="s">
        <v>46</v>
      </c>
      <c r="AD3" s="17">
        <v>32940</v>
      </c>
      <c r="AF3" s="14" t="s">
        <v>97</v>
      </c>
      <c r="AG3" s="17">
        <v>19110</v>
      </c>
      <c r="AI3" s="80">
        <v>44713</v>
      </c>
      <c r="AJ3" s="17">
        <v>346.24444444444441</v>
      </c>
      <c r="AL3" s="14" t="s">
        <v>716</v>
      </c>
      <c r="AM3" s="17">
        <v>196241.84444444446</v>
      </c>
      <c r="AN3" t="s">
        <v>61</v>
      </c>
      <c r="AO3" s="20">
        <f>GETPIVOTDATA("Số tiền",$AL$2)</f>
        <v>196241.84444444446</v>
      </c>
      <c r="AR3" s="14" t="s">
        <v>62</v>
      </c>
      <c r="AS3" s="17">
        <v>177299.84444444446</v>
      </c>
      <c r="AW3" s="14" t="s">
        <v>654</v>
      </c>
      <c r="AX3" s="17">
        <v>8391</v>
      </c>
      <c r="BC3" s="14" t="s">
        <v>66</v>
      </c>
      <c r="BD3" s="17">
        <v>1182.8444444444444</v>
      </c>
      <c r="BF3" s="14" t="s">
        <v>66</v>
      </c>
      <c r="BG3" s="93">
        <v>1182.8444444444444</v>
      </c>
    </row>
    <row r="4" spans="2:59">
      <c r="B4" s="80">
        <v>44683</v>
      </c>
      <c r="C4" s="17">
        <v>14950</v>
      </c>
      <c r="D4" s="17">
        <v>157</v>
      </c>
      <c r="E4" s="82"/>
      <c r="F4" s="14" t="s">
        <v>39</v>
      </c>
      <c r="G4" s="17">
        <v>58430</v>
      </c>
      <c r="H4" t="str">
        <f t="shared" ref="H4:I9" si="1">F4</f>
        <v>T3</v>
      </c>
      <c r="I4" s="20">
        <f t="shared" si="1"/>
        <v>58430</v>
      </c>
      <c r="J4" s="17">
        <f t="shared" si="0"/>
        <v>33265.714285714283</v>
      </c>
      <c r="K4" s="14" t="s">
        <v>763</v>
      </c>
      <c r="L4" s="17">
        <v>19730</v>
      </c>
      <c r="N4" s="14" t="s">
        <v>43</v>
      </c>
      <c r="O4" s="17">
        <v>129490</v>
      </c>
      <c r="Q4" s="14" t="s">
        <v>44</v>
      </c>
      <c r="R4" s="17">
        <v>50820</v>
      </c>
      <c r="V4" s="9"/>
      <c r="W4" s="20"/>
      <c r="X4" s="14" t="s">
        <v>58</v>
      </c>
      <c r="Y4" s="17">
        <v>98.75</v>
      </c>
      <c r="Z4" s="17">
        <v>445</v>
      </c>
      <c r="AA4" s="17">
        <v>44310</v>
      </c>
      <c r="AC4" s="14" t="s">
        <v>44</v>
      </c>
      <c r="AD4" s="17">
        <v>50820</v>
      </c>
      <c r="AF4" s="14" t="s">
        <v>94</v>
      </c>
      <c r="AG4" s="17">
        <v>33940</v>
      </c>
      <c r="AI4" s="80">
        <v>44714</v>
      </c>
      <c r="AJ4" s="17">
        <v>17</v>
      </c>
      <c r="AL4" s="14" t="s">
        <v>48</v>
      </c>
      <c r="AM4" s="17">
        <v>196241.84444444446</v>
      </c>
      <c r="AN4" t="s">
        <v>32</v>
      </c>
      <c r="AO4" s="20">
        <v>250000</v>
      </c>
      <c r="AR4" s="14" t="s">
        <v>63</v>
      </c>
      <c r="AS4" s="17">
        <v>18942</v>
      </c>
      <c r="AW4" s="14" t="s">
        <v>652</v>
      </c>
      <c r="AX4" s="17">
        <v>8411</v>
      </c>
      <c r="BC4" s="14" t="s">
        <v>67</v>
      </c>
      <c r="BD4" s="17">
        <v>4755</v>
      </c>
      <c r="BF4" s="14" t="s">
        <v>68</v>
      </c>
      <c r="BG4" s="93">
        <v>8441</v>
      </c>
    </row>
    <row r="5" spans="2:59">
      <c r="B5" s="80">
        <v>44684</v>
      </c>
      <c r="C5" s="17">
        <v>10830</v>
      </c>
      <c r="D5" s="17">
        <v>103</v>
      </c>
      <c r="E5" s="82"/>
      <c r="F5" s="14" t="s">
        <v>42</v>
      </c>
      <c r="G5" s="17">
        <v>21760</v>
      </c>
      <c r="H5" t="str">
        <f t="shared" si="1"/>
        <v>T4</v>
      </c>
      <c r="I5" s="20">
        <f t="shared" si="1"/>
        <v>21760</v>
      </c>
      <c r="J5" s="17">
        <f t="shared" si="0"/>
        <v>33265.714285714283</v>
      </c>
      <c r="K5" s="14" t="s">
        <v>765</v>
      </c>
      <c r="L5" s="17">
        <v>46550</v>
      </c>
      <c r="N5" s="14" t="s">
        <v>48</v>
      </c>
      <c r="O5" s="17">
        <v>232860</v>
      </c>
      <c r="Q5" s="14" t="s">
        <v>41</v>
      </c>
      <c r="R5" s="17">
        <v>70200</v>
      </c>
      <c r="W5" s="20"/>
      <c r="X5" s="14" t="s">
        <v>99</v>
      </c>
      <c r="Y5" s="17">
        <v>102.5</v>
      </c>
      <c r="Z5" s="17">
        <v>452</v>
      </c>
      <c r="AA5" s="17">
        <v>46270</v>
      </c>
      <c r="AC5" s="14" t="s">
        <v>41</v>
      </c>
      <c r="AD5" s="17">
        <v>70200</v>
      </c>
      <c r="AF5" s="14" t="s">
        <v>54</v>
      </c>
      <c r="AG5" s="17">
        <v>38380</v>
      </c>
      <c r="AI5" s="80">
        <v>44716</v>
      </c>
      <c r="AJ5" s="17">
        <v>1725</v>
      </c>
      <c r="AR5" s="14" t="s">
        <v>48</v>
      </c>
      <c r="AS5" s="17">
        <v>196241.84444444446</v>
      </c>
      <c r="AW5" s="14" t="s">
        <v>649</v>
      </c>
      <c r="AX5" s="17">
        <v>8489</v>
      </c>
      <c r="BC5" s="14" t="s">
        <v>65</v>
      </c>
      <c r="BD5" s="17">
        <v>6895</v>
      </c>
      <c r="BF5" s="14" t="s">
        <v>64</v>
      </c>
      <c r="BG5" s="93">
        <v>32052</v>
      </c>
    </row>
    <row r="6" spans="2:59">
      <c r="B6" s="80">
        <v>44685</v>
      </c>
      <c r="C6" s="17">
        <v>6900</v>
      </c>
      <c r="D6" s="17">
        <v>69</v>
      </c>
      <c r="E6" s="82"/>
      <c r="F6" s="14" t="s">
        <v>45</v>
      </c>
      <c r="G6" s="17">
        <v>31240</v>
      </c>
      <c r="H6" t="str">
        <f t="shared" si="1"/>
        <v>T5</v>
      </c>
      <c r="I6" s="20">
        <f t="shared" si="1"/>
        <v>31240</v>
      </c>
      <c r="J6" s="17">
        <f t="shared" si="0"/>
        <v>33265.714285714283</v>
      </c>
      <c r="K6" s="14" t="s">
        <v>766</v>
      </c>
      <c r="L6" s="17">
        <v>72510</v>
      </c>
      <c r="Q6" s="14" t="s">
        <v>38</v>
      </c>
      <c r="R6" s="17">
        <v>78900</v>
      </c>
      <c r="W6" s="20"/>
      <c r="X6" s="14" t="s">
        <v>96</v>
      </c>
      <c r="Y6" s="17">
        <v>99.166666666666671</v>
      </c>
      <c r="Z6" s="17">
        <v>557</v>
      </c>
      <c r="AA6" s="17">
        <v>56050</v>
      </c>
      <c r="AC6" s="14" t="s">
        <v>38</v>
      </c>
      <c r="AD6" s="17">
        <v>78900</v>
      </c>
      <c r="AF6" s="14" t="s">
        <v>89</v>
      </c>
      <c r="AG6" s="17">
        <v>43560</v>
      </c>
      <c r="AI6" s="80">
        <v>44717</v>
      </c>
      <c r="AJ6" s="17">
        <v>3224</v>
      </c>
      <c r="AW6" s="14" t="s">
        <v>636</v>
      </c>
      <c r="AX6" s="17">
        <v>10720</v>
      </c>
      <c r="BC6" s="14" t="s">
        <v>68</v>
      </c>
      <c r="BD6" s="17">
        <v>8441</v>
      </c>
      <c r="BF6" s="14" t="s">
        <v>618</v>
      </c>
      <c r="BG6" s="93">
        <v>92751</v>
      </c>
    </row>
    <row r="7" spans="2:59">
      <c r="B7" s="80">
        <v>44686</v>
      </c>
      <c r="C7" s="17">
        <v>8400</v>
      </c>
      <c r="D7" s="17">
        <v>84</v>
      </c>
      <c r="E7" s="82"/>
      <c r="F7" s="14" t="s">
        <v>47</v>
      </c>
      <c r="G7" s="17">
        <v>26750</v>
      </c>
      <c r="H7" t="str">
        <f t="shared" si="1"/>
        <v>T6</v>
      </c>
      <c r="I7" s="20">
        <f t="shared" si="1"/>
        <v>26750</v>
      </c>
      <c r="J7" s="17">
        <f t="shared" si="0"/>
        <v>33265.714285714283</v>
      </c>
      <c r="K7" s="14" t="s">
        <v>767</v>
      </c>
      <c r="L7" s="17">
        <v>82870</v>
      </c>
      <c r="Q7" s="14" t="s">
        <v>48</v>
      </c>
      <c r="R7" s="17">
        <v>232860</v>
      </c>
      <c r="W7" s="20"/>
      <c r="X7" s="14" t="s">
        <v>51</v>
      </c>
      <c r="Y7" s="17">
        <v>100</v>
      </c>
      <c r="Z7" s="17">
        <v>585</v>
      </c>
      <c r="AA7" s="17">
        <v>58600</v>
      </c>
      <c r="AC7" s="14" t="s">
        <v>48</v>
      </c>
      <c r="AD7" s="17">
        <v>232860</v>
      </c>
      <c r="AF7" s="14" t="s">
        <v>52</v>
      </c>
      <c r="AG7" s="17">
        <v>47320</v>
      </c>
      <c r="AI7" s="80">
        <v>44719</v>
      </c>
      <c r="AJ7" s="17">
        <v>1181</v>
      </c>
      <c r="AW7" s="14" t="s">
        <v>643</v>
      </c>
      <c r="AX7" s="17">
        <v>12599</v>
      </c>
      <c r="BC7" s="14" t="s">
        <v>64</v>
      </c>
      <c r="BD7" s="17">
        <v>32052</v>
      </c>
      <c r="BF7" s="14" t="s">
        <v>48</v>
      </c>
      <c r="BG7" s="93">
        <v>134426.84444444446</v>
      </c>
    </row>
    <row r="8" spans="2:59">
      <c r="B8" s="80">
        <v>44687</v>
      </c>
      <c r="C8" s="17">
        <v>8280</v>
      </c>
      <c r="D8" s="17">
        <v>92</v>
      </c>
      <c r="E8" s="82"/>
      <c r="F8" s="14" t="s">
        <v>49</v>
      </c>
      <c r="G8" s="17">
        <v>27950</v>
      </c>
      <c r="H8" t="str">
        <f t="shared" si="1"/>
        <v>T7</v>
      </c>
      <c r="I8" s="20">
        <f t="shared" si="1"/>
        <v>27950</v>
      </c>
      <c r="J8" s="17">
        <f t="shared" si="0"/>
        <v>33265.714285714283</v>
      </c>
      <c r="K8" s="14" t="s">
        <v>48</v>
      </c>
      <c r="L8" s="17">
        <v>232860</v>
      </c>
      <c r="W8" s="20"/>
      <c r="X8" s="14" t="s">
        <v>48</v>
      </c>
      <c r="Y8" s="17">
        <v>99.761904761904759</v>
      </c>
      <c r="Z8" s="17">
        <v>2319</v>
      </c>
      <c r="AA8" s="17">
        <v>232860</v>
      </c>
      <c r="AF8" s="14" t="s">
        <v>56</v>
      </c>
      <c r="AG8" s="17">
        <v>50550</v>
      </c>
      <c r="AI8" s="80">
        <v>44720</v>
      </c>
      <c r="AJ8" s="17">
        <v>51825</v>
      </c>
      <c r="AW8" s="14" t="s">
        <v>644</v>
      </c>
      <c r="AX8" s="17">
        <v>12669</v>
      </c>
      <c r="BC8" s="14" t="s">
        <v>625</v>
      </c>
      <c r="BD8" s="17">
        <v>50165</v>
      </c>
    </row>
    <row r="9" spans="2:59">
      <c r="B9" s="80">
        <v>44688</v>
      </c>
      <c r="C9" s="17">
        <v>5400</v>
      </c>
      <c r="D9" s="17">
        <v>54</v>
      </c>
      <c r="E9" s="82"/>
      <c r="F9" s="14" t="s">
        <v>50</v>
      </c>
      <c r="G9" s="17">
        <v>34260</v>
      </c>
      <c r="H9" t="str">
        <f t="shared" si="1"/>
        <v>CN</v>
      </c>
      <c r="I9" s="20">
        <f t="shared" si="1"/>
        <v>34260</v>
      </c>
      <c r="J9" s="17">
        <f t="shared" si="0"/>
        <v>33265.714285714283</v>
      </c>
      <c r="W9" s="20"/>
      <c r="AF9" s="14" t="s">
        <v>48</v>
      </c>
      <c r="AG9" s="17">
        <v>232860</v>
      </c>
      <c r="AI9" s="80">
        <v>44721</v>
      </c>
      <c r="AJ9" s="17">
        <v>2056</v>
      </c>
      <c r="AW9" s="14" t="s">
        <v>647</v>
      </c>
      <c r="AX9" s="17">
        <v>16755</v>
      </c>
      <c r="BC9" s="14" t="s">
        <v>618</v>
      </c>
      <c r="BD9" s="17">
        <v>92751</v>
      </c>
    </row>
    <row r="10" spans="2:59">
      <c r="B10" s="80">
        <v>44689</v>
      </c>
      <c r="C10" s="17">
        <v>4730</v>
      </c>
      <c r="D10" s="17">
        <v>43</v>
      </c>
      <c r="E10" s="82"/>
      <c r="W10" s="20"/>
      <c r="AI10" s="80">
        <v>44722</v>
      </c>
      <c r="AJ10" s="17">
        <v>33449</v>
      </c>
      <c r="AW10" s="14" t="s">
        <v>645</v>
      </c>
      <c r="AX10" s="17">
        <v>16821</v>
      </c>
      <c r="BC10" s="14" t="s">
        <v>48</v>
      </c>
      <c r="BD10" s="17">
        <v>196241.84444444446</v>
      </c>
    </row>
    <row r="11" spans="2:59">
      <c r="B11" s="80">
        <v>44691</v>
      </c>
      <c r="C11" s="17">
        <v>8300</v>
      </c>
      <c r="D11" s="17">
        <v>83</v>
      </c>
      <c r="E11" s="82"/>
      <c r="W11" s="20"/>
      <c r="AI11" s="80">
        <v>44723</v>
      </c>
      <c r="AJ11" s="17">
        <v>5383</v>
      </c>
      <c r="AW11" s="14" t="s">
        <v>646</v>
      </c>
      <c r="AX11" s="17">
        <v>16946</v>
      </c>
    </row>
    <row r="12" spans="2:59">
      <c r="B12" s="80">
        <v>44692</v>
      </c>
      <c r="C12" s="17">
        <v>3060</v>
      </c>
      <c r="D12" s="17">
        <v>34</v>
      </c>
      <c r="E12" s="82"/>
      <c r="W12" s="20"/>
      <c r="X12" t="s">
        <v>774</v>
      </c>
      <c r="Y12" t="s">
        <v>769</v>
      </c>
      <c r="Z12" t="s">
        <v>756</v>
      </c>
      <c r="AI12" s="80">
        <v>44724</v>
      </c>
      <c r="AJ12" s="17">
        <v>5864.4666666666662</v>
      </c>
      <c r="AW12" s="14" t="s">
        <v>648</v>
      </c>
      <c r="AX12" s="17">
        <v>16961</v>
      </c>
    </row>
    <row r="13" spans="2:59">
      <c r="B13" s="80">
        <v>44694</v>
      </c>
      <c r="C13" s="17">
        <v>13300</v>
      </c>
      <c r="D13" s="17">
        <v>133</v>
      </c>
      <c r="E13" s="82"/>
      <c r="W13" s="20"/>
      <c r="X13">
        <v>12606</v>
      </c>
      <c r="Y13">
        <v>45490</v>
      </c>
      <c r="Z13">
        <v>24363</v>
      </c>
      <c r="AI13" s="80">
        <v>44725</v>
      </c>
      <c r="AJ13" s="17">
        <v>850.2</v>
      </c>
      <c r="AW13" s="14" t="s">
        <v>48</v>
      </c>
      <c r="AX13" s="17">
        <v>128762</v>
      </c>
    </row>
    <row r="14" spans="2:59">
      <c r="B14" s="80">
        <v>44695</v>
      </c>
      <c r="C14" s="17">
        <v>11400</v>
      </c>
      <c r="D14" s="17">
        <v>114</v>
      </c>
      <c r="E14" s="82"/>
      <c r="W14" s="20"/>
      <c r="X14" s="82">
        <f>(GETPIVOTDATA("Sum of Giá bán ($)",$X$12)-GETPIVOTDATA("Sum of Giá vốn",$X$12))*GETPIVOTDATA("Sum of Số lượng",$X$12)</f>
        <v>801152892</v>
      </c>
      <c r="AI14" s="80">
        <v>44728</v>
      </c>
      <c r="AJ14" s="17">
        <v>248</v>
      </c>
    </row>
    <row r="15" spans="2:59">
      <c r="B15" s="80">
        <v>44697</v>
      </c>
      <c r="C15" s="17">
        <v>7900</v>
      </c>
      <c r="D15" s="17">
        <v>79</v>
      </c>
      <c r="E15" s="82"/>
      <c r="W15" s="20"/>
      <c r="AI15" s="80">
        <v>44729</v>
      </c>
      <c r="AJ15" s="17">
        <v>4514</v>
      </c>
    </row>
    <row r="16" spans="2:59">
      <c r="B16" s="80">
        <v>44698</v>
      </c>
      <c r="C16" s="17">
        <v>17070</v>
      </c>
      <c r="D16" s="17">
        <v>165</v>
      </c>
      <c r="E16" s="82"/>
      <c r="AI16" s="80">
        <v>44730</v>
      </c>
      <c r="AJ16" s="17">
        <v>5606</v>
      </c>
    </row>
    <row r="17" spans="2:36">
      <c r="B17" s="80">
        <v>44699</v>
      </c>
      <c r="C17" s="17">
        <v>6400</v>
      </c>
      <c r="D17" s="17">
        <v>64</v>
      </c>
      <c r="E17" s="82"/>
      <c r="AI17" s="80">
        <v>44731</v>
      </c>
      <c r="AJ17" s="17">
        <v>21181</v>
      </c>
    </row>
    <row r="18" spans="2:36">
      <c r="B18" s="80">
        <v>44700</v>
      </c>
      <c r="C18" s="17">
        <v>9840</v>
      </c>
      <c r="D18" s="17">
        <v>101</v>
      </c>
      <c r="E18" s="82"/>
      <c r="AI18" s="80">
        <v>44732</v>
      </c>
      <c r="AJ18" s="17">
        <v>12677</v>
      </c>
    </row>
    <row r="19" spans="2:36">
      <c r="B19" s="80">
        <v>44702</v>
      </c>
      <c r="C19" s="17">
        <v>6050</v>
      </c>
      <c r="D19" s="17">
        <v>55</v>
      </c>
      <c r="E19" s="82"/>
      <c r="AI19" s="80">
        <v>44733</v>
      </c>
      <c r="AJ19" s="17">
        <v>3502</v>
      </c>
    </row>
    <row r="20" spans="2:36">
      <c r="B20" s="80">
        <v>44703</v>
      </c>
      <c r="C20" s="17">
        <v>3330</v>
      </c>
      <c r="D20" s="17">
        <v>37</v>
      </c>
      <c r="E20" s="82"/>
      <c r="AI20" s="80">
        <v>44734</v>
      </c>
      <c r="AJ20" s="17">
        <v>7257.6888888888889</v>
      </c>
    </row>
    <row r="21" spans="2:36">
      <c r="B21" s="80">
        <v>44705</v>
      </c>
      <c r="C21" s="17">
        <v>11880</v>
      </c>
      <c r="D21" s="17">
        <v>108</v>
      </c>
      <c r="E21" s="82"/>
      <c r="AI21" s="80">
        <v>44735</v>
      </c>
      <c r="AJ21" s="17">
        <v>153.06666666666669</v>
      </c>
    </row>
    <row r="22" spans="2:36">
      <c r="B22" s="80">
        <v>44706</v>
      </c>
      <c r="C22" s="17">
        <v>5400</v>
      </c>
      <c r="D22" s="17">
        <v>54</v>
      </c>
      <c r="E22" s="82"/>
      <c r="AI22" s="80">
        <v>44736</v>
      </c>
      <c r="AJ22" s="17">
        <v>153.68888888888887</v>
      </c>
    </row>
    <row r="23" spans="2:36">
      <c r="B23" s="80">
        <v>44707</v>
      </c>
      <c r="C23" s="17">
        <v>13000</v>
      </c>
      <c r="D23" s="17">
        <v>130</v>
      </c>
      <c r="E23" s="82"/>
      <c r="AI23" s="80">
        <v>44738</v>
      </c>
      <c r="AJ23" s="17">
        <v>142.48888888888888</v>
      </c>
    </row>
    <row r="24" spans="2:36">
      <c r="B24" s="80">
        <v>44708</v>
      </c>
      <c r="C24" s="17">
        <v>5170</v>
      </c>
      <c r="D24" s="17">
        <v>47</v>
      </c>
      <c r="E24" s="82"/>
      <c r="AI24" s="80">
        <v>44739</v>
      </c>
      <c r="AJ24" s="17">
        <v>247</v>
      </c>
    </row>
    <row r="25" spans="2:36">
      <c r="B25" s="80">
        <v>44709</v>
      </c>
      <c r="C25" s="17">
        <v>5100</v>
      </c>
      <c r="D25" s="17">
        <v>51</v>
      </c>
      <c r="E25" s="82"/>
      <c r="AI25" s="80">
        <v>44740</v>
      </c>
      <c r="AJ25" s="17">
        <v>756</v>
      </c>
    </row>
    <row r="26" spans="2:36">
      <c r="B26" s="80">
        <v>44710</v>
      </c>
      <c r="C26" s="17">
        <v>14040</v>
      </c>
      <c r="D26" s="17">
        <v>135</v>
      </c>
      <c r="E26" s="82"/>
      <c r="AI26" s="80">
        <v>44741</v>
      </c>
      <c r="AJ26" s="17">
        <v>100</v>
      </c>
    </row>
    <row r="27" spans="2:36">
      <c r="B27" s="80">
        <v>44711</v>
      </c>
      <c r="C27" s="17">
        <v>9620</v>
      </c>
      <c r="D27" s="17">
        <v>100</v>
      </c>
      <c r="E27" s="82"/>
      <c r="M27" s="20"/>
      <c r="N27" s="20"/>
      <c r="O27" s="25"/>
      <c r="AI27" s="80">
        <v>44742</v>
      </c>
      <c r="AJ27" s="17">
        <v>33783</v>
      </c>
    </row>
    <row r="28" spans="2:36">
      <c r="B28" s="80">
        <v>44712</v>
      </c>
      <c r="C28" s="17">
        <v>10350</v>
      </c>
      <c r="D28" s="17">
        <v>99</v>
      </c>
      <c r="AI28" s="80" t="s">
        <v>48</v>
      </c>
      <c r="AJ28" s="17">
        <v>196241.84444444446</v>
      </c>
    </row>
    <row r="29" spans="2:36">
      <c r="B29" s="80" t="s">
        <v>48</v>
      </c>
      <c r="C29" s="17">
        <v>232860</v>
      </c>
      <c r="D29" s="17">
        <v>2319</v>
      </c>
    </row>
    <row r="50" spans="19:19">
      <c r="S50" s="16"/>
    </row>
    <row r="51" spans="19:19">
      <c r="S51" s="16"/>
    </row>
    <row r="52" spans="19:19">
      <c r="S52" s="16"/>
    </row>
    <row r="53" spans="19:19">
      <c r="S5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51F08-9184-4BB7-BCCF-33B87C03968D}">
  <sheetPr>
    <tabColor theme="5"/>
  </sheetPr>
  <dimension ref="A1:T79"/>
  <sheetViews>
    <sheetView showGridLines="0" zoomScaleNormal="100" workbookViewId="0">
      <pane ySplit="4" topLeftCell="A5" activePane="bottomLeft" state="frozen"/>
      <selection pane="bottomLeft" activeCell="D19" sqref="D19"/>
    </sheetView>
  </sheetViews>
  <sheetFormatPr defaultColWidth="0" defaultRowHeight="12.75"/>
  <cols>
    <col min="1" max="1" width="17.25" style="28" customWidth="1"/>
    <col min="2" max="2" width="11.125" style="28" customWidth="1"/>
    <col min="3" max="3" width="20.75" style="28" customWidth="1"/>
    <col min="4" max="15" width="9.125" style="28" customWidth="1"/>
    <col min="16" max="16" width="12.75" style="28" customWidth="1"/>
    <col min="17" max="18" width="0" style="28" hidden="1" customWidth="1"/>
    <col min="19" max="16384" width="8" style="28" hidden="1"/>
  </cols>
  <sheetData>
    <row r="1" spans="1:16">
      <c r="A1" s="103" t="s">
        <v>749</v>
      </c>
      <c r="B1" s="103"/>
      <c r="C1" s="103"/>
      <c r="D1" s="103"/>
      <c r="E1" s="103"/>
      <c r="F1" s="103"/>
      <c r="G1" s="103"/>
      <c r="H1" s="103"/>
      <c r="I1" s="103"/>
      <c r="J1" s="103"/>
      <c r="K1" s="103"/>
      <c r="L1" s="103"/>
      <c r="M1" s="103"/>
      <c r="N1" s="103"/>
      <c r="O1" s="103"/>
      <c r="P1" s="103"/>
    </row>
    <row r="2" spans="1:16" ht="13.5" thickBot="1">
      <c r="A2" s="104"/>
      <c r="B2" s="104"/>
      <c r="C2" s="104"/>
      <c r="D2" s="104"/>
      <c r="E2" s="104"/>
      <c r="F2" s="104"/>
      <c r="G2" s="104"/>
      <c r="H2" s="104"/>
      <c r="I2" s="104"/>
      <c r="J2" s="104"/>
      <c r="K2" s="104"/>
      <c r="L2" s="104"/>
      <c r="M2" s="104"/>
      <c r="N2" s="104"/>
      <c r="O2" s="104"/>
      <c r="P2" s="104"/>
    </row>
    <row r="3" spans="1:16" s="62" customFormat="1" ht="14.25" thickTop="1" thickBot="1">
      <c r="C3" s="62">
        <v>1</v>
      </c>
      <c r="D3" s="62">
        <v>2</v>
      </c>
      <c r="E3" s="62">
        <v>3</v>
      </c>
      <c r="F3" s="62">
        <v>4</v>
      </c>
      <c r="G3" s="62">
        <v>5</v>
      </c>
      <c r="H3" s="62">
        <v>6</v>
      </c>
      <c r="I3" s="62">
        <v>7</v>
      </c>
      <c r="J3" s="62">
        <v>8</v>
      </c>
      <c r="K3" s="62">
        <v>9</v>
      </c>
      <c r="L3" s="62">
        <v>10</v>
      </c>
      <c r="M3" s="62">
        <v>11</v>
      </c>
      <c r="N3" s="62">
        <v>12</v>
      </c>
      <c r="O3" s="62">
        <v>13</v>
      </c>
      <c r="P3" s="62">
        <v>14</v>
      </c>
    </row>
    <row r="4" spans="1:16" s="45" customFormat="1" ht="16.5" thickBot="1">
      <c r="A4" s="47" t="s">
        <v>546</v>
      </c>
      <c r="B4" s="45" t="s">
        <v>545</v>
      </c>
      <c r="C4" s="45" t="s">
        <v>748</v>
      </c>
      <c r="D4" s="45" t="s">
        <v>747</v>
      </c>
      <c r="E4" s="45" t="s">
        <v>746</v>
      </c>
      <c r="F4" s="45" t="s">
        <v>745</v>
      </c>
      <c r="G4" s="45" t="s">
        <v>744</v>
      </c>
      <c r="H4" s="45" t="s">
        <v>743</v>
      </c>
      <c r="I4" s="45" t="s">
        <v>742</v>
      </c>
      <c r="J4" s="45" t="s">
        <v>741</v>
      </c>
      <c r="K4" s="45" t="s">
        <v>740</v>
      </c>
      <c r="L4" s="45" t="s">
        <v>739</v>
      </c>
      <c r="M4" s="45" t="s">
        <v>738</v>
      </c>
      <c r="N4" s="45" t="s">
        <v>737</v>
      </c>
      <c r="O4" s="45" t="s">
        <v>736</v>
      </c>
      <c r="P4" s="45" t="s">
        <v>735</v>
      </c>
    </row>
    <row r="5" spans="1:16" s="42" customFormat="1" ht="19.5" thickBot="1">
      <c r="A5" s="42" t="s">
        <v>734</v>
      </c>
    </row>
    <row r="6" spans="1:16">
      <c r="A6" s="28" t="s">
        <v>548</v>
      </c>
      <c r="B6" s="28" t="s">
        <v>46</v>
      </c>
      <c r="C6" s="35" t="s">
        <v>86</v>
      </c>
      <c r="D6" s="46">
        <f>SUM(D7:D8)</f>
        <v>120</v>
      </c>
      <c r="E6" s="46">
        <f t="shared" ref="E6:O6" si="0">SUM(E7:E8)</f>
        <v>120</v>
      </c>
      <c r="F6" s="46">
        <f t="shared" si="0"/>
        <v>120</v>
      </c>
      <c r="G6" s="46">
        <f t="shared" si="0"/>
        <v>120</v>
      </c>
      <c r="H6" s="46">
        <f t="shared" si="0"/>
        <v>120</v>
      </c>
      <c r="I6" s="46">
        <f t="shared" si="0"/>
        <v>120</v>
      </c>
      <c r="J6" s="46">
        <f t="shared" si="0"/>
        <v>120</v>
      </c>
      <c r="K6" s="46">
        <f t="shared" si="0"/>
        <v>120</v>
      </c>
      <c r="L6" s="46">
        <f t="shared" si="0"/>
        <v>120</v>
      </c>
      <c r="M6" s="46">
        <f t="shared" si="0"/>
        <v>120</v>
      </c>
      <c r="N6" s="46">
        <f t="shared" si="0"/>
        <v>120</v>
      </c>
      <c r="O6" s="46">
        <f t="shared" si="0"/>
        <v>120</v>
      </c>
      <c r="P6" s="33">
        <f>SUM(D6:O6)</f>
        <v>1440</v>
      </c>
    </row>
    <row r="7" spans="1:16">
      <c r="C7" s="35" t="s">
        <v>40</v>
      </c>
      <c r="D7" s="34">
        <v>70</v>
      </c>
      <c r="E7" s="34">
        <f>D7</f>
        <v>70</v>
      </c>
      <c r="F7" s="34">
        <f t="shared" ref="F7:O7" si="1">E7</f>
        <v>70</v>
      </c>
      <c r="G7" s="34">
        <f t="shared" si="1"/>
        <v>70</v>
      </c>
      <c r="H7" s="34">
        <f t="shared" si="1"/>
        <v>70</v>
      </c>
      <c r="I7" s="34">
        <f t="shared" si="1"/>
        <v>70</v>
      </c>
      <c r="J7" s="34">
        <f t="shared" si="1"/>
        <v>70</v>
      </c>
      <c r="K7" s="34">
        <f t="shared" si="1"/>
        <v>70</v>
      </c>
      <c r="L7" s="34">
        <f t="shared" si="1"/>
        <v>70</v>
      </c>
      <c r="M7" s="34">
        <f t="shared" si="1"/>
        <v>70</v>
      </c>
      <c r="N7" s="34">
        <f t="shared" si="1"/>
        <v>70</v>
      </c>
      <c r="O7" s="34">
        <f t="shared" si="1"/>
        <v>70</v>
      </c>
      <c r="P7" s="33">
        <f>SUM(D7:O7)</f>
        <v>840</v>
      </c>
    </row>
    <row r="8" spans="1:16">
      <c r="C8" s="35" t="s">
        <v>43</v>
      </c>
      <c r="D8" s="34">
        <v>50</v>
      </c>
      <c r="E8" s="34">
        <f>D8</f>
        <v>50</v>
      </c>
      <c r="F8" s="34">
        <f t="shared" ref="F8:O8" si="2">E8</f>
        <v>50</v>
      </c>
      <c r="G8" s="34">
        <f t="shared" si="2"/>
        <v>50</v>
      </c>
      <c r="H8" s="34">
        <f t="shared" si="2"/>
        <v>50</v>
      </c>
      <c r="I8" s="34">
        <f t="shared" si="2"/>
        <v>50</v>
      </c>
      <c r="J8" s="34">
        <f t="shared" si="2"/>
        <v>50</v>
      </c>
      <c r="K8" s="34">
        <f t="shared" si="2"/>
        <v>50</v>
      </c>
      <c r="L8" s="34">
        <f t="shared" si="2"/>
        <v>50</v>
      </c>
      <c r="M8" s="34">
        <f t="shared" si="2"/>
        <v>50</v>
      </c>
      <c r="N8" s="34">
        <f t="shared" si="2"/>
        <v>50</v>
      </c>
      <c r="O8" s="34">
        <f t="shared" si="2"/>
        <v>50</v>
      </c>
      <c r="P8" s="33">
        <f>SUM(D8:O8)</f>
        <v>600</v>
      </c>
    </row>
    <row r="9" spans="1:16">
      <c r="C9" s="35" t="s">
        <v>733</v>
      </c>
      <c r="D9" s="34">
        <v>90</v>
      </c>
      <c r="E9" s="34">
        <f>D9</f>
        <v>90</v>
      </c>
      <c r="F9" s="34">
        <f t="shared" ref="F9:O9" si="3">E9</f>
        <v>90</v>
      </c>
      <c r="G9" s="34">
        <f t="shared" si="3"/>
        <v>90</v>
      </c>
      <c r="H9" s="34">
        <f t="shared" si="3"/>
        <v>90</v>
      </c>
      <c r="I9" s="34">
        <f t="shared" si="3"/>
        <v>90</v>
      </c>
      <c r="J9" s="34">
        <f t="shared" si="3"/>
        <v>90</v>
      </c>
      <c r="K9" s="34">
        <f t="shared" si="3"/>
        <v>90</v>
      </c>
      <c r="L9" s="34">
        <f t="shared" si="3"/>
        <v>90</v>
      </c>
      <c r="M9" s="34">
        <f t="shared" si="3"/>
        <v>90</v>
      </c>
      <c r="N9" s="34">
        <f t="shared" si="3"/>
        <v>90</v>
      </c>
      <c r="O9" s="34">
        <f t="shared" si="3"/>
        <v>90</v>
      </c>
      <c r="P9" s="33"/>
    </row>
    <row r="10" spans="1:16" s="43" customFormat="1">
      <c r="C10" s="43" t="s">
        <v>732</v>
      </c>
      <c r="D10" s="44">
        <f t="shared" ref="D10:O10" si="4">D6*D9</f>
        <v>10800</v>
      </c>
      <c r="E10" s="44">
        <f t="shared" si="4"/>
        <v>10800</v>
      </c>
      <c r="F10" s="44">
        <f t="shared" si="4"/>
        <v>10800</v>
      </c>
      <c r="G10" s="44">
        <f t="shared" si="4"/>
        <v>10800</v>
      </c>
      <c r="H10" s="44">
        <f t="shared" si="4"/>
        <v>10800</v>
      </c>
      <c r="I10" s="44">
        <f t="shared" si="4"/>
        <v>10800</v>
      </c>
      <c r="J10" s="44">
        <f t="shared" si="4"/>
        <v>10800</v>
      </c>
      <c r="K10" s="44">
        <f t="shared" si="4"/>
        <v>10800</v>
      </c>
      <c r="L10" s="44">
        <f t="shared" si="4"/>
        <v>10800</v>
      </c>
      <c r="M10" s="44">
        <f t="shared" si="4"/>
        <v>10800</v>
      </c>
      <c r="N10" s="44">
        <f t="shared" si="4"/>
        <v>10800</v>
      </c>
      <c r="O10" s="44">
        <f t="shared" si="4"/>
        <v>10800</v>
      </c>
      <c r="P10" s="44">
        <f>SUM(D10:O10)</f>
        <v>129600</v>
      </c>
    </row>
    <row r="11" spans="1:16">
      <c r="A11" s="28" t="s">
        <v>552</v>
      </c>
      <c r="B11" s="28" t="s">
        <v>38</v>
      </c>
      <c r="C11" s="35" t="s">
        <v>86</v>
      </c>
      <c r="D11" s="46">
        <f t="shared" ref="D11:O11" si="5">SUM(D12:D13)</f>
        <v>150</v>
      </c>
      <c r="E11" s="46">
        <f t="shared" si="5"/>
        <v>150</v>
      </c>
      <c r="F11" s="46">
        <f t="shared" si="5"/>
        <v>150</v>
      </c>
      <c r="G11" s="46">
        <f t="shared" si="5"/>
        <v>450</v>
      </c>
      <c r="H11" s="46">
        <f t="shared" si="5"/>
        <v>450</v>
      </c>
      <c r="I11" s="46">
        <f t="shared" si="5"/>
        <v>500</v>
      </c>
      <c r="J11" s="46">
        <f t="shared" si="5"/>
        <v>550</v>
      </c>
      <c r="K11" s="46">
        <f t="shared" si="5"/>
        <v>600</v>
      </c>
      <c r="L11" s="46">
        <f t="shared" si="5"/>
        <v>650</v>
      </c>
      <c r="M11" s="46">
        <f t="shared" si="5"/>
        <v>700</v>
      </c>
      <c r="N11" s="46">
        <f t="shared" si="5"/>
        <v>750</v>
      </c>
      <c r="O11" s="46">
        <f t="shared" si="5"/>
        <v>800</v>
      </c>
      <c r="P11" s="33">
        <f>SUM(D11:O11)</f>
        <v>5900</v>
      </c>
    </row>
    <row r="12" spans="1:16">
      <c r="C12" s="35" t="s">
        <v>40</v>
      </c>
      <c r="D12" s="34">
        <v>50</v>
      </c>
      <c r="E12" s="34">
        <f>D12</f>
        <v>50</v>
      </c>
      <c r="F12" s="34">
        <f t="shared" ref="F12:O12" si="6">E12</f>
        <v>50</v>
      </c>
      <c r="G12" s="34">
        <f t="shared" si="6"/>
        <v>50</v>
      </c>
      <c r="H12" s="34">
        <f t="shared" si="6"/>
        <v>50</v>
      </c>
      <c r="I12" s="34">
        <f t="shared" si="6"/>
        <v>50</v>
      </c>
      <c r="J12" s="34">
        <f t="shared" si="6"/>
        <v>50</v>
      </c>
      <c r="K12" s="34">
        <f t="shared" si="6"/>
        <v>50</v>
      </c>
      <c r="L12" s="34">
        <f t="shared" si="6"/>
        <v>50</v>
      </c>
      <c r="M12" s="34">
        <f t="shared" si="6"/>
        <v>50</v>
      </c>
      <c r="N12" s="34">
        <f t="shared" si="6"/>
        <v>50</v>
      </c>
      <c r="O12" s="34">
        <f t="shared" si="6"/>
        <v>50</v>
      </c>
      <c r="P12" s="33">
        <f>SUM(D12:O12)</f>
        <v>600</v>
      </c>
    </row>
    <row r="13" spans="1:16">
      <c r="C13" s="35" t="s">
        <v>43</v>
      </c>
      <c r="D13" s="34">
        <v>100</v>
      </c>
      <c r="E13" s="34">
        <f>D13</f>
        <v>100</v>
      </c>
      <c r="F13" s="34">
        <f>E13</f>
        <v>100</v>
      </c>
      <c r="G13" s="34">
        <f>F13*(1+300%)</f>
        <v>400</v>
      </c>
      <c r="H13" s="34">
        <f>G13</f>
        <v>400</v>
      </c>
      <c r="I13" s="34">
        <f>H13+50</f>
        <v>450</v>
      </c>
      <c r="J13" s="34">
        <f t="shared" ref="J13:O13" si="7">I13+50</f>
        <v>500</v>
      </c>
      <c r="K13" s="34">
        <f t="shared" si="7"/>
        <v>550</v>
      </c>
      <c r="L13" s="34">
        <f t="shared" si="7"/>
        <v>600</v>
      </c>
      <c r="M13" s="34">
        <f t="shared" si="7"/>
        <v>650</v>
      </c>
      <c r="N13" s="34">
        <f t="shared" si="7"/>
        <v>700</v>
      </c>
      <c r="O13" s="34">
        <f t="shared" si="7"/>
        <v>750</v>
      </c>
      <c r="P13" s="33">
        <f>SUM(D13:O13)</f>
        <v>5300</v>
      </c>
    </row>
    <row r="14" spans="1:16">
      <c r="C14" s="35" t="s">
        <v>733</v>
      </c>
      <c r="D14" s="34">
        <v>100</v>
      </c>
      <c r="E14" s="34">
        <f>D14</f>
        <v>100</v>
      </c>
      <c r="F14" s="34">
        <f t="shared" ref="F14:O14" si="8">E14</f>
        <v>100</v>
      </c>
      <c r="G14" s="34">
        <f t="shared" si="8"/>
        <v>100</v>
      </c>
      <c r="H14" s="34">
        <f t="shared" si="8"/>
        <v>100</v>
      </c>
      <c r="I14" s="34">
        <f t="shared" si="8"/>
        <v>100</v>
      </c>
      <c r="J14" s="34">
        <f t="shared" si="8"/>
        <v>100</v>
      </c>
      <c r="K14" s="34">
        <f t="shared" si="8"/>
        <v>100</v>
      </c>
      <c r="L14" s="34">
        <f t="shared" si="8"/>
        <v>100</v>
      </c>
      <c r="M14" s="34">
        <f t="shared" si="8"/>
        <v>100</v>
      </c>
      <c r="N14" s="34">
        <f t="shared" si="8"/>
        <v>100</v>
      </c>
      <c r="O14" s="34">
        <f t="shared" si="8"/>
        <v>100</v>
      </c>
      <c r="P14" s="33"/>
    </row>
    <row r="15" spans="1:16" s="43" customFormat="1">
      <c r="C15" s="43" t="s">
        <v>732</v>
      </c>
      <c r="D15" s="44">
        <f t="shared" ref="D15:O15" si="9">D11*D14</f>
        <v>15000</v>
      </c>
      <c r="E15" s="44">
        <f t="shared" si="9"/>
        <v>15000</v>
      </c>
      <c r="F15" s="44">
        <f t="shared" si="9"/>
        <v>15000</v>
      </c>
      <c r="G15" s="44">
        <f t="shared" si="9"/>
        <v>45000</v>
      </c>
      <c r="H15" s="44">
        <f t="shared" si="9"/>
        <v>45000</v>
      </c>
      <c r="I15" s="44">
        <f t="shared" si="9"/>
        <v>50000</v>
      </c>
      <c r="J15" s="44">
        <f t="shared" si="9"/>
        <v>55000</v>
      </c>
      <c r="K15" s="44">
        <f t="shared" si="9"/>
        <v>60000</v>
      </c>
      <c r="L15" s="44">
        <f t="shared" si="9"/>
        <v>65000</v>
      </c>
      <c r="M15" s="44">
        <f t="shared" si="9"/>
        <v>70000</v>
      </c>
      <c r="N15" s="44">
        <f t="shared" si="9"/>
        <v>75000</v>
      </c>
      <c r="O15" s="44">
        <f t="shared" si="9"/>
        <v>80000</v>
      </c>
      <c r="P15" s="44">
        <f>SUM(D15:O15)</f>
        <v>590000</v>
      </c>
    </row>
    <row r="16" spans="1:16">
      <c r="A16" s="28" t="s">
        <v>556</v>
      </c>
      <c r="B16" s="28" t="s">
        <v>44</v>
      </c>
      <c r="C16" s="35" t="s">
        <v>86</v>
      </c>
      <c r="D16" s="46">
        <f>SUM(D17:D18)</f>
        <v>100</v>
      </c>
      <c r="E16" s="46">
        <f t="shared" ref="E16:O16" si="10">SUM(E17:E18)</f>
        <v>150</v>
      </c>
      <c r="F16" s="46">
        <f t="shared" si="10"/>
        <v>200</v>
      </c>
      <c r="G16" s="46">
        <f t="shared" si="10"/>
        <v>250</v>
      </c>
      <c r="H16" s="46">
        <f t="shared" si="10"/>
        <v>300</v>
      </c>
      <c r="I16" s="46">
        <f t="shared" si="10"/>
        <v>350</v>
      </c>
      <c r="J16" s="46">
        <f t="shared" si="10"/>
        <v>400</v>
      </c>
      <c r="K16" s="46">
        <f t="shared" si="10"/>
        <v>450</v>
      </c>
      <c r="L16" s="46">
        <f t="shared" si="10"/>
        <v>500</v>
      </c>
      <c r="M16" s="46">
        <f t="shared" si="10"/>
        <v>550</v>
      </c>
      <c r="N16" s="46">
        <f t="shared" si="10"/>
        <v>600</v>
      </c>
      <c r="O16" s="46">
        <f t="shared" si="10"/>
        <v>650</v>
      </c>
      <c r="P16" s="33">
        <f>SUM(D16:O16)</f>
        <v>4500</v>
      </c>
    </row>
    <row r="17" spans="1:16">
      <c r="C17" s="35" t="s">
        <v>40</v>
      </c>
      <c r="D17" s="34">
        <v>50</v>
      </c>
      <c r="E17" s="34">
        <f>D17</f>
        <v>50</v>
      </c>
      <c r="F17" s="34">
        <f t="shared" ref="F17:O17" si="11">E17</f>
        <v>50</v>
      </c>
      <c r="G17" s="34">
        <f t="shared" si="11"/>
        <v>50</v>
      </c>
      <c r="H17" s="34">
        <f t="shared" si="11"/>
        <v>50</v>
      </c>
      <c r="I17" s="34">
        <f t="shared" si="11"/>
        <v>50</v>
      </c>
      <c r="J17" s="34">
        <f t="shared" si="11"/>
        <v>50</v>
      </c>
      <c r="K17" s="34">
        <f t="shared" si="11"/>
        <v>50</v>
      </c>
      <c r="L17" s="34">
        <f t="shared" si="11"/>
        <v>50</v>
      </c>
      <c r="M17" s="34">
        <f t="shared" si="11"/>
        <v>50</v>
      </c>
      <c r="N17" s="34">
        <f t="shared" si="11"/>
        <v>50</v>
      </c>
      <c r="O17" s="34">
        <f t="shared" si="11"/>
        <v>50</v>
      </c>
      <c r="P17" s="33">
        <f>SUM(D17:O17)</f>
        <v>600</v>
      </c>
    </row>
    <row r="18" spans="1:16">
      <c r="C18" s="35" t="s">
        <v>43</v>
      </c>
      <c r="D18" s="34">
        <v>50</v>
      </c>
      <c r="E18" s="34">
        <f>D18+50</f>
        <v>100</v>
      </c>
      <c r="F18" s="34">
        <f t="shared" ref="F18:O18" si="12">E18+50</f>
        <v>150</v>
      </c>
      <c r="G18" s="34">
        <f t="shared" si="12"/>
        <v>200</v>
      </c>
      <c r="H18" s="34">
        <f t="shared" si="12"/>
        <v>250</v>
      </c>
      <c r="I18" s="34">
        <f t="shared" si="12"/>
        <v>300</v>
      </c>
      <c r="J18" s="34">
        <f t="shared" si="12"/>
        <v>350</v>
      </c>
      <c r="K18" s="34">
        <f t="shared" si="12"/>
        <v>400</v>
      </c>
      <c r="L18" s="34">
        <f t="shared" si="12"/>
        <v>450</v>
      </c>
      <c r="M18" s="34">
        <f t="shared" si="12"/>
        <v>500</v>
      </c>
      <c r="N18" s="34">
        <f t="shared" si="12"/>
        <v>550</v>
      </c>
      <c r="O18" s="34">
        <f t="shared" si="12"/>
        <v>600</v>
      </c>
      <c r="P18" s="33">
        <f>SUM(D18:O18)</f>
        <v>3900</v>
      </c>
    </row>
    <row r="19" spans="1:16">
      <c r="C19" s="35" t="s">
        <v>733</v>
      </c>
      <c r="D19" s="34">
        <v>110</v>
      </c>
      <c r="E19" s="34">
        <v>129.99</v>
      </c>
      <c r="F19" s="34">
        <v>129.99</v>
      </c>
      <c r="G19" s="34">
        <v>129.99</v>
      </c>
      <c r="H19" s="34">
        <v>129.99</v>
      </c>
      <c r="I19" s="34">
        <v>129.99</v>
      </c>
      <c r="J19" s="34">
        <v>129.99</v>
      </c>
      <c r="K19" s="34">
        <v>129.99</v>
      </c>
      <c r="L19" s="34">
        <v>129.99</v>
      </c>
      <c r="M19" s="34">
        <v>129.99</v>
      </c>
      <c r="N19" s="34">
        <v>129.99</v>
      </c>
      <c r="O19" s="34">
        <v>129.99</v>
      </c>
      <c r="P19" s="33"/>
    </row>
    <row r="20" spans="1:16" s="43" customFormat="1">
      <c r="C20" s="43" t="s">
        <v>732</v>
      </c>
      <c r="D20" s="44">
        <f t="shared" ref="D20:O20" si="13">D16*D19</f>
        <v>11000</v>
      </c>
      <c r="E20" s="44">
        <f t="shared" si="13"/>
        <v>19498.5</v>
      </c>
      <c r="F20" s="44">
        <f t="shared" si="13"/>
        <v>25998</v>
      </c>
      <c r="G20" s="44">
        <f t="shared" si="13"/>
        <v>32497.500000000004</v>
      </c>
      <c r="H20" s="44">
        <f t="shared" si="13"/>
        <v>38997</v>
      </c>
      <c r="I20" s="44">
        <f t="shared" si="13"/>
        <v>45496.5</v>
      </c>
      <c r="J20" s="44">
        <f t="shared" si="13"/>
        <v>51996</v>
      </c>
      <c r="K20" s="44">
        <f t="shared" si="13"/>
        <v>58495.500000000007</v>
      </c>
      <c r="L20" s="44">
        <f t="shared" si="13"/>
        <v>64995.000000000007</v>
      </c>
      <c r="M20" s="44">
        <f t="shared" si="13"/>
        <v>71494.5</v>
      </c>
      <c r="N20" s="44">
        <f t="shared" si="13"/>
        <v>77994</v>
      </c>
      <c r="O20" s="44">
        <f t="shared" si="13"/>
        <v>84493.5</v>
      </c>
      <c r="P20" s="44">
        <f>SUM(D20:O20)</f>
        <v>582956</v>
      </c>
    </row>
    <row r="21" spans="1:16">
      <c r="A21" s="28" t="s">
        <v>750</v>
      </c>
      <c r="B21" s="28" t="s">
        <v>41</v>
      </c>
      <c r="C21" s="35" t="s">
        <v>86</v>
      </c>
      <c r="D21" s="46">
        <f>SUM(D22:D23)</f>
        <v>200</v>
      </c>
      <c r="E21" s="46">
        <f t="shared" ref="E21:O21" si="14">SUM(E22:E23)</f>
        <v>200</v>
      </c>
      <c r="F21" s="46">
        <f t="shared" si="14"/>
        <v>200</v>
      </c>
      <c r="G21" s="46">
        <f t="shared" si="14"/>
        <v>250</v>
      </c>
      <c r="H21" s="46">
        <f t="shared" si="14"/>
        <v>300</v>
      </c>
      <c r="I21" s="46">
        <f t="shared" si="14"/>
        <v>350</v>
      </c>
      <c r="J21" s="46">
        <f t="shared" si="14"/>
        <v>400</v>
      </c>
      <c r="K21" s="46">
        <f t="shared" si="14"/>
        <v>450</v>
      </c>
      <c r="L21" s="46">
        <f t="shared" si="14"/>
        <v>500</v>
      </c>
      <c r="M21" s="46">
        <f t="shared" si="14"/>
        <v>550</v>
      </c>
      <c r="N21" s="46">
        <f t="shared" si="14"/>
        <v>600</v>
      </c>
      <c r="O21" s="46">
        <f t="shared" si="14"/>
        <v>650</v>
      </c>
      <c r="P21" s="33">
        <f>SUM(D21:O21)</f>
        <v>4650</v>
      </c>
    </row>
    <row r="22" spans="1:16">
      <c r="C22" s="35" t="s">
        <v>40</v>
      </c>
      <c r="D22" s="34">
        <v>100</v>
      </c>
      <c r="E22" s="34">
        <f>D22</f>
        <v>100</v>
      </c>
      <c r="F22" s="34">
        <f>E22</f>
        <v>100</v>
      </c>
      <c r="G22" s="34">
        <f>F22+50</f>
        <v>150</v>
      </c>
      <c r="H22" s="34">
        <f t="shared" ref="H22:O22" si="15">G22+50</f>
        <v>200</v>
      </c>
      <c r="I22" s="34">
        <f t="shared" si="15"/>
        <v>250</v>
      </c>
      <c r="J22" s="34">
        <f t="shared" si="15"/>
        <v>300</v>
      </c>
      <c r="K22" s="34">
        <f t="shared" si="15"/>
        <v>350</v>
      </c>
      <c r="L22" s="34">
        <f t="shared" si="15"/>
        <v>400</v>
      </c>
      <c r="M22" s="34">
        <f t="shared" si="15"/>
        <v>450</v>
      </c>
      <c r="N22" s="34">
        <f t="shared" si="15"/>
        <v>500</v>
      </c>
      <c r="O22" s="34">
        <f t="shared" si="15"/>
        <v>550</v>
      </c>
      <c r="P22" s="33">
        <f>SUM(D22:O22)</f>
        <v>3450</v>
      </c>
    </row>
    <row r="23" spans="1:16">
      <c r="C23" s="35" t="s">
        <v>43</v>
      </c>
      <c r="D23" s="34">
        <v>100</v>
      </c>
      <c r="E23" s="34">
        <f>D23</f>
        <v>100</v>
      </c>
      <c r="F23" s="34">
        <f t="shared" ref="F23:O23" si="16">E23</f>
        <v>100</v>
      </c>
      <c r="G23" s="34">
        <f t="shared" si="16"/>
        <v>100</v>
      </c>
      <c r="H23" s="34">
        <f t="shared" si="16"/>
        <v>100</v>
      </c>
      <c r="I23" s="34">
        <f t="shared" si="16"/>
        <v>100</v>
      </c>
      <c r="J23" s="34">
        <f t="shared" si="16"/>
        <v>100</v>
      </c>
      <c r="K23" s="34">
        <f t="shared" si="16"/>
        <v>100</v>
      </c>
      <c r="L23" s="34">
        <f t="shared" si="16"/>
        <v>100</v>
      </c>
      <c r="M23" s="34">
        <f t="shared" si="16"/>
        <v>100</v>
      </c>
      <c r="N23" s="34">
        <f t="shared" si="16"/>
        <v>100</v>
      </c>
      <c r="O23" s="34">
        <f t="shared" si="16"/>
        <v>100</v>
      </c>
      <c r="P23" s="33">
        <f>SUM(D23:O23)</f>
        <v>1200</v>
      </c>
    </row>
    <row r="24" spans="1:16">
      <c r="C24" s="35" t="s">
        <v>733</v>
      </c>
      <c r="D24" s="34">
        <v>100</v>
      </c>
      <c r="E24" s="34">
        <f>D24</f>
        <v>100</v>
      </c>
      <c r="F24" s="34">
        <f t="shared" ref="F24:O24" si="17">E24</f>
        <v>100</v>
      </c>
      <c r="G24" s="34">
        <f t="shared" si="17"/>
        <v>100</v>
      </c>
      <c r="H24" s="34">
        <f t="shared" si="17"/>
        <v>100</v>
      </c>
      <c r="I24" s="34">
        <f t="shared" si="17"/>
        <v>100</v>
      </c>
      <c r="J24" s="34">
        <f t="shared" si="17"/>
        <v>100</v>
      </c>
      <c r="K24" s="34">
        <f t="shared" si="17"/>
        <v>100</v>
      </c>
      <c r="L24" s="34">
        <f t="shared" si="17"/>
        <v>100</v>
      </c>
      <c r="M24" s="34">
        <f t="shared" si="17"/>
        <v>100</v>
      </c>
      <c r="N24" s="34">
        <f t="shared" si="17"/>
        <v>100</v>
      </c>
      <c r="O24" s="34">
        <f t="shared" si="17"/>
        <v>100</v>
      </c>
      <c r="P24" s="33"/>
    </row>
    <row r="25" spans="1:16" s="43" customFormat="1">
      <c r="C25" s="43" t="s">
        <v>732</v>
      </c>
      <c r="D25" s="44">
        <f t="shared" ref="D25:O25" si="18">D21*D24</f>
        <v>20000</v>
      </c>
      <c r="E25" s="44">
        <f t="shared" si="18"/>
        <v>20000</v>
      </c>
      <c r="F25" s="44">
        <f t="shared" si="18"/>
        <v>20000</v>
      </c>
      <c r="G25" s="44">
        <f t="shared" si="18"/>
        <v>25000</v>
      </c>
      <c r="H25" s="44">
        <f t="shared" si="18"/>
        <v>30000</v>
      </c>
      <c r="I25" s="44">
        <f t="shared" si="18"/>
        <v>35000</v>
      </c>
      <c r="J25" s="44">
        <f t="shared" si="18"/>
        <v>40000</v>
      </c>
      <c r="K25" s="44">
        <f t="shared" si="18"/>
        <v>45000</v>
      </c>
      <c r="L25" s="44">
        <f t="shared" si="18"/>
        <v>50000</v>
      </c>
      <c r="M25" s="44">
        <f t="shared" si="18"/>
        <v>55000</v>
      </c>
      <c r="N25" s="44">
        <f t="shared" si="18"/>
        <v>60000</v>
      </c>
      <c r="O25" s="44">
        <f t="shared" si="18"/>
        <v>65000</v>
      </c>
      <c r="P25" s="44">
        <f>SUM(D25:O25)</f>
        <v>465000</v>
      </c>
    </row>
    <row r="26" spans="1:16" s="40" customFormat="1">
      <c r="A26" s="40" t="s">
        <v>731</v>
      </c>
      <c r="D26" s="41">
        <f>D10+D15+D20+D25</f>
        <v>56800</v>
      </c>
      <c r="E26" s="41">
        <f t="shared" ref="E26:P26" si="19">E10+E15+E20+E25</f>
        <v>65298.5</v>
      </c>
      <c r="F26" s="41">
        <f t="shared" si="19"/>
        <v>71798</v>
      </c>
      <c r="G26" s="41">
        <f t="shared" si="19"/>
        <v>113297.5</v>
      </c>
      <c r="H26" s="41">
        <f t="shared" si="19"/>
        <v>124797</v>
      </c>
      <c r="I26" s="41">
        <f t="shared" si="19"/>
        <v>141296.5</v>
      </c>
      <c r="J26" s="41">
        <f t="shared" si="19"/>
        <v>157796</v>
      </c>
      <c r="K26" s="41">
        <f t="shared" si="19"/>
        <v>174295.5</v>
      </c>
      <c r="L26" s="41">
        <f t="shared" si="19"/>
        <v>190795</v>
      </c>
      <c r="M26" s="41">
        <f t="shared" si="19"/>
        <v>207294.5</v>
      </c>
      <c r="N26" s="41">
        <f t="shared" si="19"/>
        <v>223794</v>
      </c>
      <c r="O26" s="41">
        <f t="shared" si="19"/>
        <v>240293.5</v>
      </c>
      <c r="P26" s="41">
        <f t="shared" si="19"/>
        <v>1767556</v>
      </c>
    </row>
    <row r="27" spans="1:16" s="42" customFormat="1" ht="19.5" thickBot="1">
      <c r="A27" s="42" t="s">
        <v>730</v>
      </c>
      <c r="D27" s="84"/>
      <c r="E27" s="84"/>
      <c r="F27" s="84"/>
      <c r="G27" s="84"/>
      <c r="H27" s="84"/>
      <c r="I27" s="84"/>
      <c r="J27" s="84"/>
      <c r="K27" s="84"/>
      <c r="L27" s="84"/>
      <c r="M27" s="84"/>
      <c r="N27" s="84"/>
      <c r="O27" s="84"/>
      <c r="P27" s="84"/>
    </row>
    <row r="28" spans="1:16" s="56" customFormat="1" ht="15" customHeight="1" thickBot="1">
      <c r="A28" s="55" t="s">
        <v>752</v>
      </c>
      <c r="D28" s="57">
        <f>D29*D6+D30*D11+D31*D16+D32*D21</f>
        <v>15500</v>
      </c>
      <c r="E28" s="57">
        <f t="shared" ref="E28:O28" si="20">E29*E6+E30*E11+E31*E16+E32*E21</f>
        <v>17300</v>
      </c>
      <c r="F28" s="57">
        <f t="shared" si="20"/>
        <v>19100</v>
      </c>
      <c r="G28" s="57">
        <f t="shared" si="20"/>
        <v>28900</v>
      </c>
      <c r="H28" s="57">
        <f t="shared" si="20"/>
        <v>32100</v>
      </c>
      <c r="I28" s="57">
        <f t="shared" si="20"/>
        <v>36400</v>
      </c>
      <c r="J28" s="57">
        <f t="shared" si="20"/>
        <v>40700</v>
      </c>
      <c r="K28" s="57">
        <f t="shared" si="20"/>
        <v>45000</v>
      </c>
      <c r="L28" s="57">
        <f t="shared" si="20"/>
        <v>49300</v>
      </c>
      <c r="M28" s="57">
        <f t="shared" si="20"/>
        <v>53600</v>
      </c>
      <c r="N28" s="57">
        <f t="shared" si="20"/>
        <v>57900</v>
      </c>
      <c r="O28" s="57">
        <f t="shared" si="20"/>
        <v>62200</v>
      </c>
      <c r="P28" s="58">
        <f>SUM(D28:O28)</f>
        <v>458000</v>
      </c>
    </row>
    <row r="29" spans="1:16" ht="15" customHeight="1">
      <c r="A29" s="40"/>
      <c r="B29" s="28" t="s">
        <v>548</v>
      </c>
      <c r="C29" s="28" t="s">
        <v>46</v>
      </c>
      <c r="D29" s="34">
        <v>25</v>
      </c>
      <c r="E29" s="34">
        <f>D29</f>
        <v>25</v>
      </c>
      <c r="F29" s="34">
        <f t="shared" ref="F29:O29" si="21">E29</f>
        <v>25</v>
      </c>
      <c r="G29" s="34">
        <f t="shared" si="21"/>
        <v>25</v>
      </c>
      <c r="H29" s="34">
        <f t="shared" si="21"/>
        <v>25</v>
      </c>
      <c r="I29" s="34">
        <f t="shared" si="21"/>
        <v>25</v>
      </c>
      <c r="J29" s="34">
        <f t="shared" si="21"/>
        <v>25</v>
      </c>
      <c r="K29" s="34">
        <f t="shared" si="21"/>
        <v>25</v>
      </c>
      <c r="L29" s="34">
        <f t="shared" si="21"/>
        <v>25</v>
      </c>
      <c r="M29" s="34">
        <f t="shared" si="21"/>
        <v>25</v>
      </c>
      <c r="N29" s="34">
        <f t="shared" si="21"/>
        <v>25</v>
      </c>
      <c r="O29" s="34">
        <f t="shared" si="21"/>
        <v>25</v>
      </c>
      <c r="P29" s="33">
        <f>AVERAGE(D29:O29)</f>
        <v>25</v>
      </c>
    </row>
    <row r="30" spans="1:16" ht="15" customHeight="1">
      <c r="B30" s="28" t="s">
        <v>552</v>
      </c>
      <c r="C30" s="28" t="s">
        <v>38</v>
      </c>
      <c r="D30" s="34">
        <v>22</v>
      </c>
      <c r="E30" s="34">
        <f>D30</f>
        <v>22</v>
      </c>
      <c r="F30" s="34">
        <f t="shared" ref="F30:O30" si="22">E30</f>
        <v>22</v>
      </c>
      <c r="G30" s="34">
        <f t="shared" si="22"/>
        <v>22</v>
      </c>
      <c r="H30" s="34">
        <f t="shared" si="22"/>
        <v>22</v>
      </c>
      <c r="I30" s="34">
        <f t="shared" si="22"/>
        <v>22</v>
      </c>
      <c r="J30" s="34">
        <f t="shared" si="22"/>
        <v>22</v>
      </c>
      <c r="K30" s="34">
        <f t="shared" si="22"/>
        <v>22</v>
      </c>
      <c r="L30" s="34">
        <f t="shared" si="22"/>
        <v>22</v>
      </c>
      <c r="M30" s="34">
        <f t="shared" si="22"/>
        <v>22</v>
      </c>
      <c r="N30" s="34">
        <f t="shared" si="22"/>
        <v>22</v>
      </c>
      <c r="O30" s="34">
        <f t="shared" si="22"/>
        <v>22</v>
      </c>
      <c r="P30" s="33">
        <f>AVERAGE(D30:O30)</f>
        <v>22</v>
      </c>
    </row>
    <row r="31" spans="1:16" ht="15" customHeight="1">
      <c r="B31" s="28" t="s">
        <v>556</v>
      </c>
      <c r="C31" s="28" t="s">
        <v>44</v>
      </c>
      <c r="D31" s="34">
        <v>36</v>
      </c>
      <c r="E31" s="34">
        <f t="shared" ref="E31:O32" si="23">D31</f>
        <v>36</v>
      </c>
      <c r="F31" s="34">
        <f t="shared" si="23"/>
        <v>36</v>
      </c>
      <c r="G31" s="34">
        <f t="shared" si="23"/>
        <v>36</v>
      </c>
      <c r="H31" s="34">
        <f t="shared" si="23"/>
        <v>36</v>
      </c>
      <c r="I31" s="34">
        <f t="shared" si="23"/>
        <v>36</v>
      </c>
      <c r="J31" s="34">
        <f t="shared" si="23"/>
        <v>36</v>
      </c>
      <c r="K31" s="34">
        <f t="shared" si="23"/>
        <v>36</v>
      </c>
      <c r="L31" s="34">
        <f t="shared" si="23"/>
        <v>36</v>
      </c>
      <c r="M31" s="34">
        <f t="shared" si="23"/>
        <v>36</v>
      </c>
      <c r="N31" s="34">
        <f t="shared" si="23"/>
        <v>36</v>
      </c>
      <c r="O31" s="34">
        <f t="shared" si="23"/>
        <v>36</v>
      </c>
      <c r="P31" s="33">
        <f>AVERAGE(D31:O31)</f>
        <v>36</v>
      </c>
    </row>
    <row r="32" spans="1:16" ht="15" customHeight="1">
      <c r="B32" s="28" t="s">
        <v>750</v>
      </c>
      <c r="C32" s="28" t="s">
        <v>41</v>
      </c>
      <c r="D32" s="34">
        <v>28</v>
      </c>
      <c r="E32" s="34">
        <f t="shared" si="23"/>
        <v>28</v>
      </c>
      <c r="F32" s="34">
        <f t="shared" si="23"/>
        <v>28</v>
      </c>
      <c r="G32" s="34">
        <f t="shared" si="23"/>
        <v>28</v>
      </c>
      <c r="H32" s="34">
        <f t="shared" si="23"/>
        <v>28</v>
      </c>
      <c r="I32" s="34">
        <f t="shared" si="23"/>
        <v>28</v>
      </c>
      <c r="J32" s="34">
        <f t="shared" si="23"/>
        <v>28</v>
      </c>
      <c r="K32" s="34">
        <f t="shared" si="23"/>
        <v>28</v>
      </c>
      <c r="L32" s="34">
        <f t="shared" si="23"/>
        <v>28</v>
      </c>
      <c r="M32" s="34">
        <f t="shared" si="23"/>
        <v>28</v>
      </c>
      <c r="N32" s="34">
        <f t="shared" si="23"/>
        <v>28</v>
      </c>
      <c r="O32" s="34">
        <f t="shared" si="23"/>
        <v>28</v>
      </c>
      <c r="P32" s="33">
        <f>AVERAGE(D32:O32)</f>
        <v>28</v>
      </c>
    </row>
    <row r="33" spans="1:16" ht="15" customHeight="1">
      <c r="D33" s="33"/>
      <c r="E33" s="33"/>
      <c r="F33" s="33"/>
      <c r="G33" s="33"/>
      <c r="H33" s="33"/>
      <c r="I33" s="33"/>
      <c r="J33" s="33"/>
      <c r="K33" s="33"/>
      <c r="L33" s="33"/>
      <c r="M33" s="33"/>
      <c r="N33" s="33"/>
      <c r="O33" s="33"/>
      <c r="P33" s="33"/>
    </row>
    <row r="34" spans="1:16" s="59" customFormat="1" ht="15" customHeight="1" thickBot="1">
      <c r="A34" s="31" t="s">
        <v>729</v>
      </c>
      <c r="D34" s="60">
        <f>D35*D6+D36*D11+D37*D16+D38*D21</f>
        <v>319</v>
      </c>
      <c r="E34" s="60">
        <f t="shared" ref="E34:O34" si="24">E35*E6+E36*E11+E37*E16+E38*E21</f>
        <v>349</v>
      </c>
      <c r="F34" s="60">
        <f t="shared" si="24"/>
        <v>379</v>
      </c>
      <c r="G34" s="60">
        <f t="shared" si="24"/>
        <v>584</v>
      </c>
      <c r="H34" s="60">
        <f t="shared" si="24"/>
        <v>639</v>
      </c>
      <c r="I34" s="60">
        <f t="shared" si="24"/>
        <v>719</v>
      </c>
      <c r="J34" s="60">
        <f t="shared" si="24"/>
        <v>799</v>
      </c>
      <c r="K34" s="60">
        <f t="shared" si="24"/>
        <v>879</v>
      </c>
      <c r="L34" s="60">
        <f t="shared" si="24"/>
        <v>959</v>
      </c>
      <c r="M34" s="60">
        <f t="shared" si="24"/>
        <v>1039</v>
      </c>
      <c r="N34" s="60">
        <f t="shared" si="24"/>
        <v>1119</v>
      </c>
      <c r="O34" s="60">
        <f t="shared" si="24"/>
        <v>1199</v>
      </c>
      <c r="P34" s="32">
        <f>SUM(D34:O34)</f>
        <v>8983</v>
      </c>
    </row>
    <row r="35" spans="1:16" ht="15" customHeight="1">
      <c r="A35" s="40"/>
      <c r="B35" s="28" t="s">
        <v>548</v>
      </c>
      <c r="C35" s="28" t="s">
        <v>46</v>
      </c>
      <c r="D35" s="49">
        <v>0.7</v>
      </c>
      <c r="E35" s="49">
        <f>D35</f>
        <v>0.7</v>
      </c>
      <c r="F35" s="49">
        <f t="shared" ref="F35:O35" si="25">E35</f>
        <v>0.7</v>
      </c>
      <c r="G35" s="49">
        <f t="shared" si="25"/>
        <v>0.7</v>
      </c>
      <c r="H35" s="49">
        <f t="shared" si="25"/>
        <v>0.7</v>
      </c>
      <c r="I35" s="49">
        <f t="shared" si="25"/>
        <v>0.7</v>
      </c>
      <c r="J35" s="49">
        <f t="shared" si="25"/>
        <v>0.7</v>
      </c>
      <c r="K35" s="49">
        <f t="shared" si="25"/>
        <v>0.7</v>
      </c>
      <c r="L35" s="49">
        <f t="shared" si="25"/>
        <v>0.7</v>
      </c>
      <c r="M35" s="49">
        <f t="shared" si="25"/>
        <v>0.7</v>
      </c>
      <c r="N35" s="49">
        <f t="shared" si="25"/>
        <v>0.7</v>
      </c>
      <c r="O35" s="49">
        <f t="shared" si="25"/>
        <v>0.7</v>
      </c>
      <c r="P35" s="33"/>
    </row>
    <row r="36" spans="1:16" ht="15" customHeight="1">
      <c r="B36" s="28" t="s">
        <v>552</v>
      </c>
      <c r="C36" s="28" t="s">
        <v>38</v>
      </c>
      <c r="D36" s="49">
        <v>0.5</v>
      </c>
      <c r="E36" s="49">
        <f t="shared" ref="E36:O38" si="26">D36</f>
        <v>0.5</v>
      </c>
      <c r="F36" s="49">
        <f t="shared" si="26"/>
        <v>0.5</v>
      </c>
      <c r="G36" s="49">
        <f t="shared" si="26"/>
        <v>0.5</v>
      </c>
      <c r="H36" s="49">
        <f t="shared" si="26"/>
        <v>0.5</v>
      </c>
      <c r="I36" s="49">
        <f t="shared" si="26"/>
        <v>0.5</v>
      </c>
      <c r="J36" s="49">
        <f t="shared" si="26"/>
        <v>0.5</v>
      </c>
      <c r="K36" s="49">
        <f t="shared" si="26"/>
        <v>0.5</v>
      </c>
      <c r="L36" s="49">
        <f t="shared" si="26"/>
        <v>0.5</v>
      </c>
      <c r="M36" s="49">
        <f t="shared" si="26"/>
        <v>0.5</v>
      </c>
      <c r="N36" s="49">
        <f t="shared" si="26"/>
        <v>0.5</v>
      </c>
      <c r="O36" s="49">
        <f t="shared" si="26"/>
        <v>0.5</v>
      </c>
      <c r="P36" s="33"/>
    </row>
    <row r="37" spans="1:16" ht="15" customHeight="1">
      <c r="B37" s="28" t="s">
        <v>556</v>
      </c>
      <c r="C37" s="28" t="s">
        <v>44</v>
      </c>
      <c r="D37" s="49">
        <v>0.6</v>
      </c>
      <c r="E37" s="49">
        <f t="shared" si="26"/>
        <v>0.6</v>
      </c>
      <c r="F37" s="49">
        <f t="shared" si="26"/>
        <v>0.6</v>
      </c>
      <c r="G37" s="49">
        <f t="shared" si="26"/>
        <v>0.6</v>
      </c>
      <c r="H37" s="49">
        <f t="shared" si="26"/>
        <v>0.6</v>
      </c>
      <c r="I37" s="49">
        <f t="shared" si="26"/>
        <v>0.6</v>
      </c>
      <c r="J37" s="49">
        <f t="shared" si="26"/>
        <v>0.6</v>
      </c>
      <c r="K37" s="49">
        <f t="shared" si="26"/>
        <v>0.6</v>
      </c>
      <c r="L37" s="49">
        <f t="shared" si="26"/>
        <v>0.6</v>
      </c>
      <c r="M37" s="49">
        <f t="shared" si="26"/>
        <v>0.6</v>
      </c>
      <c r="N37" s="49">
        <f t="shared" si="26"/>
        <v>0.6</v>
      </c>
      <c r="O37" s="49">
        <f t="shared" si="26"/>
        <v>0.6</v>
      </c>
      <c r="P37" s="33"/>
    </row>
    <row r="38" spans="1:16" ht="15" customHeight="1">
      <c r="B38" s="28" t="s">
        <v>750</v>
      </c>
      <c r="C38" s="28" t="s">
        <v>41</v>
      </c>
      <c r="D38" s="49">
        <v>0.5</v>
      </c>
      <c r="E38" s="49">
        <f t="shared" si="26"/>
        <v>0.5</v>
      </c>
      <c r="F38" s="49">
        <f t="shared" si="26"/>
        <v>0.5</v>
      </c>
      <c r="G38" s="49">
        <f t="shared" si="26"/>
        <v>0.5</v>
      </c>
      <c r="H38" s="49">
        <f t="shared" si="26"/>
        <v>0.5</v>
      </c>
      <c r="I38" s="49">
        <f t="shared" si="26"/>
        <v>0.5</v>
      </c>
      <c r="J38" s="49">
        <f t="shared" si="26"/>
        <v>0.5</v>
      </c>
      <c r="K38" s="49">
        <f t="shared" si="26"/>
        <v>0.5</v>
      </c>
      <c r="L38" s="49">
        <f t="shared" si="26"/>
        <v>0.5</v>
      </c>
      <c r="M38" s="49">
        <f t="shared" si="26"/>
        <v>0.5</v>
      </c>
      <c r="N38" s="49">
        <f t="shared" si="26"/>
        <v>0.5</v>
      </c>
      <c r="O38" s="49">
        <f t="shared" si="26"/>
        <v>0.5</v>
      </c>
      <c r="P38" s="33"/>
    </row>
    <row r="39" spans="1:16" ht="15" customHeight="1">
      <c r="D39" s="85"/>
      <c r="E39" s="85"/>
      <c r="F39" s="85"/>
      <c r="G39" s="85"/>
      <c r="H39" s="85"/>
      <c r="I39" s="85"/>
      <c r="J39" s="85"/>
      <c r="K39" s="85"/>
      <c r="L39" s="85"/>
      <c r="M39" s="85"/>
      <c r="N39" s="85"/>
      <c r="O39" s="85"/>
      <c r="P39" s="33"/>
    </row>
    <row r="40" spans="1:16" s="31" customFormat="1" ht="13.5" thickBot="1">
      <c r="A40" s="31" t="s">
        <v>727</v>
      </c>
      <c r="D40" s="36">
        <f t="shared" ref="D40:P40" si="27">D41*D26</f>
        <v>8520</v>
      </c>
      <c r="E40" s="36">
        <f t="shared" si="27"/>
        <v>9794.7749999999996</v>
      </c>
      <c r="F40" s="36">
        <f t="shared" si="27"/>
        <v>10769.699999999999</v>
      </c>
      <c r="G40" s="36">
        <f t="shared" si="27"/>
        <v>16994.625</v>
      </c>
      <c r="H40" s="36">
        <f t="shared" si="27"/>
        <v>18719.55</v>
      </c>
      <c r="I40" s="36">
        <f t="shared" si="27"/>
        <v>21194.474999999999</v>
      </c>
      <c r="J40" s="36">
        <f t="shared" si="27"/>
        <v>23669.399999999998</v>
      </c>
      <c r="K40" s="36">
        <f t="shared" si="27"/>
        <v>26144.325000000001</v>
      </c>
      <c r="L40" s="36">
        <f t="shared" si="27"/>
        <v>28619.25</v>
      </c>
      <c r="M40" s="36">
        <f t="shared" si="27"/>
        <v>31094.174999999999</v>
      </c>
      <c r="N40" s="36">
        <f t="shared" si="27"/>
        <v>33569.1</v>
      </c>
      <c r="O40" s="36">
        <f t="shared" si="27"/>
        <v>36044.025000000001</v>
      </c>
      <c r="P40" s="36">
        <f t="shared" si="27"/>
        <v>265133.39999999997</v>
      </c>
    </row>
    <row r="41" spans="1:16" s="35" customFormat="1">
      <c r="A41" s="39" t="s">
        <v>728</v>
      </c>
      <c r="D41" s="38">
        <v>0.15</v>
      </c>
      <c r="E41" s="38">
        <f>D41</f>
        <v>0.15</v>
      </c>
      <c r="F41" s="38">
        <f t="shared" ref="F41:O41" si="28">E41</f>
        <v>0.15</v>
      </c>
      <c r="G41" s="38">
        <f t="shared" si="28"/>
        <v>0.15</v>
      </c>
      <c r="H41" s="38">
        <f t="shared" si="28"/>
        <v>0.15</v>
      </c>
      <c r="I41" s="38">
        <f t="shared" si="28"/>
        <v>0.15</v>
      </c>
      <c r="J41" s="38">
        <f t="shared" si="28"/>
        <v>0.15</v>
      </c>
      <c r="K41" s="38">
        <f t="shared" si="28"/>
        <v>0.15</v>
      </c>
      <c r="L41" s="38">
        <f t="shared" si="28"/>
        <v>0.15</v>
      </c>
      <c r="M41" s="38">
        <f t="shared" si="28"/>
        <v>0.15</v>
      </c>
      <c r="N41" s="38">
        <f t="shared" si="28"/>
        <v>0.15</v>
      </c>
      <c r="O41" s="38">
        <f t="shared" si="28"/>
        <v>0.15</v>
      </c>
      <c r="P41" s="37">
        <f>O41</f>
        <v>0.15</v>
      </c>
    </row>
    <row r="42" spans="1:16" ht="15" customHeight="1">
      <c r="D42" s="48"/>
      <c r="E42" s="48"/>
      <c r="F42" s="48"/>
      <c r="G42" s="48"/>
      <c r="H42" s="48"/>
      <c r="I42" s="48"/>
      <c r="J42" s="48"/>
      <c r="K42" s="48"/>
      <c r="L42" s="48"/>
      <c r="M42" s="48"/>
      <c r="N42" s="48"/>
      <c r="O42" s="48"/>
      <c r="P42" s="48"/>
    </row>
    <row r="43" spans="1:16" s="31" customFormat="1" ht="15" customHeight="1" thickBot="1">
      <c r="A43" s="31" t="s">
        <v>726</v>
      </c>
      <c r="D43" s="32">
        <f>D44+D51+D54+D63+D70</f>
        <v>24900</v>
      </c>
      <c r="E43" s="32">
        <f t="shared" ref="E43:O43" si="29">E44+E51+E54+E63+E70</f>
        <v>26799.654999999999</v>
      </c>
      <c r="F43" s="32">
        <f t="shared" si="29"/>
        <v>28229.545000000002</v>
      </c>
      <c r="G43" s="32">
        <f t="shared" si="29"/>
        <v>37509.434999999998</v>
      </c>
      <c r="H43" s="32">
        <f t="shared" si="29"/>
        <v>40189.324999999997</v>
      </c>
      <c r="I43" s="32">
        <f t="shared" si="29"/>
        <v>43969.215000000004</v>
      </c>
      <c r="J43" s="32">
        <f t="shared" si="29"/>
        <v>47749.105000000003</v>
      </c>
      <c r="K43" s="32">
        <f t="shared" si="29"/>
        <v>51528.995000000003</v>
      </c>
      <c r="L43" s="32">
        <f t="shared" si="29"/>
        <v>55308.885000000002</v>
      </c>
      <c r="M43" s="32">
        <f t="shared" si="29"/>
        <v>59088.775000000009</v>
      </c>
      <c r="N43" s="32">
        <f t="shared" si="29"/>
        <v>62868.665000000001</v>
      </c>
      <c r="O43" s="32">
        <f t="shared" si="29"/>
        <v>66648.555000000008</v>
      </c>
      <c r="P43" s="32">
        <f>P44+P51+P54+P63+P70</f>
        <v>544790.15500000003</v>
      </c>
    </row>
    <row r="44" spans="1:16" s="40" customFormat="1" ht="15" customHeight="1">
      <c r="B44" s="40" t="s">
        <v>68</v>
      </c>
      <c r="D44" s="52">
        <f>SUM(D45:D50)</f>
        <v>6100</v>
      </c>
      <c r="E44" s="52">
        <f t="shared" ref="E44:O44" si="30">SUM(E45:E50)</f>
        <v>6100</v>
      </c>
      <c r="F44" s="52">
        <f t="shared" si="30"/>
        <v>6100</v>
      </c>
      <c r="G44" s="52">
        <f t="shared" si="30"/>
        <v>6100</v>
      </c>
      <c r="H44" s="52">
        <f t="shared" si="30"/>
        <v>6100</v>
      </c>
      <c r="I44" s="52">
        <f t="shared" si="30"/>
        <v>6100</v>
      </c>
      <c r="J44" s="52">
        <f t="shared" si="30"/>
        <v>6100</v>
      </c>
      <c r="K44" s="52">
        <f t="shared" si="30"/>
        <v>6100</v>
      </c>
      <c r="L44" s="52">
        <f t="shared" si="30"/>
        <v>6100</v>
      </c>
      <c r="M44" s="52">
        <f t="shared" si="30"/>
        <v>6100</v>
      </c>
      <c r="N44" s="52">
        <f t="shared" si="30"/>
        <v>6100</v>
      </c>
      <c r="O44" s="52">
        <f t="shared" si="30"/>
        <v>6100</v>
      </c>
      <c r="P44" s="41">
        <f>SUM(D44:O44)</f>
        <v>73200</v>
      </c>
    </row>
    <row r="45" spans="1:16">
      <c r="C45" s="28" t="s">
        <v>577</v>
      </c>
      <c r="D45" s="50">
        <v>2000</v>
      </c>
      <c r="E45" s="50">
        <f>D45</f>
        <v>2000</v>
      </c>
      <c r="F45" s="50">
        <f t="shared" ref="F45:O45" si="31">E45</f>
        <v>2000</v>
      </c>
      <c r="G45" s="50">
        <f t="shared" si="31"/>
        <v>2000</v>
      </c>
      <c r="H45" s="50">
        <f t="shared" si="31"/>
        <v>2000</v>
      </c>
      <c r="I45" s="50">
        <f t="shared" si="31"/>
        <v>2000</v>
      </c>
      <c r="J45" s="50">
        <f t="shared" si="31"/>
        <v>2000</v>
      </c>
      <c r="K45" s="50">
        <f t="shared" si="31"/>
        <v>2000</v>
      </c>
      <c r="L45" s="50">
        <f t="shared" si="31"/>
        <v>2000</v>
      </c>
      <c r="M45" s="50">
        <f t="shared" si="31"/>
        <v>2000</v>
      </c>
      <c r="N45" s="50">
        <f t="shared" si="31"/>
        <v>2000</v>
      </c>
      <c r="O45" s="50">
        <f t="shared" si="31"/>
        <v>2000</v>
      </c>
      <c r="P45" s="33">
        <f t="shared" ref="P45:P76" si="32">SUM(D45:O45)</f>
        <v>24000</v>
      </c>
    </row>
    <row r="46" spans="1:16">
      <c r="C46" s="28" t="s">
        <v>578</v>
      </c>
      <c r="D46" s="50">
        <v>500</v>
      </c>
      <c r="E46" s="50">
        <f t="shared" ref="E46:O50" si="33">D46</f>
        <v>500</v>
      </c>
      <c r="F46" s="50">
        <f t="shared" si="33"/>
        <v>500</v>
      </c>
      <c r="G46" s="50">
        <f t="shared" si="33"/>
        <v>500</v>
      </c>
      <c r="H46" s="50">
        <f t="shared" si="33"/>
        <v>500</v>
      </c>
      <c r="I46" s="50">
        <f t="shared" si="33"/>
        <v>500</v>
      </c>
      <c r="J46" s="50">
        <f t="shared" si="33"/>
        <v>500</v>
      </c>
      <c r="K46" s="50">
        <f t="shared" si="33"/>
        <v>500</v>
      </c>
      <c r="L46" s="50">
        <f t="shared" si="33"/>
        <v>500</v>
      </c>
      <c r="M46" s="50">
        <f t="shared" si="33"/>
        <v>500</v>
      </c>
      <c r="N46" s="50">
        <f t="shared" si="33"/>
        <v>500</v>
      </c>
      <c r="O46" s="50">
        <f t="shared" si="33"/>
        <v>500</v>
      </c>
      <c r="P46" s="33">
        <f t="shared" si="32"/>
        <v>6000</v>
      </c>
    </row>
    <row r="47" spans="1:16">
      <c r="C47" s="28" t="s">
        <v>579</v>
      </c>
      <c r="D47" s="50">
        <v>500</v>
      </c>
      <c r="E47" s="50">
        <f t="shared" si="33"/>
        <v>500</v>
      </c>
      <c r="F47" s="50">
        <f t="shared" si="33"/>
        <v>500</v>
      </c>
      <c r="G47" s="50">
        <f t="shared" si="33"/>
        <v>500</v>
      </c>
      <c r="H47" s="50">
        <f t="shared" si="33"/>
        <v>500</v>
      </c>
      <c r="I47" s="50">
        <f t="shared" si="33"/>
        <v>500</v>
      </c>
      <c r="J47" s="50">
        <f t="shared" si="33"/>
        <v>500</v>
      </c>
      <c r="K47" s="50">
        <f t="shared" si="33"/>
        <v>500</v>
      </c>
      <c r="L47" s="50">
        <f t="shared" si="33"/>
        <v>500</v>
      </c>
      <c r="M47" s="50">
        <f t="shared" si="33"/>
        <v>500</v>
      </c>
      <c r="N47" s="50">
        <f t="shared" si="33"/>
        <v>500</v>
      </c>
      <c r="O47" s="50">
        <f t="shared" si="33"/>
        <v>500</v>
      </c>
      <c r="P47" s="33">
        <f t="shared" si="32"/>
        <v>6000</v>
      </c>
    </row>
    <row r="48" spans="1:16">
      <c r="C48" s="28" t="s">
        <v>580</v>
      </c>
      <c r="D48" s="50">
        <v>1000</v>
      </c>
      <c r="E48" s="50">
        <f t="shared" si="33"/>
        <v>1000</v>
      </c>
      <c r="F48" s="50">
        <f t="shared" si="33"/>
        <v>1000</v>
      </c>
      <c r="G48" s="50">
        <f t="shared" si="33"/>
        <v>1000</v>
      </c>
      <c r="H48" s="50">
        <f t="shared" si="33"/>
        <v>1000</v>
      </c>
      <c r="I48" s="50">
        <f t="shared" si="33"/>
        <v>1000</v>
      </c>
      <c r="J48" s="50">
        <f t="shared" si="33"/>
        <v>1000</v>
      </c>
      <c r="K48" s="50">
        <f t="shared" si="33"/>
        <v>1000</v>
      </c>
      <c r="L48" s="50">
        <f t="shared" si="33"/>
        <v>1000</v>
      </c>
      <c r="M48" s="50">
        <f t="shared" si="33"/>
        <v>1000</v>
      </c>
      <c r="N48" s="50">
        <f t="shared" si="33"/>
        <v>1000</v>
      </c>
      <c r="O48" s="50">
        <f t="shared" si="33"/>
        <v>1000</v>
      </c>
      <c r="P48" s="33">
        <f t="shared" si="32"/>
        <v>12000</v>
      </c>
    </row>
    <row r="49" spans="2:20">
      <c r="C49" s="28" t="s">
        <v>581</v>
      </c>
      <c r="D49" s="50">
        <v>2000</v>
      </c>
      <c r="E49" s="50">
        <f t="shared" si="33"/>
        <v>2000</v>
      </c>
      <c r="F49" s="50">
        <f t="shared" si="33"/>
        <v>2000</v>
      </c>
      <c r="G49" s="50">
        <f t="shared" si="33"/>
        <v>2000</v>
      </c>
      <c r="H49" s="50">
        <f t="shared" si="33"/>
        <v>2000</v>
      </c>
      <c r="I49" s="50">
        <f t="shared" si="33"/>
        <v>2000</v>
      </c>
      <c r="J49" s="50">
        <f t="shared" si="33"/>
        <v>2000</v>
      </c>
      <c r="K49" s="50">
        <f t="shared" si="33"/>
        <v>2000</v>
      </c>
      <c r="L49" s="50">
        <f t="shared" si="33"/>
        <v>2000</v>
      </c>
      <c r="M49" s="50">
        <f t="shared" si="33"/>
        <v>2000</v>
      </c>
      <c r="N49" s="50">
        <f t="shared" si="33"/>
        <v>2000</v>
      </c>
      <c r="O49" s="50">
        <f t="shared" si="33"/>
        <v>2000</v>
      </c>
      <c r="P49" s="33">
        <f t="shared" si="32"/>
        <v>24000</v>
      </c>
    </row>
    <row r="50" spans="2:20">
      <c r="C50" s="28" t="s">
        <v>582</v>
      </c>
      <c r="D50" s="50">
        <v>100</v>
      </c>
      <c r="E50" s="50">
        <f t="shared" si="33"/>
        <v>100</v>
      </c>
      <c r="F50" s="50">
        <f t="shared" si="33"/>
        <v>100</v>
      </c>
      <c r="G50" s="50">
        <f t="shared" si="33"/>
        <v>100</v>
      </c>
      <c r="H50" s="50">
        <f t="shared" si="33"/>
        <v>100</v>
      </c>
      <c r="I50" s="50">
        <f t="shared" si="33"/>
        <v>100</v>
      </c>
      <c r="J50" s="50">
        <f t="shared" si="33"/>
        <v>100</v>
      </c>
      <c r="K50" s="50">
        <f t="shared" si="33"/>
        <v>100</v>
      </c>
      <c r="L50" s="50">
        <f t="shared" si="33"/>
        <v>100</v>
      </c>
      <c r="M50" s="50">
        <f t="shared" si="33"/>
        <v>100</v>
      </c>
      <c r="N50" s="50">
        <f t="shared" si="33"/>
        <v>100</v>
      </c>
      <c r="O50" s="50">
        <f t="shared" si="33"/>
        <v>100</v>
      </c>
      <c r="P50" s="33">
        <f t="shared" si="32"/>
        <v>1200</v>
      </c>
    </row>
    <row r="51" spans="2:20" s="40" customFormat="1">
      <c r="B51" s="40" t="s">
        <v>65</v>
      </c>
      <c r="D51" s="52">
        <f>SUM(D52:D53)</f>
        <v>3200</v>
      </c>
      <c r="E51" s="52">
        <f t="shared" ref="E51:O51" si="34">SUM(E52:E53)</f>
        <v>3200</v>
      </c>
      <c r="F51" s="52">
        <f t="shared" si="34"/>
        <v>3200</v>
      </c>
      <c r="G51" s="52">
        <f t="shared" si="34"/>
        <v>3200</v>
      </c>
      <c r="H51" s="52">
        <f t="shared" si="34"/>
        <v>3200</v>
      </c>
      <c r="I51" s="52">
        <f t="shared" si="34"/>
        <v>3200</v>
      </c>
      <c r="J51" s="52">
        <f t="shared" si="34"/>
        <v>3200</v>
      </c>
      <c r="K51" s="52">
        <f t="shared" si="34"/>
        <v>3200</v>
      </c>
      <c r="L51" s="52">
        <f t="shared" si="34"/>
        <v>3200</v>
      </c>
      <c r="M51" s="52">
        <f t="shared" si="34"/>
        <v>3200</v>
      </c>
      <c r="N51" s="52">
        <f t="shared" si="34"/>
        <v>3200</v>
      </c>
      <c r="O51" s="52">
        <f t="shared" si="34"/>
        <v>3200</v>
      </c>
      <c r="P51" s="41">
        <f t="shared" si="32"/>
        <v>38400</v>
      </c>
    </row>
    <row r="52" spans="2:20">
      <c r="C52" s="28" t="s">
        <v>583</v>
      </c>
      <c r="D52" s="50">
        <v>3000</v>
      </c>
      <c r="E52" s="50">
        <f>D52</f>
        <v>3000</v>
      </c>
      <c r="F52" s="50">
        <f t="shared" ref="F52:O52" si="35">E52</f>
        <v>3000</v>
      </c>
      <c r="G52" s="50">
        <f t="shared" si="35"/>
        <v>3000</v>
      </c>
      <c r="H52" s="50">
        <f t="shared" si="35"/>
        <v>3000</v>
      </c>
      <c r="I52" s="50">
        <f t="shared" si="35"/>
        <v>3000</v>
      </c>
      <c r="J52" s="50">
        <f t="shared" si="35"/>
        <v>3000</v>
      </c>
      <c r="K52" s="50">
        <f t="shared" si="35"/>
        <v>3000</v>
      </c>
      <c r="L52" s="50">
        <f t="shared" si="35"/>
        <v>3000</v>
      </c>
      <c r="M52" s="50">
        <f t="shared" si="35"/>
        <v>3000</v>
      </c>
      <c r="N52" s="50">
        <f t="shared" si="35"/>
        <v>3000</v>
      </c>
      <c r="O52" s="50">
        <f t="shared" si="35"/>
        <v>3000</v>
      </c>
      <c r="P52" s="33">
        <f t="shared" si="32"/>
        <v>36000</v>
      </c>
    </row>
    <row r="53" spans="2:20">
      <c r="C53" s="28" t="s">
        <v>584</v>
      </c>
      <c r="D53" s="50">
        <v>200</v>
      </c>
      <c r="E53" s="50">
        <f>D53</f>
        <v>200</v>
      </c>
      <c r="F53" s="50">
        <f t="shared" ref="F53:O53" si="36">E53</f>
        <v>200</v>
      </c>
      <c r="G53" s="50">
        <f t="shared" si="36"/>
        <v>200</v>
      </c>
      <c r="H53" s="50">
        <f t="shared" si="36"/>
        <v>200</v>
      </c>
      <c r="I53" s="50">
        <f t="shared" si="36"/>
        <v>200</v>
      </c>
      <c r="J53" s="50">
        <f t="shared" si="36"/>
        <v>200</v>
      </c>
      <c r="K53" s="50">
        <f t="shared" si="36"/>
        <v>200</v>
      </c>
      <c r="L53" s="50">
        <f t="shared" si="36"/>
        <v>200</v>
      </c>
      <c r="M53" s="50">
        <f t="shared" si="36"/>
        <v>200</v>
      </c>
      <c r="N53" s="50">
        <f t="shared" si="36"/>
        <v>200</v>
      </c>
      <c r="O53" s="50">
        <f t="shared" si="36"/>
        <v>200</v>
      </c>
      <c r="P53" s="33">
        <f t="shared" si="32"/>
        <v>2400</v>
      </c>
    </row>
    <row r="54" spans="2:20" s="40" customFormat="1">
      <c r="B54" s="40" t="s">
        <v>67</v>
      </c>
      <c r="D54" s="52">
        <f>SUM(D55:D62)</f>
        <v>2300</v>
      </c>
      <c r="E54" s="52">
        <f t="shared" ref="E54:O54" si="37">SUM(E55:E62)</f>
        <v>2300</v>
      </c>
      <c r="F54" s="52">
        <f t="shared" si="37"/>
        <v>2300</v>
      </c>
      <c r="G54" s="52">
        <f t="shared" si="37"/>
        <v>2300</v>
      </c>
      <c r="H54" s="52">
        <f t="shared" si="37"/>
        <v>2300</v>
      </c>
      <c r="I54" s="52">
        <f t="shared" si="37"/>
        <v>2300</v>
      </c>
      <c r="J54" s="52">
        <f t="shared" si="37"/>
        <v>2300</v>
      </c>
      <c r="K54" s="52">
        <f t="shared" si="37"/>
        <v>2300</v>
      </c>
      <c r="L54" s="52">
        <f t="shared" si="37"/>
        <v>2300</v>
      </c>
      <c r="M54" s="52">
        <f t="shared" si="37"/>
        <v>2300</v>
      </c>
      <c r="N54" s="52">
        <f t="shared" si="37"/>
        <v>2300</v>
      </c>
      <c r="O54" s="52">
        <f t="shared" si="37"/>
        <v>2300</v>
      </c>
      <c r="P54" s="41">
        <f>SUM(D54:O54)</f>
        <v>27600</v>
      </c>
    </row>
    <row r="55" spans="2:20">
      <c r="C55" s="28" t="s">
        <v>585</v>
      </c>
      <c r="D55" s="50">
        <v>200</v>
      </c>
      <c r="E55" s="50">
        <f>D55</f>
        <v>200</v>
      </c>
      <c r="F55" s="50">
        <f t="shared" ref="F55:O55" si="38">E55</f>
        <v>200</v>
      </c>
      <c r="G55" s="50">
        <f t="shared" si="38"/>
        <v>200</v>
      </c>
      <c r="H55" s="50">
        <f t="shared" si="38"/>
        <v>200</v>
      </c>
      <c r="I55" s="50">
        <f t="shared" si="38"/>
        <v>200</v>
      </c>
      <c r="J55" s="50">
        <f t="shared" si="38"/>
        <v>200</v>
      </c>
      <c r="K55" s="50">
        <f t="shared" si="38"/>
        <v>200</v>
      </c>
      <c r="L55" s="50">
        <f t="shared" si="38"/>
        <v>200</v>
      </c>
      <c r="M55" s="50">
        <f t="shared" si="38"/>
        <v>200</v>
      </c>
      <c r="N55" s="50">
        <f t="shared" si="38"/>
        <v>200</v>
      </c>
      <c r="O55" s="50">
        <f t="shared" si="38"/>
        <v>200</v>
      </c>
      <c r="P55" s="33">
        <f t="shared" si="32"/>
        <v>2400</v>
      </c>
      <c r="Q55" s="28">
        <v>400</v>
      </c>
      <c r="R55" s="28">
        <v>400</v>
      </c>
      <c r="S55" s="28">
        <v>400</v>
      </c>
      <c r="T55" s="28">
        <v>400</v>
      </c>
    </row>
    <row r="56" spans="2:20">
      <c r="C56" s="28" t="s">
        <v>586</v>
      </c>
      <c r="D56" s="50">
        <v>50</v>
      </c>
      <c r="E56" s="50">
        <f t="shared" ref="E56:O62" si="39">D56</f>
        <v>50</v>
      </c>
      <c r="F56" s="50">
        <f t="shared" si="39"/>
        <v>50</v>
      </c>
      <c r="G56" s="50">
        <f t="shared" si="39"/>
        <v>50</v>
      </c>
      <c r="H56" s="50">
        <f t="shared" si="39"/>
        <v>50</v>
      </c>
      <c r="I56" s="50">
        <f t="shared" si="39"/>
        <v>50</v>
      </c>
      <c r="J56" s="50">
        <f t="shared" si="39"/>
        <v>50</v>
      </c>
      <c r="K56" s="50">
        <f t="shared" si="39"/>
        <v>50</v>
      </c>
      <c r="L56" s="50">
        <f t="shared" si="39"/>
        <v>50</v>
      </c>
      <c r="M56" s="50">
        <f t="shared" si="39"/>
        <v>50</v>
      </c>
      <c r="N56" s="50">
        <f t="shared" si="39"/>
        <v>50</v>
      </c>
      <c r="O56" s="50">
        <f t="shared" si="39"/>
        <v>50</v>
      </c>
      <c r="P56" s="33">
        <f t="shared" si="32"/>
        <v>600</v>
      </c>
    </row>
    <row r="57" spans="2:20">
      <c r="C57" s="28" t="s">
        <v>587</v>
      </c>
      <c r="D57" s="50">
        <v>50</v>
      </c>
      <c r="E57" s="50">
        <f t="shared" si="39"/>
        <v>50</v>
      </c>
      <c r="F57" s="50">
        <f t="shared" si="39"/>
        <v>50</v>
      </c>
      <c r="G57" s="50">
        <f t="shared" si="39"/>
        <v>50</v>
      </c>
      <c r="H57" s="50">
        <f t="shared" si="39"/>
        <v>50</v>
      </c>
      <c r="I57" s="50">
        <f t="shared" si="39"/>
        <v>50</v>
      </c>
      <c r="J57" s="50">
        <f t="shared" si="39"/>
        <v>50</v>
      </c>
      <c r="K57" s="50">
        <f t="shared" si="39"/>
        <v>50</v>
      </c>
      <c r="L57" s="50">
        <f t="shared" si="39"/>
        <v>50</v>
      </c>
      <c r="M57" s="50">
        <f t="shared" si="39"/>
        <v>50</v>
      </c>
      <c r="N57" s="50">
        <f t="shared" si="39"/>
        <v>50</v>
      </c>
      <c r="O57" s="50">
        <f t="shared" si="39"/>
        <v>50</v>
      </c>
      <c r="P57" s="33">
        <f t="shared" si="32"/>
        <v>600</v>
      </c>
    </row>
    <row r="58" spans="2:20">
      <c r="C58" s="28" t="s">
        <v>588</v>
      </c>
      <c r="D58" s="50">
        <v>200</v>
      </c>
      <c r="E58" s="50">
        <f t="shared" si="39"/>
        <v>200</v>
      </c>
      <c r="F58" s="50">
        <f t="shared" si="39"/>
        <v>200</v>
      </c>
      <c r="G58" s="50">
        <f t="shared" si="39"/>
        <v>200</v>
      </c>
      <c r="H58" s="50">
        <f t="shared" si="39"/>
        <v>200</v>
      </c>
      <c r="I58" s="50">
        <f t="shared" si="39"/>
        <v>200</v>
      </c>
      <c r="J58" s="50">
        <f t="shared" si="39"/>
        <v>200</v>
      </c>
      <c r="K58" s="50">
        <f t="shared" si="39"/>
        <v>200</v>
      </c>
      <c r="L58" s="50">
        <f t="shared" si="39"/>
        <v>200</v>
      </c>
      <c r="M58" s="50">
        <f t="shared" si="39"/>
        <v>200</v>
      </c>
      <c r="N58" s="50">
        <f t="shared" si="39"/>
        <v>200</v>
      </c>
      <c r="O58" s="50">
        <f t="shared" si="39"/>
        <v>200</v>
      </c>
      <c r="P58" s="33">
        <f t="shared" si="32"/>
        <v>2400</v>
      </c>
    </row>
    <row r="59" spans="2:20">
      <c r="C59" s="28" t="s">
        <v>589</v>
      </c>
      <c r="D59" s="50">
        <v>1000</v>
      </c>
      <c r="E59" s="50">
        <f t="shared" si="39"/>
        <v>1000</v>
      </c>
      <c r="F59" s="50">
        <f t="shared" si="39"/>
        <v>1000</v>
      </c>
      <c r="G59" s="50">
        <f t="shared" si="39"/>
        <v>1000</v>
      </c>
      <c r="H59" s="50">
        <f t="shared" si="39"/>
        <v>1000</v>
      </c>
      <c r="I59" s="50">
        <f t="shared" si="39"/>
        <v>1000</v>
      </c>
      <c r="J59" s="50">
        <f t="shared" si="39"/>
        <v>1000</v>
      </c>
      <c r="K59" s="50">
        <f t="shared" si="39"/>
        <v>1000</v>
      </c>
      <c r="L59" s="50">
        <f t="shared" si="39"/>
        <v>1000</v>
      </c>
      <c r="M59" s="50">
        <f t="shared" si="39"/>
        <v>1000</v>
      </c>
      <c r="N59" s="50">
        <f t="shared" si="39"/>
        <v>1000</v>
      </c>
      <c r="O59" s="50">
        <f t="shared" si="39"/>
        <v>1000</v>
      </c>
      <c r="P59" s="33">
        <f t="shared" si="32"/>
        <v>12000</v>
      </c>
    </row>
    <row r="60" spans="2:20">
      <c r="C60" s="28" t="s">
        <v>590</v>
      </c>
      <c r="D60" s="50">
        <v>300</v>
      </c>
      <c r="E60" s="50">
        <f t="shared" si="39"/>
        <v>300</v>
      </c>
      <c r="F60" s="50">
        <f t="shared" si="39"/>
        <v>300</v>
      </c>
      <c r="G60" s="50">
        <f t="shared" si="39"/>
        <v>300</v>
      </c>
      <c r="H60" s="50">
        <f t="shared" si="39"/>
        <v>300</v>
      </c>
      <c r="I60" s="50">
        <f t="shared" si="39"/>
        <v>300</v>
      </c>
      <c r="J60" s="50">
        <f t="shared" si="39"/>
        <v>300</v>
      </c>
      <c r="K60" s="50">
        <f t="shared" si="39"/>
        <v>300</v>
      </c>
      <c r="L60" s="50">
        <f t="shared" si="39"/>
        <v>300</v>
      </c>
      <c r="M60" s="50">
        <f t="shared" si="39"/>
        <v>300</v>
      </c>
      <c r="N60" s="50">
        <f t="shared" si="39"/>
        <v>300</v>
      </c>
      <c r="O60" s="50">
        <f t="shared" si="39"/>
        <v>300</v>
      </c>
      <c r="P60" s="33">
        <f t="shared" si="32"/>
        <v>3600</v>
      </c>
    </row>
    <row r="61" spans="2:20">
      <c r="C61" s="28" t="s">
        <v>591</v>
      </c>
      <c r="D61" s="50">
        <v>300</v>
      </c>
      <c r="E61" s="50">
        <f t="shared" si="39"/>
        <v>300</v>
      </c>
      <c r="F61" s="50">
        <f t="shared" si="39"/>
        <v>300</v>
      </c>
      <c r="G61" s="50">
        <f t="shared" si="39"/>
        <v>300</v>
      </c>
      <c r="H61" s="50">
        <f t="shared" si="39"/>
        <v>300</v>
      </c>
      <c r="I61" s="50">
        <f t="shared" si="39"/>
        <v>300</v>
      </c>
      <c r="J61" s="50">
        <f t="shared" si="39"/>
        <v>300</v>
      </c>
      <c r="K61" s="50">
        <f t="shared" si="39"/>
        <v>300</v>
      </c>
      <c r="L61" s="50">
        <f t="shared" si="39"/>
        <v>300</v>
      </c>
      <c r="M61" s="50">
        <f t="shared" si="39"/>
        <v>300</v>
      </c>
      <c r="N61" s="50">
        <f t="shared" si="39"/>
        <v>300</v>
      </c>
      <c r="O61" s="50">
        <f t="shared" si="39"/>
        <v>300</v>
      </c>
      <c r="P61" s="33">
        <f t="shared" si="32"/>
        <v>3600</v>
      </c>
    </row>
    <row r="62" spans="2:20">
      <c r="C62" s="28" t="s">
        <v>592</v>
      </c>
      <c r="D62" s="50">
        <v>200</v>
      </c>
      <c r="E62" s="50">
        <f t="shared" si="39"/>
        <v>200</v>
      </c>
      <c r="F62" s="50">
        <f t="shared" si="39"/>
        <v>200</v>
      </c>
      <c r="G62" s="50">
        <f t="shared" si="39"/>
        <v>200</v>
      </c>
      <c r="H62" s="50">
        <f t="shared" si="39"/>
        <v>200</v>
      </c>
      <c r="I62" s="50">
        <f t="shared" si="39"/>
        <v>200</v>
      </c>
      <c r="J62" s="50">
        <f t="shared" si="39"/>
        <v>200</v>
      </c>
      <c r="K62" s="50">
        <f t="shared" si="39"/>
        <v>200</v>
      </c>
      <c r="L62" s="50">
        <f t="shared" si="39"/>
        <v>200</v>
      </c>
      <c r="M62" s="50">
        <f t="shared" si="39"/>
        <v>200</v>
      </c>
      <c r="N62" s="50">
        <f t="shared" si="39"/>
        <v>200</v>
      </c>
      <c r="O62" s="50">
        <f t="shared" si="39"/>
        <v>200</v>
      </c>
      <c r="P62" s="33">
        <f>SUM(D62:O62)</f>
        <v>2400</v>
      </c>
    </row>
    <row r="63" spans="2:20" s="40" customFormat="1">
      <c r="B63" s="40" t="s">
        <v>618</v>
      </c>
      <c r="D63" s="52">
        <f t="shared" ref="D63:O63" si="40">SUM(D64:D69)*(D7*D9+D12*D14+D17*D19+D22*D24)</f>
        <v>6700</v>
      </c>
      <c r="E63" s="52">
        <f t="shared" si="40"/>
        <v>6949.875</v>
      </c>
      <c r="F63" s="52">
        <f t="shared" si="40"/>
        <v>6949.875</v>
      </c>
      <c r="G63" s="52">
        <f t="shared" si="40"/>
        <v>8199.875</v>
      </c>
      <c r="H63" s="52">
        <f t="shared" si="40"/>
        <v>9449.875</v>
      </c>
      <c r="I63" s="52">
        <f t="shared" si="40"/>
        <v>10699.875</v>
      </c>
      <c r="J63" s="52">
        <f t="shared" si="40"/>
        <v>11949.875</v>
      </c>
      <c r="K63" s="52">
        <f t="shared" si="40"/>
        <v>13199.875</v>
      </c>
      <c r="L63" s="52">
        <f t="shared" si="40"/>
        <v>14449.875</v>
      </c>
      <c r="M63" s="52">
        <f t="shared" si="40"/>
        <v>15699.875</v>
      </c>
      <c r="N63" s="52">
        <f t="shared" si="40"/>
        <v>16949.875</v>
      </c>
      <c r="O63" s="52">
        <f t="shared" si="40"/>
        <v>18199.875</v>
      </c>
      <c r="P63" s="41">
        <f>SUM(D63:O63)</f>
        <v>139398.625</v>
      </c>
    </row>
    <row r="64" spans="2:20">
      <c r="C64" s="28" t="s">
        <v>643</v>
      </c>
      <c r="D64" s="51">
        <v>0.05</v>
      </c>
      <c r="E64" s="51">
        <f>D64</f>
        <v>0.05</v>
      </c>
      <c r="F64" s="51">
        <f t="shared" ref="F64:O64" si="41">E64</f>
        <v>0.05</v>
      </c>
      <c r="G64" s="51">
        <f t="shared" si="41"/>
        <v>0.05</v>
      </c>
      <c r="H64" s="51">
        <f t="shared" si="41"/>
        <v>0.05</v>
      </c>
      <c r="I64" s="51">
        <f t="shared" si="41"/>
        <v>0.05</v>
      </c>
      <c r="J64" s="51">
        <f t="shared" si="41"/>
        <v>0.05</v>
      </c>
      <c r="K64" s="51">
        <f t="shared" si="41"/>
        <v>0.05</v>
      </c>
      <c r="L64" s="51">
        <f t="shared" si="41"/>
        <v>0.05</v>
      </c>
      <c r="M64" s="51">
        <f t="shared" si="41"/>
        <v>0.05</v>
      </c>
      <c r="N64" s="51">
        <f t="shared" si="41"/>
        <v>0.05</v>
      </c>
      <c r="O64" s="51">
        <f t="shared" si="41"/>
        <v>0.05</v>
      </c>
      <c r="P64" s="48">
        <f>SUM(D64:O64)</f>
        <v>0.6</v>
      </c>
    </row>
    <row r="65" spans="1:16">
      <c r="C65" s="28" t="s">
        <v>644</v>
      </c>
      <c r="D65" s="51">
        <v>0.03</v>
      </c>
      <c r="E65" s="51">
        <f t="shared" ref="E65:O69" si="42">D65</f>
        <v>0.03</v>
      </c>
      <c r="F65" s="51">
        <f t="shared" si="42"/>
        <v>0.03</v>
      </c>
      <c r="G65" s="51">
        <f t="shared" si="42"/>
        <v>0.03</v>
      </c>
      <c r="H65" s="51">
        <f t="shared" si="42"/>
        <v>0.03</v>
      </c>
      <c r="I65" s="51">
        <f t="shared" si="42"/>
        <v>0.03</v>
      </c>
      <c r="J65" s="51">
        <f t="shared" si="42"/>
        <v>0.03</v>
      </c>
      <c r="K65" s="51">
        <f t="shared" si="42"/>
        <v>0.03</v>
      </c>
      <c r="L65" s="51">
        <f t="shared" si="42"/>
        <v>0.03</v>
      </c>
      <c r="M65" s="51">
        <f t="shared" si="42"/>
        <v>0.03</v>
      </c>
      <c r="N65" s="51">
        <f t="shared" si="42"/>
        <v>0.03</v>
      </c>
      <c r="O65" s="51">
        <f t="shared" si="42"/>
        <v>0.03</v>
      </c>
      <c r="P65" s="48">
        <f t="shared" si="32"/>
        <v>0.3600000000000001</v>
      </c>
    </row>
    <row r="66" spans="1:16">
      <c r="C66" s="28" t="s">
        <v>645</v>
      </c>
      <c r="D66" s="51">
        <v>0.02</v>
      </c>
      <c r="E66" s="51">
        <f t="shared" si="42"/>
        <v>0.02</v>
      </c>
      <c r="F66" s="51">
        <f t="shared" si="42"/>
        <v>0.02</v>
      </c>
      <c r="G66" s="51">
        <f t="shared" si="42"/>
        <v>0.02</v>
      </c>
      <c r="H66" s="51">
        <f t="shared" si="42"/>
        <v>0.02</v>
      </c>
      <c r="I66" s="51">
        <f t="shared" si="42"/>
        <v>0.02</v>
      </c>
      <c r="J66" s="51">
        <f t="shared" si="42"/>
        <v>0.02</v>
      </c>
      <c r="K66" s="51">
        <f t="shared" si="42"/>
        <v>0.02</v>
      </c>
      <c r="L66" s="51">
        <f t="shared" si="42"/>
        <v>0.02</v>
      </c>
      <c r="M66" s="51">
        <f t="shared" si="42"/>
        <v>0.02</v>
      </c>
      <c r="N66" s="51">
        <f t="shared" si="42"/>
        <v>0.02</v>
      </c>
      <c r="O66" s="51">
        <f t="shared" si="42"/>
        <v>0.02</v>
      </c>
      <c r="P66" s="48">
        <f t="shared" si="32"/>
        <v>0.23999999999999996</v>
      </c>
    </row>
    <row r="67" spans="1:16">
      <c r="C67" s="28" t="s">
        <v>646</v>
      </c>
      <c r="D67" s="51">
        <v>0.05</v>
      </c>
      <c r="E67" s="51">
        <f t="shared" si="42"/>
        <v>0.05</v>
      </c>
      <c r="F67" s="51">
        <f t="shared" si="42"/>
        <v>0.05</v>
      </c>
      <c r="G67" s="51">
        <f t="shared" si="42"/>
        <v>0.05</v>
      </c>
      <c r="H67" s="51">
        <f t="shared" si="42"/>
        <v>0.05</v>
      </c>
      <c r="I67" s="51">
        <f t="shared" si="42"/>
        <v>0.05</v>
      </c>
      <c r="J67" s="51">
        <f t="shared" si="42"/>
        <v>0.05</v>
      </c>
      <c r="K67" s="51">
        <f t="shared" si="42"/>
        <v>0.05</v>
      </c>
      <c r="L67" s="51">
        <f t="shared" si="42"/>
        <v>0.05</v>
      </c>
      <c r="M67" s="51">
        <f t="shared" si="42"/>
        <v>0.05</v>
      </c>
      <c r="N67" s="51">
        <f t="shared" si="42"/>
        <v>0.05</v>
      </c>
      <c r="O67" s="51">
        <f t="shared" si="42"/>
        <v>0.05</v>
      </c>
      <c r="P67" s="48">
        <f t="shared" si="32"/>
        <v>0.6</v>
      </c>
    </row>
    <row r="68" spans="1:16">
      <c r="C68" s="28" t="s">
        <v>647</v>
      </c>
      <c r="D68" s="51">
        <v>0.09</v>
      </c>
      <c r="E68" s="51">
        <f t="shared" si="42"/>
        <v>0.09</v>
      </c>
      <c r="F68" s="51">
        <f t="shared" si="42"/>
        <v>0.09</v>
      </c>
      <c r="G68" s="51">
        <f t="shared" si="42"/>
        <v>0.09</v>
      </c>
      <c r="H68" s="51">
        <f t="shared" si="42"/>
        <v>0.09</v>
      </c>
      <c r="I68" s="51">
        <f t="shared" si="42"/>
        <v>0.09</v>
      </c>
      <c r="J68" s="51">
        <f t="shared" si="42"/>
        <v>0.09</v>
      </c>
      <c r="K68" s="51">
        <f t="shared" si="42"/>
        <v>0.09</v>
      </c>
      <c r="L68" s="51">
        <f t="shared" si="42"/>
        <v>0.09</v>
      </c>
      <c r="M68" s="51">
        <f t="shared" si="42"/>
        <v>0.09</v>
      </c>
      <c r="N68" s="51">
        <f t="shared" si="42"/>
        <v>0.09</v>
      </c>
      <c r="O68" s="51">
        <f t="shared" si="42"/>
        <v>0.09</v>
      </c>
      <c r="P68" s="48">
        <f t="shared" si="32"/>
        <v>1.0799999999999998</v>
      </c>
    </row>
    <row r="69" spans="1:16">
      <c r="C69" s="28" t="s">
        <v>648</v>
      </c>
      <c r="D69" s="51">
        <v>0.01</v>
      </c>
      <c r="E69" s="51">
        <f t="shared" si="42"/>
        <v>0.01</v>
      </c>
      <c r="F69" s="51">
        <f t="shared" si="42"/>
        <v>0.01</v>
      </c>
      <c r="G69" s="51">
        <f t="shared" si="42"/>
        <v>0.01</v>
      </c>
      <c r="H69" s="51">
        <f t="shared" si="42"/>
        <v>0.01</v>
      </c>
      <c r="I69" s="51">
        <f t="shared" si="42"/>
        <v>0.01</v>
      </c>
      <c r="J69" s="51">
        <f t="shared" si="42"/>
        <v>0.01</v>
      </c>
      <c r="K69" s="51">
        <f t="shared" si="42"/>
        <v>0.01</v>
      </c>
      <c r="L69" s="51">
        <f t="shared" si="42"/>
        <v>0.01</v>
      </c>
      <c r="M69" s="51">
        <f t="shared" si="42"/>
        <v>0.01</v>
      </c>
      <c r="N69" s="51">
        <f t="shared" si="42"/>
        <v>0.01</v>
      </c>
      <c r="O69" s="51">
        <f t="shared" si="42"/>
        <v>0.01</v>
      </c>
      <c r="P69" s="48">
        <f>SUM(D69:O69)</f>
        <v>0.11999999999999998</v>
      </c>
    </row>
    <row r="70" spans="1:16" s="40" customFormat="1">
      <c r="B70" s="40" t="s">
        <v>625</v>
      </c>
      <c r="D70" s="52">
        <f t="shared" ref="D70:O70" si="43">SUM(D71:D76)*(D9*D8+D13*D14+D18*D19+D23*D24)</f>
        <v>6600.0000000000009</v>
      </c>
      <c r="E70" s="52">
        <f t="shared" si="43"/>
        <v>8249.7800000000007</v>
      </c>
      <c r="F70" s="52">
        <f t="shared" si="43"/>
        <v>9679.6700000000019</v>
      </c>
      <c r="G70" s="52">
        <f t="shared" si="43"/>
        <v>17709.560000000001</v>
      </c>
      <c r="H70" s="52">
        <f t="shared" si="43"/>
        <v>19139.45</v>
      </c>
      <c r="I70" s="52">
        <f t="shared" si="43"/>
        <v>21669.340000000004</v>
      </c>
      <c r="J70" s="52">
        <f t="shared" si="43"/>
        <v>24199.230000000003</v>
      </c>
      <c r="K70" s="52">
        <f t="shared" si="43"/>
        <v>26729.120000000003</v>
      </c>
      <c r="L70" s="52">
        <f t="shared" si="43"/>
        <v>29259.010000000002</v>
      </c>
      <c r="M70" s="52">
        <f t="shared" si="43"/>
        <v>31788.900000000005</v>
      </c>
      <c r="N70" s="52">
        <f t="shared" si="43"/>
        <v>34318.79</v>
      </c>
      <c r="O70" s="52">
        <f t="shared" si="43"/>
        <v>36848.680000000008</v>
      </c>
      <c r="P70" s="41">
        <f>SUM(D70:O70)</f>
        <v>266191.53000000003</v>
      </c>
    </row>
    <row r="71" spans="1:16">
      <c r="C71" s="28" t="s">
        <v>649</v>
      </c>
      <c r="D71" s="51">
        <v>0.04</v>
      </c>
      <c r="E71" s="51">
        <f>D71</f>
        <v>0.04</v>
      </c>
      <c r="F71" s="51">
        <f t="shared" ref="F71:O71" si="44">E71</f>
        <v>0.04</v>
      </c>
      <c r="G71" s="51">
        <f t="shared" si="44"/>
        <v>0.04</v>
      </c>
      <c r="H71" s="51">
        <f t="shared" si="44"/>
        <v>0.04</v>
      </c>
      <c r="I71" s="51">
        <f t="shared" si="44"/>
        <v>0.04</v>
      </c>
      <c r="J71" s="51">
        <f t="shared" si="44"/>
        <v>0.04</v>
      </c>
      <c r="K71" s="51">
        <f t="shared" si="44"/>
        <v>0.04</v>
      </c>
      <c r="L71" s="51">
        <f t="shared" si="44"/>
        <v>0.04</v>
      </c>
      <c r="M71" s="51">
        <f t="shared" si="44"/>
        <v>0.04</v>
      </c>
      <c r="N71" s="51">
        <f t="shared" si="44"/>
        <v>0.04</v>
      </c>
      <c r="O71" s="51">
        <f t="shared" si="44"/>
        <v>0.04</v>
      </c>
      <c r="P71" s="48">
        <f t="shared" si="32"/>
        <v>0.47999999999999993</v>
      </c>
    </row>
    <row r="72" spans="1:16">
      <c r="C72" s="28" t="s">
        <v>650</v>
      </c>
      <c r="D72" s="51">
        <v>0.03</v>
      </c>
      <c r="E72" s="51">
        <f t="shared" ref="E72:O76" si="45">D72</f>
        <v>0.03</v>
      </c>
      <c r="F72" s="51">
        <f t="shared" si="45"/>
        <v>0.03</v>
      </c>
      <c r="G72" s="51">
        <f t="shared" si="45"/>
        <v>0.03</v>
      </c>
      <c r="H72" s="51">
        <f t="shared" si="45"/>
        <v>0.03</v>
      </c>
      <c r="I72" s="51">
        <f t="shared" si="45"/>
        <v>0.03</v>
      </c>
      <c r="J72" s="51">
        <f t="shared" si="45"/>
        <v>0.03</v>
      </c>
      <c r="K72" s="51">
        <f t="shared" si="45"/>
        <v>0.03</v>
      </c>
      <c r="L72" s="51">
        <f t="shared" si="45"/>
        <v>0.03</v>
      </c>
      <c r="M72" s="51">
        <f t="shared" si="45"/>
        <v>0.03</v>
      </c>
      <c r="N72" s="51">
        <f t="shared" si="45"/>
        <v>0.03</v>
      </c>
      <c r="O72" s="51">
        <f t="shared" si="45"/>
        <v>0.03</v>
      </c>
      <c r="P72" s="48">
        <f t="shared" si="32"/>
        <v>0.3600000000000001</v>
      </c>
    </row>
    <row r="73" spans="1:16">
      <c r="C73" s="28" t="s">
        <v>651</v>
      </c>
      <c r="D73" s="51">
        <v>0.02</v>
      </c>
      <c r="E73" s="51">
        <f t="shared" si="45"/>
        <v>0.02</v>
      </c>
      <c r="F73" s="51">
        <f t="shared" si="45"/>
        <v>0.02</v>
      </c>
      <c r="G73" s="51">
        <f t="shared" si="45"/>
        <v>0.02</v>
      </c>
      <c r="H73" s="51">
        <f t="shared" si="45"/>
        <v>0.02</v>
      </c>
      <c r="I73" s="51">
        <f t="shared" si="45"/>
        <v>0.02</v>
      </c>
      <c r="J73" s="51">
        <f t="shared" si="45"/>
        <v>0.02</v>
      </c>
      <c r="K73" s="51">
        <f t="shared" si="45"/>
        <v>0.02</v>
      </c>
      <c r="L73" s="51">
        <f t="shared" si="45"/>
        <v>0.02</v>
      </c>
      <c r="M73" s="51">
        <f t="shared" si="45"/>
        <v>0.02</v>
      </c>
      <c r="N73" s="51">
        <f t="shared" si="45"/>
        <v>0.02</v>
      </c>
      <c r="O73" s="51">
        <f t="shared" si="45"/>
        <v>0.02</v>
      </c>
      <c r="P73" s="48">
        <f t="shared" si="32"/>
        <v>0.23999999999999996</v>
      </c>
    </row>
    <row r="74" spans="1:16">
      <c r="C74" s="28" t="s">
        <v>652</v>
      </c>
      <c r="D74" s="51">
        <v>0.05</v>
      </c>
      <c r="E74" s="51">
        <f t="shared" si="45"/>
        <v>0.05</v>
      </c>
      <c r="F74" s="51">
        <f t="shared" si="45"/>
        <v>0.05</v>
      </c>
      <c r="G74" s="51">
        <f t="shared" si="45"/>
        <v>0.05</v>
      </c>
      <c r="H74" s="51">
        <f t="shared" si="45"/>
        <v>0.05</v>
      </c>
      <c r="I74" s="51">
        <f t="shared" si="45"/>
        <v>0.05</v>
      </c>
      <c r="J74" s="51">
        <f t="shared" si="45"/>
        <v>0.05</v>
      </c>
      <c r="K74" s="51">
        <f t="shared" si="45"/>
        <v>0.05</v>
      </c>
      <c r="L74" s="51">
        <f t="shared" si="45"/>
        <v>0.05</v>
      </c>
      <c r="M74" s="51">
        <f t="shared" si="45"/>
        <v>0.05</v>
      </c>
      <c r="N74" s="51">
        <f t="shared" si="45"/>
        <v>0.05</v>
      </c>
      <c r="O74" s="51">
        <f t="shared" si="45"/>
        <v>0.05</v>
      </c>
      <c r="P74" s="48">
        <f t="shared" si="32"/>
        <v>0.6</v>
      </c>
    </row>
    <row r="75" spans="1:16">
      <c r="C75" s="28" t="s">
        <v>653</v>
      </c>
      <c r="D75" s="51">
        <v>7.0000000000000007E-2</v>
      </c>
      <c r="E75" s="51">
        <f t="shared" si="45"/>
        <v>7.0000000000000007E-2</v>
      </c>
      <c r="F75" s="51">
        <f t="shared" si="45"/>
        <v>7.0000000000000007E-2</v>
      </c>
      <c r="G75" s="51">
        <f t="shared" si="45"/>
        <v>7.0000000000000007E-2</v>
      </c>
      <c r="H75" s="51">
        <f t="shared" si="45"/>
        <v>7.0000000000000007E-2</v>
      </c>
      <c r="I75" s="51">
        <f t="shared" si="45"/>
        <v>7.0000000000000007E-2</v>
      </c>
      <c r="J75" s="51">
        <f t="shared" si="45"/>
        <v>7.0000000000000007E-2</v>
      </c>
      <c r="K75" s="51">
        <f t="shared" si="45"/>
        <v>7.0000000000000007E-2</v>
      </c>
      <c r="L75" s="51">
        <f t="shared" si="45"/>
        <v>7.0000000000000007E-2</v>
      </c>
      <c r="M75" s="51">
        <f t="shared" si="45"/>
        <v>7.0000000000000007E-2</v>
      </c>
      <c r="N75" s="51">
        <f t="shared" si="45"/>
        <v>7.0000000000000007E-2</v>
      </c>
      <c r="O75" s="51">
        <f t="shared" si="45"/>
        <v>7.0000000000000007E-2</v>
      </c>
      <c r="P75" s="48">
        <f t="shared" si="32"/>
        <v>0.8400000000000003</v>
      </c>
    </row>
    <row r="76" spans="1:16">
      <c r="C76" s="28" t="s">
        <v>654</v>
      </c>
      <c r="D76" s="51">
        <v>0.01</v>
      </c>
      <c r="E76" s="51">
        <f t="shared" si="45"/>
        <v>0.01</v>
      </c>
      <c r="F76" s="51">
        <f t="shared" si="45"/>
        <v>0.01</v>
      </c>
      <c r="G76" s="51">
        <f t="shared" si="45"/>
        <v>0.01</v>
      </c>
      <c r="H76" s="51">
        <f t="shared" si="45"/>
        <v>0.01</v>
      </c>
      <c r="I76" s="51">
        <f t="shared" si="45"/>
        <v>0.01</v>
      </c>
      <c r="J76" s="51">
        <f t="shared" si="45"/>
        <v>0.01</v>
      </c>
      <c r="K76" s="51">
        <f t="shared" si="45"/>
        <v>0.01</v>
      </c>
      <c r="L76" s="51">
        <f t="shared" si="45"/>
        <v>0.01</v>
      </c>
      <c r="M76" s="51">
        <f t="shared" si="45"/>
        <v>0.01</v>
      </c>
      <c r="N76" s="51">
        <f t="shared" si="45"/>
        <v>0.01</v>
      </c>
      <c r="O76" s="51">
        <f t="shared" si="45"/>
        <v>0.01</v>
      </c>
      <c r="P76" s="48">
        <f t="shared" si="32"/>
        <v>0.11999999999999998</v>
      </c>
    </row>
    <row r="77" spans="1:16" s="40" customFormat="1">
      <c r="A77" s="40" t="s">
        <v>751</v>
      </c>
      <c r="D77" s="41">
        <f>D40+D43+D28+D34</f>
        <v>49239</v>
      </c>
      <c r="E77" s="41">
        <f t="shared" ref="E77:O77" si="46">E40+E43+E28+E34</f>
        <v>54243.43</v>
      </c>
      <c r="F77" s="41">
        <f t="shared" si="46"/>
        <v>58478.245000000003</v>
      </c>
      <c r="G77" s="41">
        <f t="shared" si="46"/>
        <v>83988.06</v>
      </c>
      <c r="H77" s="41">
        <f t="shared" si="46"/>
        <v>91647.875</v>
      </c>
      <c r="I77" s="41">
        <f t="shared" si="46"/>
        <v>102282.69</v>
      </c>
      <c r="J77" s="41">
        <f t="shared" si="46"/>
        <v>112917.505</v>
      </c>
      <c r="K77" s="41">
        <f t="shared" si="46"/>
        <v>123552.32000000001</v>
      </c>
      <c r="L77" s="41">
        <f t="shared" si="46"/>
        <v>134187.13500000001</v>
      </c>
      <c r="M77" s="41">
        <f t="shared" si="46"/>
        <v>144821.95000000001</v>
      </c>
      <c r="N77" s="41">
        <f t="shared" si="46"/>
        <v>155456.76500000001</v>
      </c>
      <c r="O77" s="41">
        <f t="shared" si="46"/>
        <v>166091.58000000002</v>
      </c>
      <c r="P77" s="41">
        <f>SUM(D77:O77)</f>
        <v>1276906.5550000002</v>
      </c>
    </row>
    <row r="79" spans="1:16" s="29" customFormat="1" ht="15.75">
      <c r="A79" s="29" t="s">
        <v>725</v>
      </c>
      <c r="B79" s="53"/>
      <c r="D79" s="30">
        <f>D26-D77</f>
        <v>7561</v>
      </c>
      <c r="E79" s="30">
        <f t="shared" ref="E79:O79" si="47">E26-E77</f>
        <v>11055.07</v>
      </c>
      <c r="F79" s="30">
        <f t="shared" si="47"/>
        <v>13319.754999999997</v>
      </c>
      <c r="G79" s="30">
        <f t="shared" si="47"/>
        <v>29309.440000000002</v>
      </c>
      <c r="H79" s="30">
        <f t="shared" si="47"/>
        <v>33149.125</v>
      </c>
      <c r="I79" s="30">
        <f t="shared" si="47"/>
        <v>39013.81</v>
      </c>
      <c r="J79" s="30">
        <f t="shared" si="47"/>
        <v>44878.494999999995</v>
      </c>
      <c r="K79" s="30">
        <f t="shared" si="47"/>
        <v>50743.179999999993</v>
      </c>
      <c r="L79" s="30">
        <f t="shared" si="47"/>
        <v>56607.864999999991</v>
      </c>
      <c r="M79" s="30">
        <f t="shared" si="47"/>
        <v>62472.549999999988</v>
      </c>
      <c r="N79" s="30">
        <f t="shared" si="47"/>
        <v>68337.234999999986</v>
      </c>
      <c r="O79" s="30">
        <f t="shared" si="47"/>
        <v>74201.919999999984</v>
      </c>
      <c r="P79" s="30">
        <f>SUM(D79:O79)</f>
        <v>490649.44499999995</v>
      </c>
    </row>
  </sheetData>
  <mergeCells count="1">
    <mergeCell ref="A1:P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6E27F1F-9654-4FBF-B7C8-CB054ADB47EF}">
          <x14:formula1>
            <xm:f>'Bảng phụ'!$F$2:$F$14</xm:f>
          </x14:formula1>
          <xm:sqref>C93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0EE8D-492C-48B4-AC67-7E38F0AC9336}">
  <sheetPr>
    <tabColor theme="7"/>
  </sheetPr>
  <dimension ref="A1:J65"/>
  <sheetViews>
    <sheetView showGridLines="0" zoomScale="90" zoomScaleNormal="90" workbookViewId="0">
      <pane ySplit="7" topLeftCell="A8" activePane="bottomLeft" state="frozen"/>
      <selection pane="bottomLeft" activeCell="D51" sqref="D51"/>
    </sheetView>
  </sheetViews>
  <sheetFormatPr defaultColWidth="0" defaultRowHeight="12.75"/>
  <cols>
    <col min="1" max="1" width="17.75" style="28" customWidth="1"/>
    <col min="2" max="2" width="11.5" style="28" customWidth="1"/>
    <col min="3" max="3" width="22" style="28" customWidth="1"/>
    <col min="4" max="5" width="16.625" style="28" customWidth="1"/>
    <col min="6" max="6" width="16.625" style="87" customWidth="1"/>
    <col min="7" max="16384" width="8" style="28" hidden="1"/>
  </cols>
  <sheetData>
    <row r="1" spans="1:10">
      <c r="A1" s="103" t="s">
        <v>755</v>
      </c>
      <c r="B1" s="103"/>
      <c r="C1" s="103"/>
      <c r="D1" s="103"/>
      <c r="E1" s="103"/>
      <c r="F1" s="103"/>
    </row>
    <row r="2" spans="1:10" ht="13.5" thickBot="1">
      <c r="A2" s="104"/>
      <c r="B2" s="104"/>
      <c r="C2" s="104"/>
      <c r="D2" s="104"/>
      <c r="E2" s="104"/>
      <c r="F2" s="104"/>
    </row>
    <row r="3" spans="1:10" ht="13.5" thickTop="1"/>
    <row r="4" spans="1:10">
      <c r="A4" s="28" t="s">
        <v>757</v>
      </c>
      <c r="C4" s="64" t="s">
        <v>718</v>
      </c>
      <c r="D4" s="62">
        <f>VLOOKUP(C4,'Bảng phụ'!F2:G14,2,FALSE)</f>
        <v>6</v>
      </c>
    </row>
    <row r="6" spans="1:10" ht="13.5" thickBot="1"/>
    <row r="7" spans="1:10" s="45" customFormat="1" ht="16.5" thickBot="1">
      <c r="A7" s="47" t="s">
        <v>546</v>
      </c>
      <c r="B7" s="45" t="s">
        <v>545</v>
      </c>
      <c r="C7" s="45" t="s">
        <v>748</v>
      </c>
      <c r="D7" s="45" t="s">
        <v>32</v>
      </c>
      <c r="E7" s="45" t="s">
        <v>31</v>
      </c>
      <c r="F7" s="88" t="s">
        <v>753</v>
      </c>
    </row>
    <row r="8" spans="1:10" s="42" customFormat="1" ht="19.5" thickBot="1">
      <c r="A8" s="42" t="s">
        <v>734</v>
      </c>
      <c r="F8" s="89"/>
    </row>
    <row r="9" spans="1:10">
      <c r="A9" s="28" t="s">
        <v>548</v>
      </c>
      <c r="B9" s="28" t="s">
        <v>46</v>
      </c>
      <c r="C9" s="35" t="s">
        <v>86</v>
      </c>
      <c r="D9" s="65">
        <f>SUM(D10:D11)</f>
        <v>120</v>
      </c>
      <c r="E9" s="65">
        <f>SUM(E10:E11)</f>
        <v>366</v>
      </c>
      <c r="F9" s="76">
        <f>E9-D9</f>
        <v>246</v>
      </c>
    </row>
    <row r="10" spans="1:10">
      <c r="C10" s="35" t="s">
        <v>40</v>
      </c>
      <c r="D10" s="65">
        <f>VLOOKUP(C10,'Ngân sách'!$C$4:$P$10,'Đối chiếu ngân sách'!$D$4,FALSE)</f>
        <v>70</v>
      </c>
      <c r="E10" s="65">
        <f>VLOOKUP(C10,'Thống kê'!$A$14:$N$16,$D$4,FALSE)</f>
        <v>148</v>
      </c>
      <c r="F10" s="76">
        <f t="shared" ref="F10:F65" si="0">E10-D10</f>
        <v>78</v>
      </c>
    </row>
    <row r="11" spans="1:10">
      <c r="C11" s="35" t="s">
        <v>43</v>
      </c>
      <c r="D11" s="65">
        <f>VLOOKUP(C11,'Ngân sách'!$C$4:$P$10,'Đối chiếu ngân sách'!$D$4,FALSE)</f>
        <v>50</v>
      </c>
      <c r="E11" s="65">
        <f>VLOOKUP(C11,'Thống kê'!$A$14:$N$16,$D$4,FALSE)</f>
        <v>218</v>
      </c>
      <c r="F11" s="76">
        <f t="shared" si="0"/>
        <v>168</v>
      </c>
    </row>
    <row r="12" spans="1:10">
      <c r="C12" s="35" t="s">
        <v>733</v>
      </c>
      <c r="D12" s="65">
        <f>'Ngân sách'!D9</f>
        <v>90</v>
      </c>
      <c r="E12" s="66">
        <v>90</v>
      </c>
      <c r="F12" s="76">
        <f t="shared" si="0"/>
        <v>0</v>
      </c>
    </row>
    <row r="13" spans="1:10" s="43" customFormat="1">
      <c r="C13" s="43" t="s">
        <v>732</v>
      </c>
      <c r="D13" s="67">
        <f>D9*D12</f>
        <v>10800</v>
      </c>
      <c r="E13" s="78">
        <f>E9*E12</f>
        <v>32940</v>
      </c>
      <c r="F13" s="90">
        <f t="shared" si="0"/>
        <v>22140</v>
      </c>
    </row>
    <row r="14" spans="1:10">
      <c r="A14" s="28" t="s">
        <v>552</v>
      </c>
      <c r="B14" s="28" t="s">
        <v>38</v>
      </c>
      <c r="C14" s="35" t="s">
        <v>86</v>
      </c>
      <c r="D14" s="65">
        <f>SUM(D15:D16)</f>
        <v>450</v>
      </c>
      <c r="E14" s="65">
        <f>SUM(E15:E16)</f>
        <v>789</v>
      </c>
      <c r="F14" s="76">
        <f t="shared" si="0"/>
        <v>339</v>
      </c>
    </row>
    <row r="15" spans="1:10">
      <c r="C15" s="35" t="s">
        <v>40</v>
      </c>
      <c r="D15" s="65">
        <f>VLOOKUP(C15,'Ngân sách'!$C$11:$P$14,'Đối chiếu ngân sách'!$D$4,FALSE)</f>
        <v>50</v>
      </c>
      <c r="E15" s="65">
        <f>VLOOKUP(C15,'Thống kê'!$A$5:$N$7,$D$4,FALSE)</f>
        <v>538</v>
      </c>
      <c r="F15" s="76">
        <f t="shared" si="0"/>
        <v>488</v>
      </c>
      <c r="J15" s="86"/>
    </row>
    <row r="16" spans="1:10">
      <c r="C16" s="35" t="s">
        <v>43</v>
      </c>
      <c r="D16" s="65">
        <f>VLOOKUP(C16,'Ngân sách'!$C$11:$P$14,'Đối chiếu ngân sách'!$D$4,FALSE)</f>
        <v>400</v>
      </c>
      <c r="E16" s="65">
        <f>VLOOKUP(C16,'Thống kê'!$A$5:$N$7,$D$4,FALSE)</f>
        <v>251</v>
      </c>
      <c r="F16" s="76">
        <f t="shared" si="0"/>
        <v>-149</v>
      </c>
      <c r="J16" s="86"/>
    </row>
    <row r="17" spans="1:10">
      <c r="C17" s="35" t="s">
        <v>733</v>
      </c>
      <c r="D17" s="65">
        <f>'Ngân sách'!D14</f>
        <v>100</v>
      </c>
      <c r="E17" s="66">
        <v>100</v>
      </c>
      <c r="F17" s="76">
        <f t="shared" si="0"/>
        <v>0</v>
      </c>
      <c r="J17" s="86"/>
    </row>
    <row r="18" spans="1:10" s="43" customFormat="1">
      <c r="C18" s="43" t="s">
        <v>732</v>
      </c>
      <c r="D18" s="67">
        <f>D14*D17</f>
        <v>45000</v>
      </c>
      <c r="E18" s="78">
        <f>E14*E17</f>
        <v>78900</v>
      </c>
      <c r="F18" s="90">
        <f t="shared" si="0"/>
        <v>33900</v>
      </c>
    </row>
    <row r="19" spans="1:10">
      <c r="A19" s="28" t="s">
        <v>556</v>
      </c>
      <c r="B19" s="28" t="s">
        <v>44</v>
      </c>
      <c r="C19" s="35" t="s">
        <v>86</v>
      </c>
      <c r="D19" s="65">
        <f>SUM(D20:D21)</f>
        <v>300</v>
      </c>
      <c r="E19" s="65">
        <f>SUM(E20:E21)</f>
        <v>462</v>
      </c>
      <c r="F19" s="76">
        <f t="shared" si="0"/>
        <v>162</v>
      </c>
    </row>
    <row r="20" spans="1:10">
      <c r="C20" s="35" t="s">
        <v>40</v>
      </c>
      <c r="D20" s="65">
        <f>VLOOKUP(C20,'Ngân sách'!$C$17:$P$19,'Đối chiếu ngân sách'!$D$4,FALSE)</f>
        <v>50</v>
      </c>
      <c r="E20" s="65">
        <f>VLOOKUP(C20,'Thống kê'!$A$11:$N$13,$D$4,FALSE)</f>
        <v>135</v>
      </c>
      <c r="F20" s="76">
        <f t="shared" si="0"/>
        <v>85</v>
      </c>
    </row>
    <row r="21" spans="1:10">
      <c r="C21" s="35" t="s">
        <v>43</v>
      </c>
      <c r="D21" s="65">
        <f>VLOOKUP(C21,'Ngân sách'!$C$17:$P$19,'Đối chiếu ngân sách'!$D$4,FALSE)</f>
        <v>250</v>
      </c>
      <c r="E21" s="65">
        <f>VLOOKUP(C21,'Thống kê'!$A$11:$N$13,$D$4,FALSE)</f>
        <v>327</v>
      </c>
      <c r="F21" s="76">
        <f t="shared" si="0"/>
        <v>77</v>
      </c>
    </row>
    <row r="22" spans="1:10">
      <c r="C22" s="35" t="s">
        <v>733</v>
      </c>
      <c r="D22" s="65">
        <f>'Ngân sách'!D19</f>
        <v>110</v>
      </c>
      <c r="E22" s="66">
        <v>110</v>
      </c>
      <c r="F22" s="76">
        <f t="shared" si="0"/>
        <v>0</v>
      </c>
    </row>
    <row r="23" spans="1:10" s="43" customFormat="1">
      <c r="C23" s="43" t="s">
        <v>732</v>
      </c>
      <c r="D23" s="67">
        <f>D19*D22</f>
        <v>33000</v>
      </c>
      <c r="E23" s="78">
        <f>E19*E22</f>
        <v>50820</v>
      </c>
      <c r="F23" s="90">
        <f t="shared" si="0"/>
        <v>17820</v>
      </c>
    </row>
    <row r="24" spans="1:10">
      <c r="A24" s="28" t="s">
        <v>750</v>
      </c>
      <c r="B24" s="28" t="s">
        <v>41</v>
      </c>
      <c r="C24" s="35" t="s">
        <v>86</v>
      </c>
      <c r="D24" s="65">
        <f>SUM(D25:D26)</f>
        <v>300</v>
      </c>
      <c r="E24" s="65">
        <f>SUM(E25:E26)</f>
        <v>702</v>
      </c>
      <c r="F24" s="76">
        <f t="shared" si="0"/>
        <v>402</v>
      </c>
    </row>
    <row r="25" spans="1:10">
      <c r="C25" s="35" t="s">
        <v>40</v>
      </c>
      <c r="D25" s="65">
        <f>VLOOKUP(C25,'Ngân sách'!$C$22:$P$23,'Đối chiếu ngân sách'!$D$4,FALSE)</f>
        <v>200</v>
      </c>
      <c r="E25" s="65">
        <f>VLOOKUP(C25,'Thống kê'!$A$8:$N$10,$D$4,FALSE)</f>
        <v>214</v>
      </c>
      <c r="F25" s="76">
        <f t="shared" si="0"/>
        <v>14</v>
      </c>
    </row>
    <row r="26" spans="1:10">
      <c r="C26" s="35" t="s">
        <v>43</v>
      </c>
      <c r="D26" s="65">
        <f>VLOOKUP(C26,'Ngân sách'!$C$22:$P$23,'Đối chiếu ngân sách'!$D$4,FALSE)</f>
        <v>100</v>
      </c>
      <c r="E26" s="65">
        <f>VLOOKUP(C26,'Thống kê'!$A$8:$N$10,$D$4,FALSE)</f>
        <v>488</v>
      </c>
      <c r="F26" s="76">
        <f t="shared" si="0"/>
        <v>388</v>
      </c>
    </row>
    <row r="27" spans="1:10">
      <c r="C27" s="35" t="s">
        <v>733</v>
      </c>
      <c r="D27" s="65">
        <f>'Ngân sách'!D24</f>
        <v>100</v>
      </c>
      <c r="E27" s="66">
        <v>100</v>
      </c>
      <c r="F27" s="76">
        <f t="shared" si="0"/>
        <v>0</v>
      </c>
    </row>
    <row r="28" spans="1:10" s="43" customFormat="1">
      <c r="C28" s="43" t="s">
        <v>732</v>
      </c>
      <c r="D28" s="67">
        <f>D24*D27</f>
        <v>30000</v>
      </c>
      <c r="E28" s="67">
        <f>E24*E27</f>
        <v>70200</v>
      </c>
      <c r="F28" s="91">
        <f t="shared" si="0"/>
        <v>40200</v>
      </c>
    </row>
    <row r="29" spans="1:10" s="40" customFormat="1">
      <c r="A29" s="40" t="s">
        <v>731</v>
      </c>
      <c r="D29" s="68">
        <f>D13+D18+D23+D28</f>
        <v>118800</v>
      </c>
      <c r="E29" s="68">
        <f>E13+E18+E23+E28</f>
        <v>232860</v>
      </c>
      <c r="F29" s="75">
        <f t="shared" si="0"/>
        <v>114060</v>
      </c>
    </row>
    <row r="30" spans="1:10" s="42" customFormat="1" ht="19.5" thickBot="1">
      <c r="A30" s="42" t="s">
        <v>730</v>
      </c>
      <c r="D30" s="69"/>
      <c r="E30" s="69"/>
      <c r="F30" s="89">
        <f t="shared" si="0"/>
        <v>0</v>
      </c>
    </row>
    <row r="31" spans="1:10" s="56" customFormat="1" ht="15" customHeight="1" thickBot="1">
      <c r="A31" s="55" t="s">
        <v>752</v>
      </c>
      <c r="D31" s="70">
        <f>D32*D9+D33*D14+D34*D19+D35*D24</f>
        <v>32100</v>
      </c>
      <c r="E31" s="70">
        <f>E32*E9+E33*E14+E34*E19+E35*E24</f>
        <v>62796</v>
      </c>
      <c r="F31" s="70">
        <f t="shared" si="0"/>
        <v>30696</v>
      </c>
    </row>
    <row r="32" spans="1:10" ht="15" customHeight="1">
      <c r="A32" s="40"/>
      <c r="B32" s="28" t="s">
        <v>548</v>
      </c>
      <c r="C32" s="28" t="s">
        <v>46</v>
      </c>
      <c r="D32" s="65">
        <f>VLOOKUP(C32,'Ngân sách'!$C$29:$P$32,'Đối chiếu ngân sách'!$D$4,FALSE)</f>
        <v>25</v>
      </c>
      <c r="E32" s="66">
        <v>25</v>
      </c>
      <c r="F32" s="76">
        <f t="shared" si="0"/>
        <v>0</v>
      </c>
    </row>
    <row r="33" spans="1:6" ht="15" customHeight="1">
      <c r="B33" s="28" t="s">
        <v>552</v>
      </c>
      <c r="C33" s="28" t="s">
        <v>38</v>
      </c>
      <c r="D33" s="65">
        <f>VLOOKUP(C33,'Ngân sách'!$C$29:$P$32,'Đối chiếu ngân sách'!$D$4,FALSE)</f>
        <v>22</v>
      </c>
      <c r="E33" s="66">
        <v>22</v>
      </c>
      <c r="F33" s="76">
        <f t="shared" si="0"/>
        <v>0</v>
      </c>
    </row>
    <row r="34" spans="1:6" ht="15" customHeight="1">
      <c r="B34" s="28" t="s">
        <v>556</v>
      </c>
      <c r="C34" s="28" t="s">
        <v>44</v>
      </c>
      <c r="D34" s="65">
        <f>VLOOKUP(C34,'Ngân sách'!$C$29:$P$32,'Đối chiếu ngân sách'!$D$4,FALSE)</f>
        <v>36</v>
      </c>
      <c r="E34" s="66">
        <v>36</v>
      </c>
      <c r="F34" s="76">
        <f t="shared" si="0"/>
        <v>0</v>
      </c>
    </row>
    <row r="35" spans="1:6" ht="15" customHeight="1">
      <c r="B35" s="28" t="s">
        <v>750</v>
      </c>
      <c r="C35" s="28" t="s">
        <v>41</v>
      </c>
      <c r="D35" s="65">
        <f>VLOOKUP(C35,'Ngân sách'!$C$29:$P$32,'Đối chiếu ngân sách'!$D$4,FALSE)</f>
        <v>28</v>
      </c>
      <c r="E35" s="66">
        <v>28</v>
      </c>
      <c r="F35" s="76">
        <f t="shared" si="0"/>
        <v>0</v>
      </c>
    </row>
    <row r="36" spans="1:6" ht="15" customHeight="1">
      <c r="D36" s="71"/>
      <c r="E36" s="71"/>
    </row>
    <row r="37" spans="1:6" s="59" customFormat="1" ht="15" customHeight="1" thickBot="1">
      <c r="A37" s="31" t="s">
        <v>729</v>
      </c>
      <c r="D37" s="72">
        <f>VLOOKUP(A37,'Ngân sách'!$A$34:$P$34,('Đối chiếu ngân sách'!$D$4+2),FALSE)</f>
        <v>639</v>
      </c>
      <c r="E37" s="72">
        <f>VLOOKUP("Logistics",'Thống kê'!$A$19:$N$65,$D$4,FALSE)</f>
        <v>1121.2444444444443</v>
      </c>
      <c r="F37" s="72">
        <f t="shared" si="0"/>
        <v>482.2444444444443</v>
      </c>
    </row>
    <row r="38" spans="1:6" ht="15" customHeight="1">
      <c r="D38" s="71"/>
      <c r="E38" s="71"/>
    </row>
    <row r="39" spans="1:6" s="31" customFormat="1" ht="13.5" thickBot="1">
      <c r="A39" s="31" t="s">
        <v>727</v>
      </c>
      <c r="D39" s="73">
        <f>VLOOKUP(A39,'Ngân sách'!$A$40:$P$40,('Đối chiếu ngân sách'!$D$4+2),FALSE)</f>
        <v>18719.55</v>
      </c>
      <c r="E39" s="73">
        <f>VLOOKUP("Marketing",'Thống kê'!$A$19:$N$65,$D$4,FALSE)</f>
        <v>32064</v>
      </c>
      <c r="F39" s="72">
        <f t="shared" si="0"/>
        <v>13344.45</v>
      </c>
    </row>
    <row r="40" spans="1:6" ht="15" customHeight="1">
      <c r="D40" s="71"/>
      <c r="E40" s="71"/>
    </row>
    <row r="41" spans="1:6" s="31" customFormat="1" ht="15" customHeight="1" thickBot="1">
      <c r="A41" s="31" t="s">
        <v>726</v>
      </c>
      <c r="D41" s="74">
        <f>D42+D49+D52+D61+D62</f>
        <v>40189.324999999997</v>
      </c>
      <c r="E41" s="74">
        <f>E42+E49+E52+E61+E62</f>
        <v>110212</v>
      </c>
      <c r="F41" s="72">
        <f t="shared" si="0"/>
        <v>70022.675000000003</v>
      </c>
    </row>
    <row r="42" spans="1:6" s="40" customFormat="1" ht="15" customHeight="1">
      <c r="B42" s="40" t="s">
        <v>68</v>
      </c>
      <c r="D42" s="75">
        <f>SUM(D43:D48)</f>
        <v>6100</v>
      </c>
      <c r="E42" s="75">
        <f>SUM(E43:E48)</f>
        <v>3944</v>
      </c>
      <c r="F42" s="75">
        <f t="shared" si="0"/>
        <v>-2156</v>
      </c>
    </row>
    <row r="43" spans="1:6">
      <c r="C43" s="28" t="s">
        <v>577</v>
      </c>
      <c r="D43" s="76">
        <f>VLOOKUP(C43,'Ngân sách'!$C$45:$P$62,'Đối chiếu ngân sách'!$D$4,FALSE)</f>
        <v>2000</v>
      </c>
      <c r="E43" s="76">
        <f>VLOOKUP(C43,'Thống kê'!$A$19:$N$65,$D$4,FALSE)</f>
        <v>1270</v>
      </c>
      <c r="F43" s="76">
        <f t="shared" si="0"/>
        <v>-730</v>
      </c>
    </row>
    <row r="44" spans="1:6">
      <c r="C44" s="28" t="s">
        <v>578</v>
      </c>
      <c r="D44" s="76">
        <f>VLOOKUP(C44,'Ngân sách'!$C$45:$P$62,'Đối chiếu ngân sách'!$D$4,FALSE)</f>
        <v>500</v>
      </c>
      <c r="E44" s="76">
        <f>VLOOKUP(C44,'Thống kê'!$A$19:$N$65,$D$4,FALSE)</f>
        <v>49</v>
      </c>
      <c r="F44" s="76">
        <f t="shared" si="0"/>
        <v>-451</v>
      </c>
    </row>
    <row r="45" spans="1:6">
      <c r="C45" s="28" t="s">
        <v>579</v>
      </c>
      <c r="D45" s="76">
        <f>VLOOKUP(C45,'Ngân sách'!$C$45:$P$62,'Đối chiếu ngân sách'!$D$4,FALSE)</f>
        <v>500</v>
      </c>
      <c r="E45" s="76">
        <f>VLOOKUP(C45,'Thống kê'!$A$19:$N$65,$D$4,FALSE)</f>
        <v>154</v>
      </c>
      <c r="F45" s="76">
        <f t="shared" si="0"/>
        <v>-346</v>
      </c>
    </row>
    <row r="46" spans="1:6">
      <c r="C46" s="28" t="s">
        <v>580</v>
      </c>
      <c r="D46" s="76">
        <f>VLOOKUP(C46,'Ngân sách'!$C$45:$P$62,'Đối chiếu ngân sách'!$D$4,FALSE)</f>
        <v>1000</v>
      </c>
      <c r="E46" s="76">
        <f>VLOOKUP(C46,'Thống kê'!$A$19:$N$65,$D$4,FALSE)</f>
        <v>810</v>
      </c>
      <c r="F46" s="76">
        <f t="shared" si="0"/>
        <v>-190</v>
      </c>
    </row>
    <row r="47" spans="1:6">
      <c r="C47" s="28" t="s">
        <v>581</v>
      </c>
      <c r="D47" s="76">
        <f>VLOOKUP(C47,'Ngân sách'!$C$45:$P$62,'Đối chiếu ngân sách'!$D$4,FALSE)</f>
        <v>2000</v>
      </c>
      <c r="E47" s="76">
        <f>VLOOKUP(C47,'Thống kê'!$A$19:$N$65,$D$4,FALSE)</f>
        <v>1550</v>
      </c>
      <c r="F47" s="76">
        <f t="shared" si="0"/>
        <v>-450</v>
      </c>
    </row>
    <row r="48" spans="1:6">
      <c r="C48" s="28" t="s">
        <v>582</v>
      </c>
      <c r="D48" s="76">
        <f>VLOOKUP(C48,'Ngân sách'!$C$45:$P$62,'Đối chiếu ngân sách'!$D$4,FALSE)</f>
        <v>100</v>
      </c>
      <c r="E48" s="76">
        <f>VLOOKUP(C48,'Thống kê'!$A$19:$N$65,$D$4,FALSE)</f>
        <v>111</v>
      </c>
      <c r="F48" s="76">
        <f t="shared" si="0"/>
        <v>11</v>
      </c>
    </row>
    <row r="49" spans="1:6" s="40" customFormat="1">
      <c r="B49" s="40" t="s">
        <v>65</v>
      </c>
      <c r="D49" s="75">
        <f>SUM(D50:D51)</f>
        <v>3200</v>
      </c>
      <c r="E49" s="75">
        <f>SUM(E50:E51)</f>
        <v>2188</v>
      </c>
      <c r="F49" s="75">
        <f t="shared" si="0"/>
        <v>-1012</v>
      </c>
    </row>
    <row r="50" spans="1:6">
      <c r="C50" s="28" t="s">
        <v>583</v>
      </c>
      <c r="D50" s="76">
        <f>VLOOKUP(C50,'Ngân sách'!$C$45:$P$62,'Đối chiếu ngân sách'!$D$4,FALSE)</f>
        <v>3000</v>
      </c>
      <c r="E50" s="76">
        <f>VLOOKUP(C50,'Thống kê'!$A$19:$N$65,$D$4,FALSE)</f>
        <v>2140</v>
      </c>
      <c r="F50" s="76">
        <f t="shared" si="0"/>
        <v>-860</v>
      </c>
    </row>
    <row r="51" spans="1:6">
      <c r="C51" s="28" t="s">
        <v>584</v>
      </c>
      <c r="D51" s="76">
        <f>VLOOKUP(C51,'Ngân sách'!$C$45:$P$62,'Đối chiếu ngân sách'!$D$4,FALSE)</f>
        <v>200</v>
      </c>
      <c r="E51" s="76">
        <f>VLOOKUP(C51,'Thống kê'!$A$19:$N$65,$D$4,FALSE)</f>
        <v>48</v>
      </c>
      <c r="F51" s="76">
        <f t="shared" si="0"/>
        <v>-152</v>
      </c>
    </row>
    <row r="52" spans="1:6" s="40" customFormat="1">
      <c r="B52" s="40" t="s">
        <v>67</v>
      </c>
      <c r="D52" s="75">
        <f>SUM(D53:D60)</f>
        <v>2300</v>
      </c>
      <c r="E52" s="75">
        <f>SUM(E53:E60)</f>
        <v>2540</v>
      </c>
      <c r="F52" s="75">
        <f t="shared" si="0"/>
        <v>240</v>
      </c>
    </row>
    <row r="53" spans="1:6">
      <c r="C53" s="28" t="s">
        <v>585</v>
      </c>
      <c r="D53" s="76">
        <f>VLOOKUP(C53,'Ngân sách'!$C$45:$P$62,'Đối chiếu ngân sách'!$D$4,FALSE)</f>
        <v>200</v>
      </c>
      <c r="E53" s="76">
        <f>VLOOKUP(C53,'Thống kê'!$A$19:$N$65,$D$4,FALSE)</f>
        <v>79</v>
      </c>
      <c r="F53" s="76">
        <f t="shared" si="0"/>
        <v>-121</v>
      </c>
    </row>
    <row r="54" spans="1:6">
      <c r="C54" s="28" t="s">
        <v>586</v>
      </c>
      <c r="D54" s="76">
        <f>VLOOKUP(C54,'Ngân sách'!$C$45:$P$62,'Đối chiếu ngân sách'!$D$4,FALSE)</f>
        <v>50</v>
      </c>
      <c r="E54" s="76">
        <f>VLOOKUP(C54,'Thống kê'!$A$19:$N$65,$D$4,FALSE)</f>
        <v>100</v>
      </c>
      <c r="F54" s="76">
        <f t="shared" si="0"/>
        <v>50</v>
      </c>
    </row>
    <row r="55" spans="1:6">
      <c r="C55" s="28" t="s">
        <v>587</v>
      </c>
      <c r="D55" s="76">
        <f>VLOOKUP(C55,'Ngân sách'!$C$45:$P$62,'Đối chiếu ngân sách'!$D$4,FALSE)</f>
        <v>50</v>
      </c>
      <c r="E55" s="76">
        <f>VLOOKUP(C55,'Thống kê'!$A$19:$N$65,$D$4,FALSE)</f>
        <v>100</v>
      </c>
      <c r="F55" s="76">
        <f t="shared" si="0"/>
        <v>50</v>
      </c>
    </row>
    <row r="56" spans="1:6">
      <c r="C56" s="28" t="s">
        <v>588</v>
      </c>
      <c r="D56" s="76">
        <f>VLOOKUP(C56,'Ngân sách'!$C$45:$P$62,'Đối chiếu ngân sách'!$D$4,FALSE)</f>
        <v>200</v>
      </c>
      <c r="E56" s="76">
        <f>VLOOKUP(C56,'Thống kê'!$A$19:$N$65,$D$4,FALSE)</f>
        <v>83</v>
      </c>
      <c r="F56" s="76">
        <f t="shared" si="0"/>
        <v>-117</v>
      </c>
    </row>
    <row r="57" spans="1:6">
      <c r="C57" s="28" t="s">
        <v>589</v>
      </c>
      <c r="D57" s="76">
        <f>VLOOKUP(C57,'Ngân sách'!$C$45:$P$62,'Đối chiếu ngân sách'!$D$4,FALSE)</f>
        <v>1000</v>
      </c>
      <c r="E57" s="76">
        <f>VLOOKUP(C57,'Thống kê'!$A$19:$N$65,$D$4,FALSE)</f>
        <v>1725</v>
      </c>
      <c r="F57" s="76">
        <f t="shared" si="0"/>
        <v>725</v>
      </c>
    </row>
    <row r="58" spans="1:6">
      <c r="C58" s="28" t="s">
        <v>590</v>
      </c>
      <c r="D58" s="76">
        <f>VLOOKUP(C58,'Ngân sách'!$C$45:$P$62,'Đối chiếu ngân sách'!$D$4,FALSE)</f>
        <v>300</v>
      </c>
      <c r="E58" s="76">
        <f>VLOOKUP(C58,'Thống kê'!$A$19:$N$65,$D$4,FALSE)</f>
        <v>154</v>
      </c>
      <c r="F58" s="76">
        <f t="shared" si="0"/>
        <v>-146</v>
      </c>
    </row>
    <row r="59" spans="1:6">
      <c r="C59" s="28" t="s">
        <v>591</v>
      </c>
      <c r="D59" s="76">
        <f>VLOOKUP(C59,'Ngân sách'!$C$45:$P$62,'Đối chiếu ngân sách'!$D$4,FALSE)</f>
        <v>300</v>
      </c>
      <c r="E59" s="76">
        <f>VLOOKUP(C59,'Thống kê'!$A$19:$N$65,$D$4,FALSE)</f>
        <v>143</v>
      </c>
      <c r="F59" s="76">
        <f t="shared" si="0"/>
        <v>-157</v>
      </c>
    </row>
    <row r="60" spans="1:6">
      <c r="C60" s="28" t="s">
        <v>592</v>
      </c>
      <c r="D60" s="76">
        <f>VLOOKUP(C60,'Ngân sách'!$C$45:$P$62,'Đối chiếu ngân sách'!$D$4,FALSE)</f>
        <v>200</v>
      </c>
      <c r="E60" s="76">
        <f>VLOOKUP(C60,'Thống kê'!$A$19:$N$65,$D$4,FALSE)</f>
        <v>156</v>
      </c>
      <c r="F60" s="76">
        <f t="shared" si="0"/>
        <v>-44</v>
      </c>
    </row>
    <row r="61" spans="1:6" s="40" customFormat="1">
      <c r="B61" s="40" t="s">
        <v>618</v>
      </c>
      <c r="D61" s="75">
        <f>VLOOKUP(B61,'Ngân sách'!$B$63:$P$70,('Đối chiếu ngân sách'!$D$4+1),FALSE)</f>
        <v>9449.875</v>
      </c>
      <c r="E61" s="75">
        <f>VLOOKUP(B61,'Thống kê'!$A$19:$N$65,$D$4,FALSE)</f>
        <v>76268</v>
      </c>
      <c r="F61" s="75">
        <f t="shared" si="0"/>
        <v>66818.125</v>
      </c>
    </row>
    <row r="62" spans="1:6" s="31" customFormat="1" ht="13.5" thickBot="1">
      <c r="B62" s="31" t="s">
        <v>625</v>
      </c>
      <c r="D62" s="72">
        <f>VLOOKUP(B62,'Ngân sách'!$B$63:$P$70,('Đối chiếu ngân sách'!$D$4+1),FALSE)</f>
        <v>19139.45</v>
      </c>
      <c r="E62" s="72">
        <f>VLOOKUP(B62,'Thống kê'!$A$19:$N$65,$D$4,FALSE)</f>
        <v>25272</v>
      </c>
      <c r="F62" s="72">
        <f t="shared" si="0"/>
        <v>6132.5499999999993</v>
      </c>
    </row>
    <row r="63" spans="1:6" s="40" customFormat="1">
      <c r="A63" s="40" t="s">
        <v>751</v>
      </c>
      <c r="D63" s="68">
        <f>D39+D41+D31+D37</f>
        <v>91647.875</v>
      </c>
      <c r="E63" s="68">
        <f>E39+E41+E31+E37</f>
        <v>206193.24444444446</v>
      </c>
      <c r="F63" s="75">
        <f t="shared" si="0"/>
        <v>114545.36944444446</v>
      </c>
    </row>
    <row r="65" spans="1:6" s="29" customFormat="1" ht="15.75">
      <c r="A65" s="29" t="s">
        <v>725</v>
      </c>
      <c r="B65" s="53"/>
      <c r="D65" s="77">
        <f>D29-D63</f>
        <v>27152.125</v>
      </c>
      <c r="E65" s="77">
        <f>E29-E63</f>
        <v>26666.755555555545</v>
      </c>
      <c r="F65" s="92">
        <f t="shared" si="0"/>
        <v>-485.36944444445544</v>
      </c>
    </row>
  </sheetData>
  <sheetProtection formatCells="0" formatColumns="0" formatRows="0" insertColumns="0" insertRows="0" insertHyperlinks="0" deleteColumns="0" deleteRows="0" sort="0" autoFilter="0" pivotTables="0"/>
  <mergeCells count="1">
    <mergeCell ref="A1:F2"/>
  </mergeCells>
  <conditionalFormatting sqref="F42:F63">
    <cfRule type="cellIs" dxfId="79" priority="2" operator="greaterThan">
      <formula>0</formula>
    </cfRule>
  </conditionalFormatting>
  <conditionalFormatting sqref="F31:F41">
    <cfRule type="cellIs" dxfId="78" priority="1" operator="greaterThan">
      <formula>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4E980F9-4E4D-4C38-8D15-97DE5C492B85}">
          <x14:formula1>
            <xm:f>'Bảng phụ'!$F$2:$F$14</xm:f>
          </x14:formula1>
          <xm:sqref>C4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B0994-094C-254D-AC67-BF24481A4371}">
  <dimension ref="A1:S456"/>
  <sheetViews>
    <sheetView zoomScale="80" zoomScaleNormal="80" workbookViewId="0">
      <selection activeCell="I12" sqref="I12"/>
    </sheetView>
  </sheetViews>
  <sheetFormatPr defaultColWidth="11.125" defaultRowHeight="15.75"/>
  <cols>
    <col min="1" max="1" width="16.75" customWidth="1"/>
    <col min="2" max="2" width="6.75" bestFit="1" customWidth="1"/>
    <col min="3" max="3" width="14" bestFit="1" customWidth="1"/>
    <col min="4" max="4" width="9.25" bestFit="1" customWidth="1"/>
    <col min="5" max="5" width="7.625" bestFit="1" customWidth="1"/>
    <col min="6" max="6" width="11.75" bestFit="1" customWidth="1"/>
    <col min="7" max="7" width="13.625" bestFit="1" customWidth="1"/>
    <col min="8" max="8" width="13.75" bestFit="1" customWidth="1"/>
    <col min="9" max="9" width="20.125" bestFit="1" customWidth="1"/>
    <col min="10" max="10" width="10.25" bestFit="1" customWidth="1"/>
    <col min="11" max="11" width="13.25" bestFit="1" customWidth="1"/>
    <col min="12" max="12" width="16.75" bestFit="1" customWidth="1"/>
    <col min="13" max="13" width="10.75" bestFit="1" customWidth="1"/>
    <col min="14" max="14" width="20.75" bestFit="1" customWidth="1"/>
    <col min="15" max="15" width="15" bestFit="1" customWidth="1"/>
    <col min="16" max="16" width="12.625" bestFit="1" customWidth="1"/>
    <col min="17" max="17" width="11.125" bestFit="1" customWidth="1"/>
    <col min="18" max="18" width="14.25" bestFit="1" customWidth="1"/>
    <col min="19" max="19" width="9.75" bestFit="1" customWidth="1"/>
  </cols>
  <sheetData>
    <row r="1" spans="1:19" s="12" customFormat="1" ht="36" customHeight="1">
      <c r="A1" s="10" t="s">
        <v>69</v>
      </c>
      <c r="B1" s="10"/>
      <c r="C1" s="11"/>
      <c r="D1" s="11"/>
      <c r="E1" s="11"/>
      <c r="I1"/>
      <c r="J1"/>
      <c r="K1"/>
      <c r="L1"/>
      <c r="M1"/>
      <c r="S1"/>
    </row>
    <row r="2" spans="1:19">
      <c r="A2" s="8" t="s">
        <v>70</v>
      </c>
      <c r="B2" t="s">
        <v>71</v>
      </c>
      <c r="C2" s="8" t="s">
        <v>72</v>
      </c>
      <c r="D2" s="8" t="s">
        <v>73</v>
      </c>
      <c r="E2" s="8" t="s">
        <v>74</v>
      </c>
      <c r="F2" s="1" t="s">
        <v>75</v>
      </c>
      <c r="G2" s="1" t="s">
        <v>76</v>
      </c>
      <c r="H2" s="1" t="s">
        <v>77</v>
      </c>
      <c r="I2" t="s">
        <v>78</v>
      </c>
      <c r="J2" t="s">
        <v>79</v>
      </c>
      <c r="K2" t="s">
        <v>80</v>
      </c>
      <c r="L2" t="s">
        <v>81</v>
      </c>
      <c r="M2" t="s">
        <v>82</v>
      </c>
      <c r="N2" s="8" t="s">
        <v>83</v>
      </c>
      <c r="O2" s="8" t="s">
        <v>84</v>
      </c>
      <c r="P2" s="2" t="s">
        <v>85</v>
      </c>
      <c r="Q2" s="8" t="s">
        <v>86</v>
      </c>
      <c r="R2" s="8" t="s">
        <v>87</v>
      </c>
      <c r="S2" s="8" t="s">
        <v>762</v>
      </c>
    </row>
    <row r="3" spans="1:19">
      <c r="A3" s="9">
        <v>44562</v>
      </c>
      <c r="B3" s="9" t="str">
        <f>CHOOSE(WEEKDAY(Table1[[#This Row],[Ngày]],1),"CN","T2","T3","T4","T5","T6","T7","CN")</f>
        <v>T7</v>
      </c>
      <c r="C3" t="str">
        <f>"Tháng "&amp;MONTH(Table1[[#This Row],[Ngày]]) &amp; "/" &amp;YEAR(Table1[[#This Row],[Ngày]])</f>
        <v>Tháng 1/2022</v>
      </c>
      <c r="D3" t="str">
        <f>"Q "&amp;IF(Table1[[#This Row],[Ngày]]="","",ROUNDUP(MONTH(Table1[[#This Row],[Ngày]])/3,0)) &amp; "/" &amp; YEAR(Table1[[#This Row],[Ngày]])</f>
        <v>Q 1/2022</v>
      </c>
      <c r="E3">
        <f>YEAR(Table1[[#This Row],[Ngày]])</f>
        <v>2022</v>
      </c>
      <c r="F3" s="5">
        <v>0.88432870370370376</v>
      </c>
      <c r="G3" t="str">
        <f>IF(Table1[[#This Row],[Thời gian]]="","",VLOOKUP(Table1[[#This Row],[Thời gian]]-TRUNC(Table1[[#This Row],[Thời gian]]),tblTimes78[],2,TRUE))</f>
        <v>8 PM - 10 PM</v>
      </c>
      <c r="H3" t="s">
        <v>88</v>
      </c>
      <c r="I3" t="s">
        <v>41</v>
      </c>
      <c r="J3" t="s">
        <v>89</v>
      </c>
      <c r="K3" t="str">
        <f>VLOOKUP(Table1[[#This Row],[Khu vực]],TUKHOA_DATA!$E$2:$F$12,2,FALSE)</f>
        <v>KV06</v>
      </c>
      <c r="L3" t="s">
        <v>40</v>
      </c>
      <c r="M3" t="str">
        <f>VLOOKUP(Table1[[#This Row],[Kênh mua hàng]],TUKHOA_DATA!$C$2:$D$12,2,FALSE)</f>
        <v>K01</v>
      </c>
      <c r="N3" t="s">
        <v>99</v>
      </c>
      <c r="O3" t="str">
        <f>VLOOKUP(Table1[[#This Row],[Nhân viên phụ trách]],TUKHOA_DATA!$G$2:$H$13,2,FALSE)</f>
        <v>NV03</v>
      </c>
      <c r="P3" s="18">
        <v>100</v>
      </c>
      <c r="Q3">
        <v>74</v>
      </c>
      <c r="R3" s="18">
        <f>Table1[[#This Row],[Số lượng]]*Table1[[#This Row],[Giá bán ($)]]</f>
        <v>7400</v>
      </c>
      <c r="S3">
        <f>VLOOKUP(Table1[[#This Row],[Tên dòng sản phẩm]],'Ngân sách'!$C$29:$D$32,2,FALSE)</f>
        <v>28</v>
      </c>
    </row>
    <row r="4" spans="1:19">
      <c r="A4" s="9">
        <v>44563</v>
      </c>
      <c r="B4" s="9" t="str">
        <f>CHOOSE(WEEKDAY(Table1[[#This Row],[Ngày]],1),"CN","T2","T3","T4","T5","T6","T7","CN")</f>
        <v>CN</v>
      </c>
      <c r="C4" t="str">
        <f>"Tháng "&amp;MONTH(Table1[[#This Row],[Ngày]]) &amp; "/" &amp;YEAR(Table1[[#This Row],[Ngày]])</f>
        <v>Tháng 1/2022</v>
      </c>
      <c r="D4" t="str">
        <f>"Q "&amp;IF(Table1[[#This Row],[Ngày]]="","",ROUNDUP(MONTH(Table1[[#This Row],[Ngày]])/3,0)) &amp; "/" &amp; YEAR(Table1[[#This Row],[Ngày]])</f>
        <v>Q 1/2022</v>
      </c>
      <c r="E4">
        <f>YEAR(Table1[[#This Row],[Ngày]])</f>
        <v>2022</v>
      </c>
      <c r="F4" s="5">
        <v>0.92599537037037005</v>
      </c>
      <c r="G4" t="str">
        <f>IF(Table1[[#This Row],[Thời gian]]="","",VLOOKUP(Table1[[#This Row],[Thời gian]]-TRUNC(Table1[[#This Row],[Thời gian]]),tblTimes78[],2,TRUE))</f>
        <v>12 PM - 12 AM</v>
      </c>
      <c r="H4" t="s">
        <v>93</v>
      </c>
      <c r="I4" t="s">
        <v>38</v>
      </c>
      <c r="J4" t="s">
        <v>94</v>
      </c>
      <c r="K4" t="str">
        <f>VLOOKUP(Table1[[#This Row],[Khu vực]],TUKHOA_DATA!$E$2:$F$12,2,FALSE)</f>
        <v>KV02</v>
      </c>
      <c r="L4" t="s">
        <v>40</v>
      </c>
      <c r="M4" t="str">
        <f>VLOOKUP(Table1[[#This Row],[Kênh mua hàng]],TUKHOA_DATA!$C$2:$D$12,2,FALSE)</f>
        <v>K01</v>
      </c>
      <c r="N4" t="s">
        <v>51</v>
      </c>
      <c r="O4" t="str">
        <f>VLOOKUP(Table1[[#This Row],[Nhân viên phụ trách]],TUKHOA_DATA!$G$2:$H$13,2,FALSE)</f>
        <v>NV01</v>
      </c>
      <c r="P4" s="18">
        <v>100</v>
      </c>
      <c r="Q4">
        <v>49</v>
      </c>
      <c r="R4" s="18">
        <f>Table1[[#This Row],[Số lượng]]*Table1[[#This Row],[Giá bán ($)]]</f>
        <v>4900</v>
      </c>
      <c r="S4">
        <f>VLOOKUP(Table1[[#This Row],[Tên dòng sản phẩm]],'Ngân sách'!$C$29:$D$32,2,FALSE)</f>
        <v>22</v>
      </c>
    </row>
    <row r="5" spans="1:19">
      <c r="A5" s="9">
        <v>44564</v>
      </c>
      <c r="B5" s="9" t="str">
        <f>CHOOSE(WEEKDAY(Table1[[#This Row],[Ngày]],1),"CN","T2","T3","T4","T5","T6","T7","CN")</f>
        <v>T2</v>
      </c>
      <c r="C5" t="str">
        <f>"Tháng "&amp;MONTH(Table1[[#This Row],[Ngày]]) &amp; "/" &amp;YEAR(Table1[[#This Row],[Ngày]])</f>
        <v>Tháng 1/2022</v>
      </c>
      <c r="D5" t="str">
        <f>"Q "&amp;IF(Table1[[#This Row],[Ngày]]="","",ROUNDUP(MONTH(Table1[[#This Row],[Ngày]])/3,0)) &amp; "/" &amp; YEAR(Table1[[#This Row],[Ngày]])</f>
        <v>Q 1/2022</v>
      </c>
      <c r="E5">
        <f>YEAR(Table1[[#This Row],[Ngày]])</f>
        <v>2022</v>
      </c>
      <c r="F5" s="5">
        <v>0.96766203703703701</v>
      </c>
      <c r="G5" t="str">
        <f>IF(Table1[[#This Row],[Thời gian]]="","",VLOOKUP(Table1[[#This Row],[Thời gian]]-TRUNC(Table1[[#This Row],[Thời gian]]),tblTimes78[],2,TRUE))</f>
        <v>12 PM - 12 AM</v>
      </c>
      <c r="H5" t="s">
        <v>98</v>
      </c>
      <c r="I5" t="s">
        <v>38</v>
      </c>
      <c r="J5" t="s">
        <v>94</v>
      </c>
      <c r="K5" t="str">
        <f>VLOOKUP(Table1[[#This Row],[Khu vực]],TUKHOA_DATA!$E$2:$F$12,2,FALSE)</f>
        <v>KV02</v>
      </c>
      <c r="L5" t="s">
        <v>40</v>
      </c>
      <c r="M5" t="str">
        <f>VLOOKUP(Table1[[#This Row],[Kênh mua hàng]],TUKHOA_DATA!$C$2:$D$12,2,FALSE)</f>
        <v>K01</v>
      </c>
      <c r="N5" t="s">
        <v>99</v>
      </c>
      <c r="O5" t="str">
        <f>VLOOKUP(Table1[[#This Row],[Nhân viên phụ trách]],TUKHOA_DATA!$G$2:$H$13,2,FALSE)</f>
        <v>NV03</v>
      </c>
      <c r="P5" s="18">
        <v>100</v>
      </c>
      <c r="Q5">
        <v>62</v>
      </c>
      <c r="R5" s="18">
        <f>Table1[[#This Row],[Số lượng]]*Table1[[#This Row],[Giá bán ($)]]</f>
        <v>6200</v>
      </c>
      <c r="S5">
        <f>VLOOKUP(Table1[[#This Row],[Tên dòng sản phẩm]],'Ngân sách'!$C$29:$D$32,2,FALSE)</f>
        <v>22</v>
      </c>
    </row>
    <row r="6" spans="1:19">
      <c r="A6" s="9">
        <v>44565</v>
      </c>
      <c r="B6" s="9" t="str">
        <f>CHOOSE(WEEKDAY(Table1[[#This Row],[Ngày]],1),"CN","T2","T3","T4","T5","T6","T7","CN")</f>
        <v>T3</v>
      </c>
      <c r="C6" t="str">
        <f>"Tháng "&amp;MONTH(Table1[[#This Row],[Ngày]]) &amp; "/" &amp;YEAR(Table1[[#This Row],[Ngày]])</f>
        <v>Tháng 1/2022</v>
      </c>
      <c r="D6" t="str">
        <f>"Q "&amp;IF(Table1[[#This Row],[Ngày]]="","",ROUNDUP(MONTH(Table1[[#This Row],[Ngày]])/3,0)) &amp; "/" &amp; YEAR(Table1[[#This Row],[Ngày]])</f>
        <v>Q 1/2022</v>
      </c>
      <c r="E6">
        <f>YEAR(Table1[[#This Row],[Ngày]])</f>
        <v>2022</v>
      </c>
      <c r="F6" s="5">
        <v>1.0093287037037</v>
      </c>
      <c r="G6" t="str">
        <f>IF(Table1[[#This Row],[Thời gian]]="","",VLOOKUP(Table1[[#This Row],[Thời gian]]-TRUNC(Table1[[#This Row],[Thời gian]]),tblTimes78[],2,TRUE))</f>
        <v>12 AM - 2 AM</v>
      </c>
      <c r="H6" t="s">
        <v>100</v>
      </c>
      <c r="I6" t="s">
        <v>41</v>
      </c>
      <c r="J6" t="s">
        <v>94</v>
      </c>
      <c r="K6" t="str">
        <f>VLOOKUP(Table1[[#This Row],[Khu vực]],TUKHOA_DATA!$E$2:$F$12,2,FALSE)</f>
        <v>KV02</v>
      </c>
      <c r="L6" t="s">
        <v>43</v>
      </c>
      <c r="M6" t="str">
        <f>VLOOKUP(Table1[[#This Row],[Kênh mua hàng]],TUKHOA_DATA!$C$2:$D$12,2,FALSE)</f>
        <v>K02</v>
      </c>
      <c r="N6" t="s">
        <v>51</v>
      </c>
      <c r="O6" t="str">
        <f>VLOOKUP(Table1[[#This Row],[Nhân viên phụ trách]],TUKHOA_DATA!$G$2:$H$13,2,FALSE)</f>
        <v>NV01</v>
      </c>
      <c r="P6" s="18">
        <v>100</v>
      </c>
      <c r="Q6">
        <v>81</v>
      </c>
      <c r="R6" s="18">
        <f>Table1[[#This Row],[Số lượng]]*Table1[[#This Row],[Giá bán ($)]]</f>
        <v>8100</v>
      </c>
      <c r="S6">
        <f>VLOOKUP(Table1[[#This Row],[Tên dòng sản phẩm]],'Ngân sách'!$C$29:$D$32,2,FALSE)</f>
        <v>28</v>
      </c>
    </row>
    <row r="7" spans="1:19">
      <c r="A7" s="9">
        <v>44566</v>
      </c>
      <c r="B7" s="9" t="str">
        <f>CHOOSE(WEEKDAY(Table1[[#This Row],[Ngày]],1),"CN","T2","T3","T4","T5","T6","T7","CN")</f>
        <v>T4</v>
      </c>
      <c r="C7" t="str">
        <f>"Tháng "&amp;MONTH(Table1[[#This Row],[Ngày]]) &amp; "/" &amp;YEAR(Table1[[#This Row],[Ngày]])</f>
        <v>Tháng 1/2022</v>
      </c>
      <c r="D7" t="str">
        <f>"Q "&amp;IF(Table1[[#This Row],[Ngày]]="","",ROUNDUP(MONTH(Table1[[#This Row],[Ngày]])/3,0)) &amp; "/" &amp; YEAR(Table1[[#This Row],[Ngày]])</f>
        <v>Q 1/2022</v>
      </c>
      <c r="E7">
        <f>YEAR(Table1[[#This Row],[Ngày]])</f>
        <v>2022</v>
      </c>
      <c r="F7" s="5">
        <v>1.0509953703703701</v>
      </c>
      <c r="G7" t="str">
        <f>IF(Table1[[#This Row],[Thời gian]]="","",VLOOKUP(Table1[[#This Row],[Thời gian]]-TRUNC(Table1[[#This Row],[Thời gian]]),tblTimes78[],2,TRUE))</f>
        <v>12 AM - 2 AM</v>
      </c>
      <c r="H7" t="s">
        <v>101</v>
      </c>
      <c r="I7" t="s">
        <v>46</v>
      </c>
      <c r="J7" t="s">
        <v>56</v>
      </c>
      <c r="K7" t="str">
        <f>VLOOKUP(Table1[[#This Row],[Khu vực]],TUKHOA_DATA!$E$2:$F$12,2,FALSE)</f>
        <v>KV03</v>
      </c>
      <c r="L7" t="s">
        <v>43</v>
      </c>
      <c r="M7" t="str">
        <f>VLOOKUP(Table1[[#This Row],[Kênh mua hàng]],TUKHOA_DATA!$C$2:$D$12,2,FALSE)</f>
        <v>K02</v>
      </c>
      <c r="N7" t="s">
        <v>99</v>
      </c>
      <c r="O7" t="str">
        <f>VLOOKUP(Table1[[#This Row],[Nhân viên phụ trách]],TUKHOA_DATA!$G$2:$H$13,2,FALSE)</f>
        <v>NV03</v>
      </c>
      <c r="P7" s="18">
        <v>90</v>
      </c>
      <c r="Q7">
        <v>36</v>
      </c>
      <c r="R7" s="18">
        <f>Table1[[#This Row],[Số lượng]]*Table1[[#This Row],[Giá bán ($)]]</f>
        <v>3240</v>
      </c>
      <c r="S7">
        <f>VLOOKUP(Table1[[#This Row],[Tên dòng sản phẩm]],'Ngân sách'!$C$29:$D$32,2,FALSE)</f>
        <v>25</v>
      </c>
    </row>
    <row r="8" spans="1:19">
      <c r="A8" s="9">
        <v>44567</v>
      </c>
      <c r="B8" s="9" t="str">
        <f>CHOOSE(WEEKDAY(Table1[[#This Row],[Ngày]],1),"CN","T2","T3","T4","T5","T6","T7","CN")</f>
        <v>T5</v>
      </c>
      <c r="C8" t="str">
        <f>"Tháng "&amp;MONTH(Table1[[#This Row],[Ngày]]) &amp; "/" &amp;YEAR(Table1[[#This Row],[Ngày]])</f>
        <v>Tháng 1/2022</v>
      </c>
      <c r="D8" t="str">
        <f>"Q "&amp;IF(Table1[[#This Row],[Ngày]]="","",ROUNDUP(MONTH(Table1[[#This Row],[Ngày]])/3,0)) &amp; "/" &amp; YEAR(Table1[[#This Row],[Ngày]])</f>
        <v>Q 1/2022</v>
      </c>
      <c r="E8">
        <f>YEAR(Table1[[#This Row],[Ngày]])</f>
        <v>2022</v>
      </c>
      <c r="F8" s="5">
        <v>1.0926620370370399</v>
      </c>
      <c r="G8" t="str">
        <f>IF(Table1[[#This Row],[Thời gian]]="","",VLOOKUP(Table1[[#This Row],[Thời gian]]-TRUNC(Table1[[#This Row],[Thời gian]]),tblTimes78[],2,TRUE))</f>
        <v>2 AM - 4 AM</v>
      </c>
      <c r="H8" t="s">
        <v>103</v>
      </c>
      <c r="I8" t="s">
        <v>44</v>
      </c>
      <c r="J8" t="s">
        <v>52</v>
      </c>
      <c r="K8" t="str">
        <f>VLOOKUP(Table1[[#This Row],[Khu vực]],TUKHOA_DATA!$E$2:$F$12,2,FALSE)</f>
        <v>KV05</v>
      </c>
      <c r="L8" t="s">
        <v>43</v>
      </c>
      <c r="M8" t="str">
        <f>VLOOKUP(Table1[[#This Row],[Kênh mua hàng]],TUKHOA_DATA!$C$2:$D$12,2,FALSE)</f>
        <v>K02</v>
      </c>
      <c r="N8" t="s">
        <v>58</v>
      </c>
      <c r="O8" t="str">
        <f>VLOOKUP(Table1[[#This Row],[Nhân viên phụ trách]],TUKHOA_DATA!$G$2:$H$13,2,FALSE)</f>
        <v>NV05</v>
      </c>
      <c r="P8" s="18">
        <v>110</v>
      </c>
      <c r="Q8">
        <v>53</v>
      </c>
      <c r="R8" s="18">
        <f>Table1[[#This Row],[Số lượng]]*Table1[[#This Row],[Giá bán ($)]]</f>
        <v>5830</v>
      </c>
      <c r="S8">
        <f>VLOOKUP(Table1[[#This Row],[Tên dòng sản phẩm]],'Ngân sách'!$C$29:$D$32,2,FALSE)</f>
        <v>36</v>
      </c>
    </row>
    <row r="9" spans="1:19">
      <c r="A9" s="9">
        <v>44568</v>
      </c>
      <c r="B9" s="9" t="str">
        <f>CHOOSE(WEEKDAY(Table1[[#This Row],[Ngày]],1),"CN","T2","T3","T4","T5","T6","T7","CN")</f>
        <v>T6</v>
      </c>
      <c r="C9" t="str">
        <f>"Tháng "&amp;MONTH(Table1[[#This Row],[Ngày]]) &amp; "/" &amp;YEAR(Table1[[#This Row],[Ngày]])</f>
        <v>Tháng 1/2022</v>
      </c>
      <c r="D9" t="str">
        <f>"Q "&amp;IF(Table1[[#This Row],[Ngày]]="","",ROUNDUP(MONTH(Table1[[#This Row],[Ngày]])/3,0)) &amp; "/" &amp; YEAR(Table1[[#This Row],[Ngày]])</f>
        <v>Q 1/2022</v>
      </c>
      <c r="E9">
        <f>YEAR(Table1[[#This Row],[Ngày]])</f>
        <v>2022</v>
      </c>
      <c r="F9" s="5">
        <v>1.1343287037037</v>
      </c>
      <c r="G9" t="str">
        <f>IF(Table1[[#This Row],[Thời gian]]="","",VLOOKUP(Table1[[#This Row],[Thời gian]]-TRUNC(Table1[[#This Row],[Thời gian]]),tblTimes78[],2,TRUE))</f>
        <v>2 AM - 4 AM</v>
      </c>
      <c r="H9" t="s">
        <v>106</v>
      </c>
      <c r="I9" t="s">
        <v>41</v>
      </c>
      <c r="J9" t="s">
        <v>54</v>
      </c>
      <c r="K9" t="str">
        <f>VLOOKUP(Table1[[#This Row],[Khu vực]],TUKHOA_DATA!$E$2:$F$12,2,FALSE)</f>
        <v>KV04</v>
      </c>
      <c r="L9" t="s">
        <v>40</v>
      </c>
      <c r="M9" t="str">
        <f>VLOOKUP(Table1[[#This Row],[Kênh mua hàng]],TUKHOA_DATA!$C$2:$D$12,2,FALSE)</f>
        <v>K01</v>
      </c>
      <c r="N9" t="s">
        <v>51</v>
      </c>
      <c r="O9" t="str">
        <f>VLOOKUP(Table1[[#This Row],[Nhân viên phụ trách]],TUKHOA_DATA!$G$2:$H$13,2,FALSE)</f>
        <v>NV01</v>
      </c>
      <c r="P9" s="18">
        <v>100</v>
      </c>
      <c r="Q9">
        <v>72</v>
      </c>
      <c r="R9" s="18">
        <f>Table1[[#This Row],[Số lượng]]*Table1[[#This Row],[Giá bán ($)]]</f>
        <v>7200</v>
      </c>
      <c r="S9">
        <f>VLOOKUP(Table1[[#This Row],[Tên dòng sản phẩm]],'Ngân sách'!$C$29:$D$32,2,FALSE)</f>
        <v>28</v>
      </c>
    </row>
    <row r="10" spans="1:19">
      <c r="A10" s="9">
        <v>44568</v>
      </c>
      <c r="B10" s="9" t="str">
        <f>CHOOSE(WEEKDAY(Table1[[#This Row],[Ngày]],1),"CN","T2","T3","T4","T5","T6","T7","CN")</f>
        <v>T6</v>
      </c>
      <c r="C10" t="str">
        <f>"Tháng "&amp;MONTH(Table1[[#This Row],[Ngày]]) &amp; "/" &amp;YEAR(Table1[[#This Row],[Ngày]])</f>
        <v>Tháng 1/2022</v>
      </c>
      <c r="D10" t="str">
        <f>"Q "&amp;IF(Table1[[#This Row],[Ngày]]="","",ROUNDUP(MONTH(Table1[[#This Row],[Ngày]])/3,0)) &amp; "/" &amp; YEAR(Table1[[#This Row],[Ngày]])</f>
        <v>Q 1/2022</v>
      </c>
      <c r="E10">
        <f>YEAR(Table1[[#This Row],[Ngày]])</f>
        <v>2022</v>
      </c>
      <c r="F10" s="5">
        <v>1.1759953703703701</v>
      </c>
      <c r="G10" t="str">
        <f>IF(Table1[[#This Row],[Thời gian]]="","",VLOOKUP(Table1[[#This Row],[Thời gian]]-TRUNC(Table1[[#This Row],[Thời gian]]),tblTimes78[],2,TRUE))</f>
        <v>4 AM - 6 AM</v>
      </c>
      <c r="H10" t="s">
        <v>107</v>
      </c>
      <c r="I10" t="s">
        <v>44</v>
      </c>
      <c r="J10" t="s">
        <v>56</v>
      </c>
      <c r="K10" t="str">
        <f>VLOOKUP(Table1[[#This Row],[Khu vực]],TUKHOA_DATA!$E$2:$F$12,2,FALSE)</f>
        <v>KV03</v>
      </c>
      <c r="L10" t="s">
        <v>43</v>
      </c>
      <c r="M10" t="str">
        <f>VLOOKUP(Table1[[#This Row],[Kênh mua hàng]],TUKHOA_DATA!$C$2:$D$12,2,FALSE)</f>
        <v>K02</v>
      </c>
      <c r="N10" t="s">
        <v>58</v>
      </c>
      <c r="O10" t="str">
        <f>VLOOKUP(Table1[[#This Row],[Nhân viên phụ trách]],TUKHOA_DATA!$G$2:$H$13,2,FALSE)</f>
        <v>NV05</v>
      </c>
      <c r="P10" s="18">
        <v>110</v>
      </c>
      <c r="Q10">
        <v>57</v>
      </c>
      <c r="R10" s="18">
        <f>Table1[[#This Row],[Số lượng]]*Table1[[#This Row],[Giá bán ($)]]</f>
        <v>6270</v>
      </c>
      <c r="S10">
        <f>VLOOKUP(Table1[[#This Row],[Tên dòng sản phẩm]],'Ngân sách'!$C$29:$D$32,2,FALSE)</f>
        <v>36</v>
      </c>
    </row>
    <row r="11" spans="1:19">
      <c r="A11" s="9">
        <v>44573</v>
      </c>
      <c r="B11" s="9" t="str">
        <f>CHOOSE(WEEKDAY(Table1[[#This Row],[Ngày]],1),"CN","T2","T3","T4","T5","T6","T7","CN")</f>
        <v>T4</v>
      </c>
      <c r="C11" t="str">
        <f>"Tháng "&amp;MONTH(Table1[[#This Row],[Ngày]]) &amp; "/" &amp;YEAR(Table1[[#This Row],[Ngày]])</f>
        <v>Tháng 1/2022</v>
      </c>
      <c r="D11" t="str">
        <f>"Q "&amp;IF(Table1[[#This Row],[Ngày]]="","",ROUNDUP(MONTH(Table1[[#This Row],[Ngày]])/3,0)) &amp; "/" &amp; YEAR(Table1[[#This Row],[Ngày]])</f>
        <v>Q 1/2022</v>
      </c>
      <c r="E11">
        <f>YEAR(Table1[[#This Row],[Ngày]])</f>
        <v>2022</v>
      </c>
      <c r="F11" s="5">
        <v>1.2176620370370399</v>
      </c>
      <c r="G11" t="str">
        <f>IF(Table1[[#This Row],[Thời gian]]="","",VLOOKUP(Table1[[#This Row],[Thời gian]]-TRUNC(Table1[[#This Row],[Thời gian]]),tblTimes78[],2,TRUE))</f>
        <v>4 AM - 6 AM</v>
      </c>
      <c r="H11" t="s">
        <v>112</v>
      </c>
      <c r="I11" t="s">
        <v>38</v>
      </c>
      <c r="J11" t="s">
        <v>94</v>
      </c>
      <c r="K11" t="str">
        <f>VLOOKUP(Table1[[#This Row],[Khu vực]],TUKHOA_DATA!$E$2:$F$12,2,FALSE)</f>
        <v>KV02</v>
      </c>
      <c r="L11" t="s">
        <v>40</v>
      </c>
      <c r="M11" t="str">
        <f>VLOOKUP(Table1[[#This Row],[Kênh mua hàng]],TUKHOA_DATA!$C$2:$D$12,2,FALSE)</f>
        <v>K01</v>
      </c>
      <c r="N11" t="s">
        <v>99</v>
      </c>
      <c r="O11" t="str">
        <f>VLOOKUP(Table1[[#This Row],[Nhân viên phụ trách]],TUKHOA_DATA!$G$2:$H$13,2,FALSE)</f>
        <v>NV03</v>
      </c>
      <c r="P11" s="18">
        <v>100</v>
      </c>
      <c r="Q11">
        <v>55</v>
      </c>
      <c r="R11" s="18">
        <f>Table1[[#This Row],[Số lượng]]*Table1[[#This Row],[Giá bán ($)]]</f>
        <v>5500</v>
      </c>
      <c r="S11">
        <f>VLOOKUP(Table1[[#This Row],[Tên dòng sản phẩm]],'Ngân sách'!$C$29:$D$32,2,FALSE)</f>
        <v>22</v>
      </c>
    </row>
    <row r="12" spans="1:19">
      <c r="A12" s="9">
        <v>44575</v>
      </c>
      <c r="B12" s="9" t="str">
        <f>CHOOSE(WEEKDAY(Table1[[#This Row],[Ngày]],1),"CN","T2","T3","T4","T5","T6","T7","CN")</f>
        <v>T6</v>
      </c>
      <c r="C12" t="str">
        <f>"Tháng "&amp;MONTH(Table1[[#This Row],[Ngày]]) &amp; "/" &amp;YEAR(Table1[[#This Row],[Ngày]])</f>
        <v>Tháng 1/2022</v>
      </c>
      <c r="D12" t="str">
        <f>"Q "&amp;IF(Table1[[#This Row],[Ngày]]="","",ROUNDUP(MONTH(Table1[[#This Row],[Ngày]])/3,0)) &amp; "/" &amp; YEAR(Table1[[#This Row],[Ngày]])</f>
        <v>Q 1/2022</v>
      </c>
      <c r="E12">
        <f>YEAR(Table1[[#This Row],[Ngày]])</f>
        <v>2022</v>
      </c>
      <c r="F12" s="5">
        <v>1.2593287037037038</v>
      </c>
      <c r="G12" t="str">
        <f>IF(Table1[[#This Row],[Thời gian]]="","",VLOOKUP(Table1[[#This Row],[Thời gian]]-TRUNC(Table1[[#This Row],[Thời gian]]),tblTimes78[],2,TRUE))</f>
        <v>6 AM - 8 AM</v>
      </c>
      <c r="H12" t="s">
        <v>116</v>
      </c>
      <c r="I12" t="s">
        <v>41</v>
      </c>
      <c r="J12" t="s">
        <v>56</v>
      </c>
      <c r="K12" t="str">
        <f>VLOOKUP(Table1[[#This Row],[Khu vực]],TUKHOA_DATA!$E$2:$F$12,2,FALSE)</f>
        <v>KV03</v>
      </c>
      <c r="L12" t="s">
        <v>40</v>
      </c>
      <c r="M12" t="str">
        <f>VLOOKUP(Table1[[#This Row],[Kênh mua hàng]],TUKHOA_DATA!$C$2:$D$12,2,FALSE)</f>
        <v>K01</v>
      </c>
      <c r="N12" t="s">
        <v>99</v>
      </c>
      <c r="O12" t="str">
        <f>VLOOKUP(Table1[[#This Row],[Nhân viên phụ trách]],TUKHOA_DATA!$G$2:$H$13,2,FALSE)</f>
        <v>NV03</v>
      </c>
      <c r="P12" s="18">
        <v>100</v>
      </c>
      <c r="Q12">
        <v>74</v>
      </c>
      <c r="R12" s="18">
        <f>Table1[[#This Row],[Số lượng]]*Table1[[#This Row],[Giá bán ($)]]</f>
        <v>7400</v>
      </c>
      <c r="S12">
        <f>VLOOKUP(Table1[[#This Row],[Tên dòng sản phẩm]],'Ngân sách'!$C$29:$D$32,2,FALSE)</f>
        <v>28</v>
      </c>
    </row>
    <row r="13" spans="1:19">
      <c r="A13" s="9">
        <v>44575</v>
      </c>
      <c r="B13" s="9" t="str">
        <f>CHOOSE(WEEKDAY(Table1[[#This Row],[Ngày]],1),"CN","T2","T3","T4","T5","T6","T7","CN")</f>
        <v>T6</v>
      </c>
      <c r="C13" t="str">
        <f>"Tháng "&amp;MONTH(Table1[[#This Row],[Ngày]]) &amp; "/" &amp;YEAR(Table1[[#This Row],[Ngày]])</f>
        <v>Tháng 1/2022</v>
      </c>
      <c r="D13" t="str">
        <f>"Q "&amp;IF(Table1[[#This Row],[Ngày]]="","",ROUNDUP(MONTH(Table1[[#This Row],[Ngày]])/3,0)) &amp; "/" &amp; YEAR(Table1[[#This Row],[Ngày]])</f>
        <v>Q 1/2022</v>
      </c>
      <c r="E13">
        <f>YEAR(Table1[[#This Row],[Ngày]])</f>
        <v>2022</v>
      </c>
      <c r="F13" s="5">
        <v>0.53795138888888883</v>
      </c>
      <c r="G13" t="str">
        <f>IF(Table1[[#This Row],[Thời gian]]="","",VLOOKUP(Table1[[#This Row],[Thời gian]]-TRUNC(Table1[[#This Row],[Thời gian]]),tblTimes78[],2,TRUE))</f>
        <v>12 PM - 2 PM</v>
      </c>
      <c r="H13" t="s">
        <v>117</v>
      </c>
      <c r="I13" t="s">
        <v>44</v>
      </c>
      <c r="J13" t="s">
        <v>97</v>
      </c>
      <c r="K13" t="str">
        <f>VLOOKUP(Table1[[#This Row],[Khu vực]],TUKHOA_DATA!$E$2:$F$12,2,FALSE)</f>
        <v>KV01</v>
      </c>
      <c r="L13" t="s">
        <v>40</v>
      </c>
      <c r="M13" t="str">
        <f>VLOOKUP(Table1[[#This Row],[Kênh mua hàng]],TUKHOA_DATA!$C$2:$D$12,2,FALSE)</f>
        <v>K01</v>
      </c>
      <c r="N13" t="s">
        <v>99</v>
      </c>
      <c r="O13" t="str">
        <f>VLOOKUP(Table1[[#This Row],[Nhân viên phụ trách]],TUKHOA_DATA!$G$2:$H$13,2,FALSE)</f>
        <v>NV03</v>
      </c>
      <c r="P13" s="18">
        <v>110</v>
      </c>
      <c r="Q13">
        <v>47</v>
      </c>
      <c r="R13" s="18">
        <f>Table1[[#This Row],[Số lượng]]*Table1[[#This Row],[Giá bán ($)]]</f>
        <v>5170</v>
      </c>
      <c r="S13">
        <f>VLOOKUP(Table1[[#This Row],[Tên dòng sản phẩm]],'Ngân sách'!$C$29:$D$32,2,FALSE)</f>
        <v>36</v>
      </c>
    </row>
    <row r="14" spans="1:19">
      <c r="A14" s="9">
        <v>44576</v>
      </c>
      <c r="B14" s="9" t="str">
        <f>CHOOSE(WEEKDAY(Table1[[#This Row],[Ngày]],1),"CN","T2","T3","T4","T5","T6","T7","CN")</f>
        <v>T7</v>
      </c>
      <c r="C14" t="str">
        <f>"Tháng "&amp;MONTH(Table1[[#This Row],[Ngày]]) &amp; "/" &amp;YEAR(Table1[[#This Row],[Ngày]])</f>
        <v>Tháng 1/2022</v>
      </c>
      <c r="D14" t="str">
        <f>"Q "&amp;IF(Table1[[#This Row],[Ngày]]="","",ROUNDUP(MONTH(Table1[[#This Row],[Ngày]])/3,0)) &amp; "/" &amp; YEAR(Table1[[#This Row],[Ngày]])</f>
        <v>Q 1/2022</v>
      </c>
      <c r="E14">
        <f>YEAR(Table1[[#This Row],[Ngày]])</f>
        <v>2022</v>
      </c>
      <c r="F14" s="5">
        <v>0.33631944444444445</v>
      </c>
      <c r="G14" t="str">
        <f>IF(Table1[[#This Row],[Thời gian]]="","",VLOOKUP(Table1[[#This Row],[Thời gian]]-TRUNC(Table1[[#This Row],[Thời gian]]),tblTimes78[],2,TRUE))</f>
        <v>8 AM - 10 AM</v>
      </c>
      <c r="H14" t="s">
        <v>118</v>
      </c>
      <c r="I14" t="s">
        <v>46</v>
      </c>
      <c r="J14" t="s">
        <v>54</v>
      </c>
      <c r="K14" t="str">
        <f>VLOOKUP(Table1[[#This Row],[Khu vực]],TUKHOA_DATA!$E$2:$F$12,2,FALSE)</f>
        <v>KV04</v>
      </c>
      <c r="L14" t="s">
        <v>40</v>
      </c>
      <c r="M14" t="str">
        <f>VLOOKUP(Table1[[#This Row],[Kênh mua hàng]],TUKHOA_DATA!$C$2:$D$12,2,FALSE)</f>
        <v>K01</v>
      </c>
      <c r="N14" t="s">
        <v>51</v>
      </c>
      <c r="O14" t="str">
        <f>VLOOKUP(Table1[[#This Row],[Nhân viên phụ trách]],TUKHOA_DATA!$G$2:$H$13,2,FALSE)</f>
        <v>NV01</v>
      </c>
      <c r="P14" s="18">
        <v>90</v>
      </c>
      <c r="Q14">
        <v>30</v>
      </c>
      <c r="R14" s="18">
        <f>Table1[[#This Row],[Số lượng]]*Table1[[#This Row],[Giá bán ($)]]</f>
        <v>2700</v>
      </c>
      <c r="S14">
        <f>VLOOKUP(Table1[[#This Row],[Tên dòng sản phẩm]],'Ngân sách'!$C$29:$D$32,2,FALSE)</f>
        <v>25</v>
      </c>
    </row>
    <row r="15" spans="1:19">
      <c r="A15" s="9">
        <v>44577</v>
      </c>
      <c r="B15" s="9" t="str">
        <f>CHOOSE(WEEKDAY(Table1[[#This Row],[Ngày]],1),"CN","T2","T3","T4","T5","T6","T7","CN")</f>
        <v>CN</v>
      </c>
      <c r="C15" t="str">
        <f>"Tháng "&amp;MONTH(Table1[[#This Row],[Ngày]]) &amp; "/" &amp;YEAR(Table1[[#This Row],[Ngày]])</f>
        <v>Tháng 1/2022</v>
      </c>
      <c r="D15" t="str">
        <f>"Q "&amp;IF(Table1[[#This Row],[Ngày]]="","",ROUNDUP(MONTH(Table1[[#This Row],[Ngày]])/3,0)) &amp; "/" &amp; YEAR(Table1[[#This Row],[Ngày]])</f>
        <v>Q 1/2022</v>
      </c>
      <c r="E15">
        <f>YEAR(Table1[[#This Row],[Ngày]])</f>
        <v>2022</v>
      </c>
      <c r="F15" s="5">
        <v>0.51181712962962966</v>
      </c>
      <c r="G15" t="str">
        <f>IF(Table1[[#This Row],[Thời gian]]="","",VLOOKUP(Table1[[#This Row],[Thời gian]]-TRUNC(Table1[[#This Row],[Thời gian]]),tblTimes78[],2,TRUE))</f>
        <v>12 PM - 2 PM</v>
      </c>
      <c r="H15" t="s">
        <v>121</v>
      </c>
      <c r="I15" t="s">
        <v>38</v>
      </c>
      <c r="J15" t="s">
        <v>97</v>
      </c>
      <c r="K15" t="str">
        <f>VLOOKUP(Table1[[#This Row],[Khu vực]],TUKHOA_DATA!$E$2:$F$12,2,FALSE)</f>
        <v>KV01</v>
      </c>
      <c r="L15" t="s">
        <v>40</v>
      </c>
      <c r="M15" t="str">
        <f>VLOOKUP(Table1[[#This Row],[Kênh mua hàng]],TUKHOA_DATA!$C$2:$D$12,2,FALSE)</f>
        <v>K01</v>
      </c>
      <c r="N15" t="s">
        <v>58</v>
      </c>
      <c r="O15" t="str">
        <f>VLOOKUP(Table1[[#This Row],[Nhân viên phụ trách]],TUKHOA_DATA!$G$2:$H$13,2,FALSE)</f>
        <v>NV05</v>
      </c>
      <c r="P15" s="18">
        <v>100</v>
      </c>
      <c r="Q15">
        <v>52</v>
      </c>
      <c r="R15" s="18">
        <f>Table1[[#This Row],[Số lượng]]*Table1[[#This Row],[Giá bán ($)]]</f>
        <v>5200</v>
      </c>
      <c r="S15">
        <f>VLOOKUP(Table1[[#This Row],[Tên dòng sản phẩm]],'Ngân sách'!$C$29:$D$32,2,FALSE)</f>
        <v>22</v>
      </c>
    </row>
    <row r="16" spans="1:19">
      <c r="A16" s="9">
        <v>44579</v>
      </c>
      <c r="B16" s="9" t="str">
        <f>CHOOSE(WEEKDAY(Table1[[#This Row],[Ngày]],1),"CN","T2","T3","T4","T5","T6","T7","CN")</f>
        <v>T3</v>
      </c>
      <c r="C16" t="str">
        <f>"Tháng "&amp;MONTH(Table1[[#This Row],[Ngày]]) &amp; "/" &amp;YEAR(Table1[[#This Row],[Ngày]])</f>
        <v>Tháng 1/2022</v>
      </c>
      <c r="D16" t="str">
        <f>"Q "&amp;IF(Table1[[#This Row],[Ngày]]="","",ROUNDUP(MONTH(Table1[[#This Row],[Ngày]])/3,0)) &amp; "/" &amp; YEAR(Table1[[#This Row],[Ngày]])</f>
        <v>Q 1/2022</v>
      </c>
      <c r="E16">
        <f>YEAR(Table1[[#This Row],[Ngày]])</f>
        <v>2022</v>
      </c>
      <c r="F16" s="5">
        <v>0.41538194444444443</v>
      </c>
      <c r="G16" t="str">
        <f>IF(Table1[[#This Row],[Thời gian]]="","",VLOOKUP(Table1[[#This Row],[Thời gian]]-TRUNC(Table1[[#This Row],[Thời gian]]),tblTimes78[],2,TRUE))</f>
        <v>8 AM - 10 AM</v>
      </c>
      <c r="H16" t="s">
        <v>125</v>
      </c>
      <c r="I16" t="s">
        <v>46</v>
      </c>
      <c r="J16" t="s">
        <v>94</v>
      </c>
      <c r="K16" t="str">
        <f>VLOOKUP(Table1[[#This Row],[Khu vực]],TUKHOA_DATA!$E$2:$F$12,2,FALSE)</f>
        <v>KV02</v>
      </c>
      <c r="L16" t="s">
        <v>43</v>
      </c>
      <c r="M16" t="str">
        <f>VLOOKUP(Table1[[#This Row],[Kênh mua hàng]],TUKHOA_DATA!$C$2:$D$12,2,FALSE)</f>
        <v>K02</v>
      </c>
      <c r="N16" t="s">
        <v>51</v>
      </c>
      <c r="O16" t="str">
        <f>VLOOKUP(Table1[[#This Row],[Nhân viên phụ trách]],TUKHOA_DATA!$G$2:$H$13,2,FALSE)</f>
        <v>NV01</v>
      </c>
      <c r="P16" s="18">
        <v>90</v>
      </c>
      <c r="Q16">
        <v>33</v>
      </c>
      <c r="R16" s="18">
        <f>Table1[[#This Row],[Số lượng]]*Table1[[#This Row],[Giá bán ($)]]</f>
        <v>2970</v>
      </c>
      <c r="S16">
        <f>VLOOKUP(Table1[[#This Row],[Tên dòng sản phẩm]],'Ngân sách'!$C$29:$D$32,2,FALSE)</f>
        <v>25</v>
      </c>
    </row>
    <row r="17" spans="1:19">
      <c r="A17" s="9">
        <v>44579</v>
      </c>
      <c r="B17" s="9" t="str">
        <f>CHOOSE(WEEKDAY(Table1[[#This Row],[Ngày]],1),"CN","T2","T3","T4","T5","T6","T7","CN")</f>
        <v>T3</v>
      </c>
      <c r="C17" t="str">
        <f>"Tháng "&amp;MONTH(Table1[[#This Row],[Ngày]]) &amp; "/" &amp;YEAR(Table1[[#This Row],[Ngày]])</f>
        <v>Tháng 1/2022</v>
      </c>
      <c r="D17" t="str">
        <f>"Q "&amp;IF(Table1[[#This Row],[Ngày]]="","",ROUNDUP(MONTH(Table1[[#This Row],[Ngày]])/3,0)) &amp; "/" &amp; YEAR(Table1[[#This Row],[Ngày]])</f>
        <v>Q 1/2022</v>
      </c>
      <c r="E17">
        <f>YEAR(Table1[[#This Row],[Ngày]])</f>
        <v>2022</v>
      </c>
      <c r="F17" s="5">
        <v>0.35136574074074073</v>
      </c>
      <c r="G17" t="str">
        <f>IF(Table1[[#This Row],[Thời gian]]="","",VLOOKUP(Table1[[#This Row],[Thời gian]]-TRUNC(Table1[[#This Row],[Thời gian]]),tblTimes78[],2,TRUE))</f>
        <v>8 AM - 10 AM</v>
      </c>
      <c r="H17" t="s">
        <v>126</v>
      </c>
      <c r="I17" t="s">
        <v>46</v>
      </c>
      <c r="J17" t="s">
        <v>97</v>
      </c>
      <c r="K17" t="str">
        <f>VLOOKUP(Table1[[#This Row],[Khu vực]],TUKHOA_DATA!$E$2:$F$12,2,FALSE)</f>
        <v>KV01</v>
      </c>
      <c r="L17" t="s">
        <v>43</v>
      </c>
      <c r="M17" t="str">
        <f>VLOOKUP(Table1[[#This Row],[Kênh mua hàng]],TUKHOA_DATA!$C$2:$D$12,2,FALSE)</f>
        <v>K02</v>
      </c>
      <c r="N17" t="s">
        <v>58</v>
      </c>
      <c r="O17" t="str">
        <f>VLOOKUP(Table1[[#This Row],[Nhân viên phụ trách]],TUKHOA_DATA!$G$2:$H$13,2,FALSE)</f>
        <v>NV05</v>
      </c>
      <c r="P17" s="18">
        <v>90</v>
      </c>
      <c r="Q17">
        <v>39</v>
      </c>
      <c r="R17" s="18">
        <f>Table1[[#This Row],[Số lượng]]*Table1[[#This Row],[Giá bán ($)]]</f>
        <v>3510</v>
      </c>
      <c r="S17">
        <f>VLOOKUP(Table1[[#This Row],[Tên dòng sản phẩm]],'Ngân sách'!$C$29:$D$32,2,FALSE)</f>
        <v>25</v>
      </c>
    </row>
    <row r="18" spans="1:19">
      <c r="A18" s="9">
        <v>44580</v>
      </c>
      <c r="B18" s="9" t="str">
        <f>CHOOSE(WEEKDAY(Table1[[#This Row],[Ngày]],1),"CN","T2","T3","T4","T5","T6","T7","CN")</f>
        <v>T4</v>
      </c>
      <c r="C18" t="str">
        <f>"Tháng "&amp;MONTH(Table1[[#This Row],[Ngày]]) &amp; "/" &amp;YEAR(Table1[[#This Row],[Ngày]])</f>
        <v>Tháng 1/2022</v>
      </c>
      <c r="D18" t="str">
        <f>"Q "&amp;IF(Table1[[#This Row],[Ngày]]="","",ROUNDUP(MONTH(Table1[[#This Row],[Ngày]])/3,0)) &amp; "/" &amp; YEAR(Table1[[#This Row],[Ngày]])</f>
        <v>Q 1/2022</v>
      </c>
      <c r="E18">
        <f>YEAR(Table1[[#This Row],[Ngày]])</f>
        <v>2022</v>
      </c>
      <c r="F18" s="5">
        <v>0.33631944444444445</v>
      </c>
      <c r="G18" t="str">
        <f>IF(Table1[[#This Row],[Thời gian]]="","",VLOOKUP(Table1[[#This Row],[Thời gian]]-TRUNC(Table1[[#This Row],[Thời gian]]),tblTimes78[],2,TRUE))</f>
        <v>8 AM - 10 AM</v>
      </c>
      <c r="H18" t="s">
        <v>127</v>
      </c>
      <c r="I18" t="s">
        <v>44</v>
      </c>
      <c r="J18" t="s">
        <v>52</v>
      </c>
      <c r="K18" t="str">
        <f>VLOOKUP(Table1[[#This Row],[Khu vực]],TUKHOA_DATA!$E$2:$F$12,2,FALSE)</f>
        <v>KV05</v>
      </c>
      <c r="L18" t="s">
        <v>40</v>
      </c>
      <c r="M18" t="str">
        <f>VLOOKUP(Table1[[#This Row],[Kênh mua hàng]],TUKHOA_DATA!$C$2:$D$12,2,FALSE)</f>
        <v>K01</v>
      </c>
      <c r="N18" t="s">
        <v>58</v>
      </c>
      <c r="O18" t="str">
        <f>VLOOKUP(Table1[[#This Row],[Nhân viên phụ trách]],TUKHOA_DATA!$G$2:$H$13,2,FALSE)</f>
        <v>NV05</v>
      </c>
      <c r="P18" s="18">
        <v>110</v>
      </c>
      <c r="Q18">
        <v>42</v>
      </c>
      <c r="R18" s="18">
        <f>Table1[[#This Row],[Số lượng]]*Table1[[#This Row],[Giá bán ($)]]</f>
        <v>4620</v>
      </c>
      <c r="S18">
        <f>VLOOKUP(Table1[[#This Row],[Tên dòng sản phẩm]],'Ngân sách'!$C$29:$D$32,2,FALSE)</f>
        <v>36</v>
      </c>
    </row>
    <row r="19" spans="1:19">
      <c r="A19" s="9">
        <v>44580</v>
      </c>
      <c r="B19" s="9" t="str">
        <f>CHOOSE(WEEKDAY(Table1[[#This Row],[Ngày]],1),"CN","T2","T3","T4","T5","T6","T7","CN")</f>
        <v>T4</v>
      </c>
      <c r="C19" t="str">
        <f>"Tháng "&amp;MONTH(Table1[[#This Row],[Ngày]]) &amp; "/" &amp;YEAR(Table1[[#This Row],[Ngày]])</f>
        <v>Tháng 1/2022</v>
      </c>
      <c r="D19" t="str">
        <f>"Q "&amp;IF(Table1[[#This Row],[Ngày]]="","",ROUNDUP(MONTH(Table1[[#This Row],[Ngày]])/3,0)) &amp; "/" &amp; YEAR(Table1[[#This Row],[Ngày]])</f>
        <v>Q 1/2022</v>
      </c>
      <c r="E19">
        <f>YEAR(Table1[[#This Row],[Ngày]])</f>
        <v>2022</v>
      </c>
      <c r="F19" s="5">
        <v>0.60025462962962961</v>
      </c>
      <c r="G19" t="str">
        <f>IF(Table1[[#This Row],[Thời gian]]="","",VLOOKUP(Table1[[#This Row],[Thời gian]]-TRUNC(Table1[[#This Row],[Thời gian]]),tblTimes78[],2,TRUE))</f>
        <v>2 PM - 4 PM</v>
      </c>
      <c r="H19" t="s">
        <v>128</v>
      </c>
      <c r="I19" t="s">
        <v>44</v>
      </c>
      <c r="J19" t="s">
        <v>56</v>
      </c>
      <c r="K19" t="str">
        <f>VLOOKUP(Table1[[#This Row],[Khu vực]],TUKHOA_DATA!$E$2:$F$12,2,FALSE)</f>
        <v>KV03</v>
      </c>
      <c r="L19" t="s">
        <v>40</v>
      </c>
      <c r="M19" t="str">
        <f>VLOOKUP(Table1[[#This Row],[Kênh mua hàng]],TUKHOA_DATA!$C$2:$D$12,2,FALSE)</f>
        <v>K01</v>
      </c>
      <c r="N19" t="s">
        <v>99</v>
      </c>
      <c r="O19" t="str">
        <f>VLOOKUP(Table1[[#This Row],[Nhân viên phụ trách]],TUKHOA_DATA!$G$2:$H$13,2,FALSE)</f>
        <v>NV03</v>
      </c>
      <c r="P19" s="18">
        <v>110</v>
      </c>
      <c r="Q19">
        <v>46</v>
      </c>
      <c r="R19" s="18">
        <f>Table1[[#This Row],[Số lượng]]*Table1[[#This Row],[Giá bán ($)]]</f>
        <v>5060</v>
      </c>
      <c r="S19">
        <f>VLOOKUP(Table1[[#This Row],[Tên dòng sản phẩm]],'Ngân sách'!$C$29:$D$32,2,FALSE)</f>
        <v>36</v>
      </c>
    </row>
    <row r="20" spans="1:19">
      <c r="A20" s="9">
        <v>44581</v>
      </c>
      <c r="B20" s="9" t="str">
        <f>CHOOSE(WEEKDAY(Table1[[#This Row],[Ngày]],1),"CN","T2","T3","T4","T5","T6","T7","CN")</f>
        <v>T5</v>
      </c>
      <c r="C20" t="str">
        <f>"Tháng "&amp;MONTH(Table1[[#This Row],[Ngày]]) &amp; "/" &amp;YEAR(Table1[[#This Row],[Ngày]])</f>
        <v>Tháng 1/2022</v>
      </c>
      <c r="D20" t="str">
        <f>"Q "&amp;IF(Table1[[#This Row],[Ngày]]="","",ROUNDUP(MONTH(Table1[[#This Row],[Ngày]])/3,0)) &amp; "/" &amp; YEAR(Table1[[#This Row],[Ngày]])</f>
        <v>Q 1/2022</v>
      </c>
      <c r="E20">
        <f>YEAR(Table1[[#This Row],[Ngày]])</f>
        <v>2022</v>
      </c>
      <c r="F20" s="5">
        <v>0.65263888888888888</v>
      </c>
      <c r="G20" t="str">
        <f>IF(Table1[[#This Row],[Thời gian]]="","",VLOOKUP(Table1[[#This Row],[Thời gian]]-TRUNC(Table1[[#This Row],[Thời gian]]),tblTimes78[],2,TRUE))</f>
        <v>2 PM - 4 PM</v>
      </c>
      <c r="H20" t="s">
        <v>129</v>
      </c>
      <c r="I20" t="s">
        <v>38</v>
      </c>
      <c r="J20" t="s">
        <v>52</v>
      </c>
      <c r="K20" t="str">
        <f>VLOOKUP(Table1[[#This Row],[Khu vực]],TUKHOA_DATA!$E$2:$F$12,2,FALSE)</f>
        <v>KV05</v>
      </c>
      <c r="L20" t="s">
        <v>40</v>
      </c>
      <c r="M20" t="str">
        <f>VLOOKUP(Table1[[#This Row],[Kênh mua hàng]],TUKHOA_DATA!$C$2:$D$12,2,FALSE)</f>
        <v>K01</v>
      </c>
      <c r="N20" t="s">
        <v>58</v>
      </c>
      <c r="O20" t="str">
        <f>VLOOKUP(Table1[[#This Row],[Nhân viên phụ trách]],TUKHOA_DATA!$G$2:$H$13,2,FALSE)</f>
        <v>NV05</v>
      </c>
      <c r="P20" s="18">
        <v>100</v>
      </c>
      <c r="Q20">
        <v>62</v>
      </c>
      <c r="R20" s="18">
        <f>Table1[[#This Row],[Số lượng]]*Table1[[#This Row],[Giá bán ($)]]</f>
        <v>6200</v>
      </c>
      <c r="S20">
        <f>VLOOKUP(Table1[[#This Row],[Tên dòng sản phẩm]],'Ngân sách'!$C$29:$D$32,2,FALSE)</f>
        <v>22</v>
      </c>
    </row>
    <row r="21" spans="1:19">
      <c r="A21" s="9">
        <v>44582</v>
      </c>
      <c r="B21" s="9" t="str">
        <f>CHOOSE(WEEKDAY(Table1[[#This Row],[Ngày]],1),"CN","T2","T3","T4","T5","T6","T7","CN")</f>
        <v>T6</v>
      </c>
      <c r="C21" t="str">
        <f>"Tháng "&amp;MONTH(Table1[[#This Row],[Ngày]]) &amp; "/" &amp;YEAR(Table1[[#This Row],[Ngày]])</f>
        <v>Tháng 1/2022</v>
      </c>
      <c r="D21" t="str">
        <f>"Q "&amp;IF(Table1[[#This Row],[Ngày]]="","",ROUNDUP(MONTH(Table1[[#This Row],[Ngày]])/3,0)) &amp; "/" &amp; YEAR(Table1[[#This Row],[Ngày]])</f>
        <v>Q 1/2022</v>
      </c>
      <c r="E21">
        <f>YEAR(Table1[[#This Row],[Ngày]])</f>
        <v>2022</v>
      </c>
      <c r="F21" s="5">
        <v>0.45493055555555556</v>
      </c>
      <c r="G21" t="str">
        <f>IF(Table1[[#This Row],[Thời gian]]="","",VLOOKUP(Table1[[#This Row],[Thời gian]]-TRUNC(Table1[[#This Row],[Thời gian]]),tblTimes78[],2,TRUE))</f>
        <v>10 AM - 12 PM</v>
      </c>
      <c r="H21" t="s">
        <v>131</v>
      </c>
      <c r="I21" t="s">
        <v>38</v>
      </c>
      <c r="J21" t="s">
        <v>94</v>
      </c>
      <c r="K21" t="str">
        <f>VLOOKUP(Table1[[#This Row],[Khu vực]],TUKHOA_DATA!$E$2:$F$12,2,FALSE)</f>
        <v>KV02</v>
      </c>
      <c r="L21" t="s">
        <v>40</v>
      </c>
      <c r="M21" t="str">
        <f>VLOOKUP(Table1[[#This Row],[Kênh mua hàng]],TUKHOA_DATA!$C$2:$D$12,2,FALSE)</f>
        <v>K01</v>
      </c>
      <c r="N21" t="s">
        <v>99</v>
      </c>
      <c r="O21" t="str">
        <f>VLOOKUP(Table1[[#This Row],[Nhân viên phụ trách]],TUKHOA_DATA!$G$2:$H$13,2,FALSE)</f>
        <v>NV03</v>
      </c>
      <c r="P21" s="18">
        <v>100</v>
      </c>
      <c r="Q21">
        <v>67</v>
      </c>
      <c r="R21" s="18">
        <f>Table1[[#This Row],[Số lượng]]*Table1[[#This Row],[Giá bán ($)]]</f>
        <v>6700</v>
      </c>
      <c r="S21">
        <f>VLOOKUP(Table1[[#This Row],[Tên dòng sản phẩm]],'Ngân sách'!$C$29:$D$32,2,FALSE)</f>
        <v>22</v>
      </c>
    </row>
    <row r="22" spans="1:19">
      <c r="A22" s="9">
        <v>44584</v>
      </c>
      <c r="B22" s="9" t="str">
        <f>CHOOSE(WEEKDAY(Table1[[#This Row],[Ngày]],1),"CN","T2","T3","T4","T5","T6","T7","CN")</f>
        <v>CN</v>
      </c>
      <c r="C22" t="str">
        <f>"Tháng "&amp;MONTH(Table1[[#This Row],[Ngày]]) &amp; "/" &amp;YEAR(Table1[[#This Row],[Ngày]])</f>
        <v>Tháng 1/2022</v>
      </c>
      <c r="D22" t="str">
        <f>"Q "&amp;IF(Table1[[#This Row],[Ngày]]="","",ROUNDUP(MONTH(Table1[[#This Row],[Ngày]])/3,0)) &amp; "/" &amp; YEAR(Table1[[#This Row],[Ngày]])</f>
        <v>Q 1/2022</v>
      </c>
      <c r="E22">
        <f>YEAR(Table1[[#This Row],[Ngày]])</f>
        <v>2022</v>
      </c>
      <c r="F22" s="5">
        <v>0.42484953703703704</v>
      </c>
      <c r="G22" t="str">
        <f>IF(Table1[[#This Row],[Thời gian]]="","",VLOOKUP(Table1[[#This Row],[Thời gian]]-TRUNC(Table1[[#This Row],[Thời gian]]),tblTimes78[],2,TRUE))</f>
        <v>10 AM - 12 PM</v>
      </c>
      <c r="H22" t="s">
        <v>138</v>
      </c>
      <c r="I22" t="s">
        <v>46</v>
      </c>
      <c r="J22" t="s">
        <v>94</v>
      </c>
      <c r="K22" t="str">
        <f>VLOOKUP(Table1[[#This Row],[Khu vực]],TUKHOA_DATA!$E$2:$F$12,2,FALSE)</f>
        <v>KV02</v>
      </c>
      <c r="L22" t="s">
        <v>40</v>
      </c>
      <c r="M22" t="str">
        <f>VLOOKUP(Table1[[#This Row],[Kênh mua hàng]],TUKHOA_DATA!$C$2:$D$12,2,FALSE)</f>
        <v>K01</v>
      </c>
      <c r="N22" t="s">
        <v>51</v>
      </c>
      <c r="O22" t="str">
        <f>VLOOKUP(Table1[[#This Row],[Nhân viên phụ trách]],TUKHOA_DATA!$G$2:$H$13,2,FALSE)</f>
        <v>NV01</v>
      </c>
      <c r="P22" s="18">
        <v>90</v>
      </c>
      <c r="Q22">
        <v>28</v>
      </c>
      <c r="R22" s="18">
        <f>Table1[[#This Row],[Số lượng]]*Table1[[#This Row],[Giá bán ($)]]</f>
        <v>2520</v>
      </c>
      <c r="S22">
        <f>VLOOKUP(Table1[[#This Row],[Tên dòng sản phẩm]],'Ngân sách'!$C$29:$D$32,2,FALSE)</f>
        <v>25</v>
      </c>
    </row>
    <row r="23" spans="1:19">
      <c r="A23" s="9">
        <v>44585</v>
      </c>
      <c r="B23" s="9" t="str">
        <f>CHOOSE(WEEKDAY(Table1[[#This Row],[Ngày]],1),"CN","T2","T3","T4","T5","T6","T7","CN")</f>
        <v>T2</v>
      </c>
      <c r="C23" t="str">
        <f>"Tháng "&amp;MONTH(Table1[[#This Row],[Ngày]]) &amp; "/" &amp;YEAR(Table1[[#This Row],[Ngày]])</f>
        <v>Tháng 1/2022</v>
      </c>
      <c r="D23" t="str">
        <f>"Q "&amp;IF(Table1[[#This Row],[Ngày]]="","",ROUNDUP(MONTH(Table1[[#This Row],[Ngày]])/3,0)) &amp; "/" &amp; YEAR(Table1[[#This Row],[Ngày]])</f>
        <v>Q 1/2022</v>
      </c>
      <c r="E23">
        <f>YEAR(Table1[[#This Row],[Ngày]])</f>
        <v>2022</v>
      </c>
      <c r="F23" s="5">
        <v>0.35136574074074073</v>
      </c>
      <c r="G23" t="str">
        <f>IF(Table1[[#This Row],[Thời gian]]="","",VLOOKUP(Table1[[#This Row],[Thời gian]]-TRUNC(Table1[[#This Row],[Thời gian]]),tblTimes78[],2,TRUE))</f>
        <v>8 AM - 10 AM</v>
      </c>
      <c r="H23" t="s">
        <v>139</v>
      </c>
      <c r="I23" t="s">
        <v>38</v>
      </c>
      <c r="J23" t="s">
        <v>52</v>
      </c>
      <c r="K23" t="str">
        <f>VLOOKUP(Table1[[#This Row],[Khu vực]],TUKHOA_DATA!$E$2:$F$12,2,FALSE)</f>
        <v>KV05</v>
      </c>
      <c r="L23" t="s">
        <v>40</v>
      </c>
      <c r="M23" t="str">
        <f>VLOOKUP(Table1[[#This Row],[Kênh mua hàng]],TUKHOA_DATA!$C$2:$D$12,2,FALSE)</f>
        <v>K01</v>
      </c>
      <c r="N23" t="s">
        <v>99</v>
      </c>
      <c r="O23" t="str">
        <f>VLOOKUP(Table1[[#This Row],[Nhân viên phụ trách]],TUKHOA_DATA!$G$2:$H$13,2,FALSE)</f>
        <v>NV03</v>
      </c>
      <c r="P23" s="18">
        <v>100</v>
      </c>
      <c r="Q23">
        <v>53</v>
      </c>
      <c r="R23" s="18">
        <f>Table1[[#This Row],[Số lượng]]*Table1[[#This Row],[Giá bán ($)]]</f>
        <v>5300</v>
      </c>
      <c r="S23">
        <f>VLOOKUP(Table1[[#This Row],[Tên dòng sản phẩm]],'Ngân sách'!$C$29:$D$32,2,FALSE)</f>
        <v>22</v>
      </c>
    </row>
    <row r="24" spans="1:19">
      <c r="A24" s="9">
        <v>44586</v>
      </c>
      <c r="B24" s="9" t="str">
        <f>CHOOSE(WEEKDAY(Table1[[#This Row],[Ngày]],1),"CN","T2","T3","T4","T5","T6","T7","CN")</f>
        <v>T3</v>
      </c>
      <c r="C24" t="str">
        <f>"Tháng "&amp;MONTH(Table1[[#This Row],[Ngày]]) &amp; "/" &amp;YEAR(Table1[[#This Row],[Ngày]])</f>
        <v>Tháng 1/2022</v>
      </c>
      <c r="D24" t="str">
        <f>"Q "&amp;IF(Table1[[#This Row],[Ngày]]="","",ROUNDUP(MONTH(Table1[[#This Row],[Ngày]])/3,0)) &amp; "/" &amp; YEAR(Table1[[#This Row],[Ngày]])</f>
        <v>Q 1/2022</v>
      </c>
      <c r="E24">
        <f>YEAR(Table1[[#This Row],[Ngày]])</f>
        <v>2022</v>
      </c>
      <c r="F24" s="5">
        <v>0.36599537037037039</v>
      </c>
      <c r="G24" t="str">
        <f>IF(Table1[[#This Row],[Thời gian]]="","",VLOOKUP(Table1[[#This Row],[Thời gian]]-TRUNC(Table1[[#This Row],[Thời gian]]),tblTimes78[],2,TRUE))</f>
        <v>8 AM - 10 AM</v>
      </c>
      <c r="H24" t="s">
        <v>140</v>
      </c>
      <c r="I24" t="s">
        <v>46</v>
      </c>
      <c r="J24" t="s">
        <v>89</v>
      </c>
      <c r="K24" t="str">
        <f>VLOOKUP(Table1[[#This Row],[Khu vực]],TUKHOA_DATA!$E$2:$F$12,2,FALSE)</f>
        <v>KV06</v>
      </c>
      <c r="L24" t="s">
        <v>43</v>
      </c>
      <c r="M24" t="str">
        <f>VLOOKUP(Table1[[#This Row],[Kênh mua hàng]],TUKHOA_DATA!$C$2:$D$12,2,FALSE)</f>
        <v>K02</v>
      </c>
      <c r="N24" t="s">
        <v>58</v>
      </c>
      <c r="O24" t="str">
        <f>VLOOKUP(Table1[[#This Row],[Nhân viên phụ trách]],TUKHOA_DATA!$G$2:$H$13,2,FALSE)</f>
        <v>NV05</v>
      </c>
      <c r="P24" s="18">
        <v>90</v>
      </c>
      <c r="Q24">
        <v>39</v>
      </c>
      <c r="R24" s="18">
        <f>Table1[[#This Row],[Số lượng]]*Table1[[#This Row],[Giá bán ($)]]</f>
        <v>3510</v>
      </c>
      <c r="S24">
        <f>VLOOKUP(Table1[[#This Row],[Tên dòng sản phẩm]],'Ngân sách'!$C$29:$D$32,2,FALSE)</f>
        <v>25</v>
      </c>
    </row>
    <row r="25" spans="1:19">
      <c r="A25" s="9">
        <v>44586</v>
      </c>
      <c r="B25" s="9" t="str">
        <f>CHOOSE(WEEKDAY(Table1[[#This Row],[Ngày]],1),"CN","T2","T3","T4","T5","T6","T7","CN")</f>
        <v>T3</v>
      </c>
      <c r="C25" t="str">
        <f>"Tháng "&amp;MONTH(Table1[[#This Row],[Ngày]]) &amp; "/" &amp;YEAR(Table1[[#This Row],[Ngày]])</f>
        <v>Tháng 1/2022</v>
      </c>
      <c r="D25" t="str">
        <f>"Q "&amp;IF(Table1[[#This Row],[Ngày]]="","",ROUNDUP(MONTH(Table1[[#This Row],[Ngày]])/3,0)) &amp; "/" &amp; YEAR(Table1[[#This Row],[Ngày]])</f>
        <v>Q 1/2022</v>
      </c>
      <c r="E25">
        <f>YEAR(Table1[[#This Row],[Ngày]])</f>
        <v>2022</v>
      </c>
      <c r="F25" s="5">
        <v>0.46232638888888888</v>
      </c>
      <c r="G25" t="str">
        <f>IF(Table1[[#This Row],[Thời gian]]="","",VLOOKUP(Table1[[#This Row],[Thời gian]]-TRUNC(Table1[[#This Row],[Thời gian]]),tblTimes78[],2,TRUE))</f>
        <v>10 AM - 12 PM</v>
      </c>
      <c r="H25" t="s">
        <v>141</v>
      </c>
      <c r="I25" t="s">
        <v>46</v>
      </c>
      <c r="J25" t="s">
        <v>94</v>
      </c>
      <c r="K25" t="str">
        <f>VLOOKUP(Table1[[#This Row],[Khu vực]],TUKHOA_DATA!$E$2:$F$12,2,FALSE)</f>
        <v>KV02</v>
      </c>
      <c r="L25" t="s">
        <v>43</v>
      </c>
      <c r="M25" t="str">
        <f>VLOOKUP(Table1[[#This Row],[Kênh mua hàng]],TUKHOA_DATA!$C$2:$D$12,2,FALSE)</f>
        <v>K02</v>
      </c>
      <c r="N25" t="s">
        <v>99</v>
      </c>
      <c r="O25" t="str">
        <f>VLOOKUP(Table1[[#This Row],[Nhân viên phụ trách]],TUKHOA_DATA!$G$2:$H$13,2,FALSE)</f>
        <v>NV03</v>
      </c>
      <c r="P25" s="18">
        <v>90</v>
      </c>
      <c r="Q25">
        <v>37</v>
      </c>
      <c r="R25" s="18">
        <f>Table1[[#This Row],[Số lượng]]*Table1[[#This Row],[Giá bán ($)]]</f>
        <v>3330</v>
      </c>
      <c r="S25">
        <f>VLOOKUP(Table1[[#This Row],[Tên dòng sản phẩm]],'Ngân sách'!$C$29:$D$32,2,FALSE)</f>
        <v>25</v>
      </c>
    </row>
    <row r="26" spans="1:19">
      <c r="A26" s="9">
        <v>44588</v>
      </c>
      <c r="B26" s="9" t="str">
        <f>CHOOSE(WEEKDAY(Table1[[#This Row],[Ngày]],1),"CN","T2","T3","T4","T5","T6","T7","CN")</f>
        <v>T5</v>
      </c>
      <c r="C26" t="str">
        <f>"Tháng "&amp;MONTH(Table1[[#This Row],[Ngày]]) &amp; "/" &amp;YEAR(Table1[[#This Row],[Ngày]])</f>
        <v>Tháng 1/2022</v>
      </c>
      <c r="D26" t="str">
        <f>"Q "&amp;IF(Table1[[#This Row],[Ngày]]="","",ROUNDUP(MONTH(Table1[[#This Row],[Ngày]])/3,0)) &amp; "/" &amp; YEAR(Table1[[#This Row],[Ngày]])</f>
        <v>Q 1/2022</v>
      </c>
      <c r="E26">
        <f>YEAR(Table1[[#This Row],[Ngày]])</f>
        <v>2022</v>
      </c>
      <c r="F26" s="5">
        <v>0.41469907407407408</v>
      </c>
      <c r="G26" t="str">
        <f>IF(Table1[[#This Row],[Thời gian]]="","",VLOOKUP(Table1[[#This Row],[Thời gian]]-TRUNC(Table1[[#This Row],[Thời gian]]),tblTimes78[],2,TRUE))</f>
        <v>8 AM - 10 AM</v>
      </c>
      <c r="H26" t="s">
        <v>142</v>
      </c>
      <c r="I26" t="s">
        <v>41</v>
      </c>
      <c r="J26" t="s">
        <v>54</v>
      </c>
      <c r="K26" t="str">
        <f>VLOOKUP(Table1[[#This Row],[Khu vực]],TUKHOA_DATA!$E$2:$F$12,2,FALSE)</f>
        <v>KV04</v>
      </c>
      <c r="L26" t="s">
        <v>40</v>
      </c>
      <c r="M26" t="str">
        <f>VLOOKUP(Table1[[#This Row],[Kênh mua hàng]],TUKHOA_DATA!$C$2:$D$12,2,FALSE)</f>
        <v>K01</v>
      </c>
      <c r="N26" t="s">
        <v>57</v>
      </c>
      <c r="O26" t="str">
        <f>VLOOKUP(Table1[[#This Row],[Nhân viên phụ trách]],TUKHOA_DATA!$G$2:$H$13,2,FALSE)</f>
        <v>NV02</v>
      </c>
      <c r="P26" s="18">
        <v>100</v>
      </c>
      <c r="Q26">
        <v>73</v>
      </c>
      <c r="R26" s="18">
        <f>Table1[[#This Row],[Số lượng]]*Table1[[#This Row],[Giá bán ($)]]</f>
        <v>7300</v>
      </c>
      <c r="S26">
        <f>VLOOKUP(Table1[[#This Row],[Tên dòng sản phẩm]],'Ngân sách'!$C$29:$D$32,2,FALSE)</f>
        <v>28</v>
      </c>
    </row>
    <row r="27" spans="1:19">
      <c r="A27" s="9">
        <v>44589</v>
      </c>
      <c r="B27" s="9" t="str">
        <f>CHOOSE(WEEKDAY(Table1[[#This Row],[Ngày]],1),"CN","T2","T3","T4","T5","T6","T7","CN")</f>
        <v>T6</v>
      </c>
      <c r="C27" t="str">
        <f>"Tháng "&amp;MONTH(Table1[[#This Row],[Ngày]]) &amp; "/" &amp;YEAR(Table1[[#This Row],[Ngày]])</f>
        <v>Tháng 1/2022</v>
      </c>
      <c r="D27" t="str">
        <f>"Q "&amp;IF(Table1[[#This Row],[Ngày]]="","",ROUNDUP(MONTH(Table1[[#This Row],[Ngày]])/3,0)) &amp; "/" &amp; YEAR(Table1[[#This Row],[Ngày]])</f>
        <v>Q 1/2022</v>
      </c>
      <c r="E27">
        <f>YEAR(Table1[[#This Row],[Ngày]])</f>
        <v>2022</v>
      </c>
      <c r="F27" s="5">
        <v>0.3843287037037037</v>
      </c>
      <c r="G27" t="str">
        <f>IF(Table1[[#This Row],[Thời gian]]="","",VLOOKUP(Table1[[#This Row],[Thời gian]]-TRUNC(Table1[[#This Row],[Thời gian]]),tblTimes78[],2,TRUE))</f>
        <v>8 AM - 10 AM</v>
      </c>
      <c r="H27" t="s">
        <v>144</v>
      </c>
      <c r="I27" t="s">
        <v>44</v>
      </c>
      <c r="J27" t="s">
        <v>97</v>
      </c>
      <c r="K27" t="str">
        <f>VLOOKUP(Table1[[#This Row],[Khu vực]],TUKHOA_DATA!$E$2:$F$12,2,FALSE)</f>
        <v>KV01</v>
      </c>
      <c r="L27" t="s">
        <v>40</v>
      </c>
      <c r="M27" t="str">
        <f>VLOOKUP(Table1[[#This Row],[Kênh mua hàng]],TUKHOA_DATA!$C$2:$D$12,2,FALSE)</f>
        <v>K01</v>
      </c>
      <c r="N27" t="s">
        <v>58</v>
      </c>
      <c r="O27" t="str">
        <f>VLOOKUP(Table1[[#This Row],[Nhân viên phụ trách]],TUKHOA_DATA!$G$2:$H$13,2,FALSE)</f>
        <v>NV05</v>
      </c>
      <c r="P27" s="18">
        <v>110</v>
      </c>
      <c r="Q27">
        <v>44</v>
      </c>
      <c r="R27" s="18">
        <f>Table1[[#This Row],[Số lượng]]*Table1[[#This Row],[Giá bán ($)]]</f>
        <v>4840</v>
      </c>
      <c r="S27">
        <f>VLOOKUP(Table1[[#This Row],[Tên dòng sản phẩm]],'Ngân sách'!$C$29:$D$32,2,FALSE)</f>
        <v>36</v>
      </c>
    </row>
    <row r="28" spans="1:19">
      <c r="A28" s="9">
        <v>44589</v>
      </c>
      <c r="B28" s="9" t="str">
        <f>CHOOSE(WEEKDAY(Table1[[#This Row],[Ngày]],1),"CN","T2","T3","T4","T5","T6","T7","CN")</f>
        <v>T6</v>
      </c>
      <c r="C28" t="str">
        <f>"Tháng "&amp;MONTH(Table1[[#This Row],[Ngày]]) &amp; "/" &amp;YEAR(Table1[[#This Row],[Ngày]])</f>
        <v>Tháng 1/2022</v>
      </c>
      <c r="D28" t="str">
        <f>"Q "&amp;IF(Table1[[#This Row],[Ngày]]="","",ROUNDUP(MONTH(Table1[[#This Row],[Ngày]])/3,0)) &amp; "/" &amp; YEAR(Table1[[#This Row],[Ngày]])</f>
        <v>Q 1/2022</v>
      </c>
      <c r="E28">
        <f>YEAR(Table1[[#This Row],[Ngày]])</f>
        <v>2022</v>
      </c>
      <c r="F28" s="5">
        <v>0.52280092592592597</v>
      </c>
      <c r="G28" t="str">
        <f>IF(Table1[[#This Row],[Thời gian]]="","",VLOOKUP(Table1[[#This Row],[Thời gian]]-TRUNC(Table1[[#This Row],[Thời gian]]),tblTimes78[],2,TRUE))</f>
        <v>12 PM - 2 PM</v>
      </c>
      <c r="H28" t="s">
        <v>146</v>
      </c>
      <c r="I28" t="s">
        <v>46</v>
      </c>
      <c r="J28" t="s">
        <v>54</v>
      </c>
      <c r="K28" t="str">
        <f>VLOOKUP(Table1[[#This Row],[Khu vực]],TUKHOA_DATA!$E$2:$F$12,2,FALSE)</f>
        <v>KV04</v>
      </c>
      <c r="L28" t="s">
        <v>40</v>
      </c>
      <c r="M28" t="str">
        <f>VLOOKUP(Table1[[#This Row],[Kênh mua hàng]],TUKHOA_DATA!$C$2:$D$12,2,FALSE)</f>
        <v>K01</v>
      </c>
      <c r="N28" t="s">
        <v>58</v>
      </c>
      <c r="O28" t="str">
        <f>VLOOKUP(Table1[[#This Row],[Nhân viên phụ trách]],TUKHOA_DATA!$G$2:$H$13,2,FALSE)</f>
        <v>NV05</v>
      </c>
      <c r="P28" s="18">
        <v>90</v>
      </c>
      <c r="Q28">
        <v>27</v>
      </c>
      <c r="R28" s="18">
        <f>Table1[[#This Row],[Số lượng]]*Table1[[#This Row],[Giá bán ($)]]</f>
        <v>2430</v>
      </c>
      <c r="S28">
        <f>VLOOKUP(Table1[[#This Row],[Tên dòng sản phẩm]],'Ngân sách'!$C$29:$D$32,2,FALSE)</f>
        <v>25</v>
      </c>
    </row>
    <row r="29" spans="1:19">
      <c r="A29" s="9">
        <v>44592</v>
      </c>
      <c r="B29" s="9" t="str">
        <f>CHOOSE(WEEKDAY(Table1[[#This Row],[Ngày]],1),"CN","T2","T3","T4","T5","T6","T7","CN")</f>
        <v>T2</v>
      </c>
      <c r="C29" t="str">
        <f>"Tháng "&amp;MONTH(Table1[[#This Row],[Ngày]]) &amp; "/" &amp;YEAR(Table1[[#This Row],[Ngày]])</f>
        <v>Tháng 1/2022</v>
      </c>
      <c r="D29" t="str">
        <f>"Q "&amp;IF(Table1[[#This Row],[Ngày]]="","",ROUNDUP(MONTH(Table1[[#This Row],[Ngày]])/3,0)) &amp; "/" &amp; YEAR(Table1[[#This Row],[Ngày]])</f>
        <v>Q 1/2022</v>
      </c>
      <c r="E29">
        <f>YEAR(Table1[[#This Row],[Ngày]])</f>
        <v>2022</v>
      </c>
      <c r="F29" s="5">
        <v>0.63377314814814811</v>
      </c>
      <c r="G29" t="str">
        <f>IF(Table1[[#This Row],[Thời gian]]="","",VLOOKUP(Table1[[#This Row],[Thời gian]]-TRUNC(Table1[[#This Row],[Thời gian]]),tblTimes78[],2,TRUE))</f>
        <v>2 PM - 4 PM</v>
      </c>
      <c r="H29" t="s">
        <v>148</v>
      </c>
      <c r="I29" t="s">
        <v>46</v>
      </c>
      <c r="J29" t="s">
        <v>52</v>
      </c>
      <c r="K29" t="str">
        <f>VLOOKUP(Table1[[#This Row],[Khu vực]],TUKHOA_DATA!$E$2:$F$12,2,FALSE)</f>
        <v>KV05</v>
      </c>
      <c r="L29" t="s">
        <v>40</v>
      </c>
      <c r="M29" t="str">
        <f>VLOOKUP(Table1[[#This Row],[Kênh mua hàng]],TUKHOA_DATA!$C$2:$D$12,2,FALSE)</f>
        <v>K01</v>
      </c>
      <c r="N29" t="s">
        <v>99</v>
      </c>
      <c r="O29" t="str">
        <f>VLOOKUP(Table1[[#This Row],[Nhân viên phụ trách]],TUKHOA_DATA!$G$2:$H$13,2,FALSE)</f>
        <v>NV03</v>
      </c>
      <c r="P29" s="18">
        <v>90</v>
      </c>
      <c r="Q29">
        <v>24</v>
      </c>
      <c r="R29" s="18">
        <f>Table1[[#This Row],[Số lượng]]*Table1[[#This Row],[Giá bán ($)]]</f>
        <v>2160</v>
      </c>
      <c r="S29">
        <f>VLOOKUP(Table1[[#This Row],[Tên dòng sản phẩm]],'Ngân sách'!$C$29:$D$32,2,FALSE)</f>
        <v>25</v>
      </c>
    </row>
    <row r="30" spans="1:19">
      <c r="A30" s="9">
        <v>44593</v>
      </c>
      <c r="B30" s="9" t="str">
        <f>CHOOSE(WEEKDAY(Table1[[#This Row],[Ngày]],1),"CN","T2","T3","T4","T5","T6","T7","CN")</f>
        <v>T3</v>
      </c>
      <c r="C30" t="str">
        <f>"Tháng "&amp;MONTH(Table1[[#This Row],[Ngày]]) &amp; "/" &amp;YEAR(Table1[[#This Row],[Ngày]])</f>
        <v>Tháng 2/2022</v>
      </c>
      <c r="D30" t="str">
        <f>"Q "&amp;IF(Table1[[#This Row],[Ngày]]="","",ROUNDUP(MONTH(Table1[[#This Row],[Ngày]])/3,0)) &amp; "/" &amp; YEAR(Table1[[#This Row],[Ngày]])</f>
        <v>Q 1/2022</v>
      </c>
      <c r="E30">
        <f>YEAR(Table1[[#This Row],[Ngày]])</f>
        <v>2022</v>
      </c>
      <c r="F30" s="5">
        <v>0.5581828703703704</v>
      </c>
      <c r="G30" t="str">
        <f>IF(Table1[[#This Row],[Thời gian]]="","",VLOOKUP(Table1[[#This Row],[Thời gian]]-TRUNC(Table1[[#This Row],[Thời gian]]),tblTimes78[],2,TRUE))</f>
        <v>12 PM - 2 PM</v>
      </c>
      <c r="H30" t="s">
        <v>150</v>
      </c>
      <c r="I30" t="s">
        <v>46</v>
      </c>
      <c r="J30" t="s">
        <v>52</v>
      </c>
      <c r="K30" t="str">
        <f>VLOOKUP(Table1[[#This Row],[Khu vực]],TUKHOA_DATA!$E$2:$F$12,2,FALSE)</f>
        <v>KV05</v>
      </c>
      <c r="L30" t="s">
        <v>40</v>
      </c>
      <c r="M30" t="str">
        <f>VLOOKUP(Table1[[#This Row],[Kênh mua hàng]],TUKHOA_DATA!$C$2:$D$12,2,FALSE)</f>
        <v>K01</v>
      </c>
      <c r="N30" t="s">
        <v>99</v>
      </c>
      <c r="O30" t="str">
        <f>VLOOKUP(Table1[[#This Row],[Nhân viên phụ trách]],TUKHOA_DATA!$G$2:$H$13,2,FALSE)</f>
        <v>NV03</v>
      </c>
      <c r="P30" s="18">
        <v>90</v>
      </c>
      <c r="Q30">
        <v>32</v>
      </c>
      <c r="R30" s="18">
        <f>Table1[[#This Row],[Số lượng]]*Table1[[#This Row],[Giá bán ($)]]</f>
        <v>2880</v>
      </c>
      <c r="S30">
        <f>VLOOKUP(Table1[[#This Row],[Tên dòng sản phẩm]],'Ngân sách'!$C$29:$D$32,2,FALSE)</f>
        <v>25</v>
      </c>
    </row>
    <row r="31" spans="1:19">
      <c r="A31" s="9">
        <v>44594</v>
      </c>
      <c r="B31" s="9" t="str">
        <f>CHOOSE(WEEKDAY(Table1[[#This Row],[Ngày]],1),"CN","T2","T3","T4","T5","T6","T7","CN")</f>
        <v>T4</v>
      </c>
      <c r="C31" t="str">
        <f>"Tháng "&amp;MONTH(Table1[[#This Row],[Ngày]]) &amp; "/" &amp;YEAR(Table1[[#This Row],[Ngày]])</f>
        <v>Tháng 2/2022</v>
      </c>
      <c r="D31" t="str">
        <f>"Q "&amp;IF(Table1[[#This Row],[Ngày]]="","",ROUNDUP(MONTH(Table1[[#This Row],[Ngày]])/3,0)) &amp; "/" &amp; YEAR(Table1[[#This Row],[Ngày]])</f>
        <v>Q 1/2022</v>
      </c>
      <c r="E31">
        <f>YEAR(Table1[[#This Row],[Ngày]])</f>
        <v>2022</v>
      </c>
      <c r="F31" s="5">
        <v>0.46232638888888888</v>
      </c>
      <c r="G31" t="str">
        <f>IF(Table1[[#This Row],[Thời gian]]="","",VLOOKUP(Table1[[#This Row],[Thời gian]]-TRUNC(Table1[[#This Row],[Thời gian]]),tblTimes78[],2,TRUE))</f>
        <v>10 AM - 12 PM</v>
      </c>
      <c r="H31" t="s">
        <v>151</v>
      </c>
      <c r="I31" t="s">
        <v>46</v>
      </c>
      <c r="J31" t="s">
        <v>97</v>
      </c>
      <c r="K31" t="str">
        <f>VLOOKUP(Table1[[#This Row],[Khu vực]],TUKHOA_DATA!$E$2:$F$12,2,FALSE)</f>
        <v>KV01</v>
      </c>
      <c r="L31" t="s">
        <v>40</v>
      </c>
      <c r="M31" t="str">
        <f>VLOOKUP(Table1[[#This Row],[Kênh mua hàng]],TUKHOA_DATA!$C$2:$D$12,2,FALSE)</f>
        <v>K01</v>
      </c>
      <c r="N31" t="s">
        <v>51</v>
      </c>
      <c r="O31" t="str">
        <f>VLOOKUP(Table1[[#This Row],[Nhân viên phụ trách]],TUKHOA_DATA!$G$2:$H$13,2,FALSE)</f>
        <v>NV01</v>
      </c>
      <c r="P31" s="18">
        <v>90</v>
      </c>
      <c r="Q31">
        <v>28</v>
      </c>
      <c r="R31" s="18">
        <f>Table1[[#This Row],[Số lượng]]*Table1[[#This Row],[Giá bán ($)]]</f>
        <v>2520</v>
      </c>
      <c r="S31">
        <f>VLOOKUP(Table1[[#This Row],[Tên dòng sản phẩm]],'Ngân sách'!$C$29:$D$32,2,FALSE)</f>
        <v>25</v>
      </c>
    </row>
    <row r="32" spans="1:19">
      <c r="A32" s="9">
        <v>44594</v>
      </c>
      <c r="B32" s="9" t="str">
        <f>CHOOSE(WEEKDAY(Table1[[#This Row],[Ngày]],1),"CN","T2","T3","T4","T5","T6","T7","CN")</f>
        <v>T4</v>
      </c>
      <c r="C32" t="str">
        <f>"Tháng "&amp;MONTH(Table1[[#This Row],[Ngày]]) &amp; "/" &amp;YEAR(Table1[[#This Row],[Ngày]])</f>
        <v>Tháng 2/2022</v>
      </c>
      <c r="D32" t="str">
        <f>"Q "&amp;IF(Table1[[#This Row],[Ngày]]="","",ROUNDUP(MONTH(Table1[[#This Row],[Ngày]])/3,0)) &amp; "/" &amp; YEAR(Table1[[#This Row],[Ngày]])</f>
        <v>Q 1/2022</v>
      </c>
      <c r="E32">
        <f>YEAR(Table1[[#This Row],[Ngày]])</f>
        <v>2022</v>
      </c>
      <c r="F32" s="5">
        <v>0.39819444444444446</v>
      </c>
      <c r="G32" t="str">
        <f>IF(Table1[[#This Row],[Thời gian]]="","",VLOOKUP(Table1[[#This Row],[Thời gian]]-TRUNC(Table1[[#This Row],[Thời gian]]),tblTimes78[],2,TRUE))</f>
        <v>8 AM - 10 AM</v>
      </c>
      <c r="H32" t="s">
        <v>153</v>
      </c>
      <c r="I32" t="s">
        <v>46</v>
      </c>
      <c r="J32" t="s">
        <v>52</v>
      </c>
      <c r="K32" t="str">
        <f>VLOOKUP(Table1[[#This Row],[Khu vực]],TUKHOA_DATA!$E$2:$F$12,2,FALSE)</f>
        <v>KV05</v>
      </c>
      <c r="L32" t="s">
        <v>40</v>
      </c>
      <c r="M32" t="str">
        <f>VLOOKUP(Table1[[#This Row],[Kênh mua hàng]],TUKHOA_DATA!$C$2:$D$12,2,FALSE)</f>
        <v>K01</v>
      </c>
      <c r="N32" t="s">
        <v>57</v>
      </c>
      <c r="O32" t="str">
        <f>VLOOKUP(Table1[[#This Row],[Nhân viên phụ trách]],TUKHOA_DATA!$G$2:$H$13,2,FALSE)</f>
        <v>NV02</v>
      </c>
      <c r="P32" s="18">
        <v>90</v>
      </c>
      <c r="Q32">
        <v>26</v>
      </c>
      <c r="R32" s="18">
        <f>Table1[[#This Row],[Số lượng]]*Table1[[#This Row],[Giá bán ($)]]</f>
        <v>2340</v>
      </c>
      <c r="S32">
        <f>VLOOKUP(Table1[[#This Row],[Tên dòng sản phẩm]],'Ngân sách'!$C$29:$D$32,2,FALSE)</f>
        <v>25</v>
      </c>
    </row>
    <row r="33" spans="1:19">
      <c r="A33" s="9">
        <v>44595</v>
      </c>
      <c r="B33" s="9" t="str">
        <f>CHOOSE(WEEKDAY(Table1[[#This Row],[Ngày]],1),"CN","T2","T3","T4","T5","T6","T7","CN")</f>
        <v>T5</v>
      </c>
      <c r="C33" t="str">
        <f>"Tháng "&amp;MONTH(Table1[[#This Row],[Ngày]]) &amp; "/" &amp;YEAR(Table1[[#This Row],[Ngày]])</f>
        <v>Tháng 2/2022</v>
      </c>
      <c r="D33" t="str">
        <f>"Q "&amp;IF(Table1[[#This Row],[Ngày]]="","",ROUNDUP(MONTH(Table1[[#This Row],[Ngày]])/3,0)) &amp; "/" &amp; YEAR(Table1[[#This Row],[Ngày]])</f>
        <v>Q 1/2022</v>
      </c>
      <c r="E33">
        <f>YEAR(Table1[[#This Row],[Ngày]])</f>
        <v>2022</v>
      </c>
      <c r="F33" s="5">
        <v>0.37782407407407409</v>
      </c>
      <c r="G33" t="str">
        <f>IF(Table1[[#This Row],[Thời gian]]="","",VLOOKUP(Table1[[#This Row],[Thời gian]]-TRUNC(Table1[[#This Row],[Thời gian]]),tblTimes78[],2,TRUE))</f>
        <v>8 AM - 10 AM</v>
      </c>
      <c r="H33" t="s">
        <v>154</v>
      </c>
      <c r="I33" t="s">
        <v>46</v>
      </c>
      <c r="J33" t="s">
        <v>52</v>
      </c>
      <c r="K33" t="str">
        <f>VLOOKUP(Table1[[#This Row],[Khu vực]],TUKHOA_DATA!$E$2:$F$12,2,FALSE)</f>
        <v>KV05</v>
      </c>
      <c r="L33" t="s">
        <v>40</v>
      </c>
      <c r="M33" t="str">
        <f>VLOOKUP(Table1[[#This Row],[Kênh mua hàng]],TUKHOA_DATA!$C$2:$D$12,2,FALSE)</f>
        <v>K01</v>
      </c>
      <c r="N33" t="s">
        <v>57</v>
      </c>
      <c r="O33" t="str">
        <f>VLOOKUP(Table1[[#This Row],[Nhân viên phụ trách]],TUKHOA_DATA!$G$2:$H$13,2,FALSE)</f>
        <v>NV02</v>
      </c>
      <c r="P33" s="18">
        <v>90</v>
      </c>
      <c r="Q33">
        <v>29</v>
      </c>
      <c r="R33" s="18">
        <f>Table1[[#This Row],[Số lượng]]*Table1[[#This Row],[Giá bán ($)]]</f>
        <v>2610</v>
      </c>
      <c r="S33">
        <f>VLOOKUP(Table1[[#This Row],[Tên dòng sản phẩm]],'Ngân sách'!$C$29:$D$32,2,FALSE)</f>
        <v>25</v>
      </c>
    </row>
    <row r="34" spans="1:19">
      <c r="A34" s="9">
        <v>44596</v>
      </c>
      <c r="B34" s="9" t="str">
        <f>CHOOSE(WEEKDAY(Table1[[#This Row],[Ngày]],1),"CN","T2","T3","T4","T5","T6","T7","CN")</f>
        <v>T6</v>
      </c>
      <c r="C34" t="str">
        <f>"Tháng "&amp;MONTH(Table1[[#This Row],[Ngày]]) &amp; "/" &amp;YEAR(Table1[[#This Row],[Ngày]])</f>
        <v>Tháng 2/2022</v>
      </c>
      <c r="D34" t="str">
        <f>"Q "&amp;IF(Table1[[#This Row],[Ngày]]="","",ROUNDUP(MONTH(Table1[[#This Row],[Ngày]])/3,0)) &amp; "/" &amp; YEAR(Table1[[#This Row],[Ngày]])</f>
        <v>Q 1/2022</v>
      </c>
      <c r="E34">
        <f>YEAR(Table1[[#This Row],[Ngày]])</f>
        <v>2022</v>
      </c>
      <c r="F34" s="5">
        <v>0.35136574074074073</v>
      </c>
      <c r="G34" t="str">
        <f>IF(Table1[[#This Row],[Thời gian]]="","",VLOOKUP(Table1[[#This Row],[Thời gian]]-TRUNC(Table1[[#This Row],[Thời gian]]),tblTimes78[],2,TRUE))</f>
        <v>8 AM - 10 AM</v>
      </c>
      <c r="H34" t="s">
        <v>155</v>
      </c>
      <c r="I34" t="s">
        <v>44</v>
      </c>
      <c r="J34" t="s">
        <v>94</v>
      </c>
      <c r="K34" t="str">
        <f>VLOOKUP(Table1[[#This Row],[Khu vực]],TUKHOA_DATA!$E$2:$F$12,2,FALSE)</f>
        <v>KV02</v>
      </c>
      <c r="L34" t="s">
        <v>40</v>
      </c>
      <c r="M34" t="str">
        <f>VLOOKUP(Table1[[#This Row],[Kênh mua hàng]],TUKHOA_DATA!$C$2:$D$12,2,FALSE)</f>
        <v>K01</v>
      </c>
      <c r="N34" t="s">
        <v>96</v>
      </c>
      <c r="O34" t="str">
        <f>VLOOKUP(Table1[[#This Row],[Nhân viên phụ trách]],TUKHOA_DATA!$G$2:$H$13,2,FALSE)</f>
        <v>NV04</v>
      </c>
      <c r="P34" s="18">
        <v>110</v>
      </c>
      <c r="Q34">
        <v>65</v>
      </c>
      <c r="R34" s="18">
        <f>Table1[[#This Row],[Số lượng]]*Table1[[#This Row],[Giá bán ($)]]</f>
        <v>7150</v>
      </c>
      <c r="S34">
        <f>VLOOKUP(Table1[[#This Row],[Tên dòng sản phẩm]],'Ngân sách'!$C$29:$D$32,2,FALSE)</f>
        <v>36</v>
      </c>
    </row>
    <row r="35" spans="1:19">
      <c r="A35" s="9">
        <v>44597</v>
      </c>
      <c r="B35" s="9" t="str">
        <f>CHOOSE(WEEKDAY(Table1[[#This Row],[Ngày]],1),"CN","T2","T3","T4","T5","T6","T7","CN")</f>
        <v>T7</v>
      </c>
      <c r="C35" t="str">
        <f>"Tháng "&amp;MONTH(Table1[[#This Row],[Ngày]]) &amp; "/" &amp;YEAR(Table1[[#This Row],[Ngày]])</f>
        <v>Tháng 2/2022</v>
      </c>
      <c r="D35" t="str">
        <f>"Q "&amp;IF(Table1[[#This Row],[Ngày]]="","",ROUNDUP(MONTH(Table1[[#This Row],[Ngày]])/3,0)) &amp; "/" &amp; YEAR(Table1[[#This Row],[Ngày]])</f>
        <v>Q 1/2022</v>
      </c>
      <c r="E35">
        <f>YEAR(Table1[[#This Row],[Ngày]])</f>
        <v>2022</v>
      </c>
      <c r="F35" s="5">
        <v>0.46232638888888888</v>
      </c>
      <c r="G35" t="str">
        <f>IF(Table1[[#This Row],[Thời gian]]="","",VLOOKUP(Table1[[#This Row],[Thời gian]]-TRUNC(Table1[[#This Row],[Thời gian]]),tblTimes78[],2,TRUE))</f>
        <v>10 AM - 12 PM</v>
      </c>
      <c r="H35" t="s">
        <v>156</v>
      </c>
      <c r="I35" t="s">
        <v>41</v>
      </c>
      <c r="J35" t="s">
        <v>97</v>
      </c>
      <c r="K35" t="str">
        <f>VLOOKUP(Table1[[#This Row],[Khu vực]],TUKHOA_DATA!$E$2:$F$12,2,FALSE)</f>
        <v>KV01</v>
      </c>
      <c r="L35" t="s">
        <v>40</v>
      </c>
      <c r="M35" t="str">
        <f>VLOOKUP(Table1[[#This Row],[Kênh mua hàng]],TUKHOA_DATA!$C$2:$D$12,2,FALSE)</f>
        <v>K01</v>
      </c>
      <c r="N35" t="s">
        <v>57</v>
      </c>
      <c r="O35" t="str">
        <f>VLOOKUP(Table1[[#This Row],[Nhân viên phụ trách]],TUKHOA_DATA!$G$2:$H$13,2,FALSE)</f>
        <v>NV02</v>
      </c>
      <c r="P35" s="18">
        <v>100</v>
      </c>
      <c r="Q35">
        <v>69</v>
      </c>
      <c r="R35" s="18">
        <f>Table1[[#This Row],[Số lượng]]*Table1[[#This Row],[Giá bán ($)]]</f>
        <v>6900</v>
      </c>
      <c r="S35">
        <f>VLOOKUP(Table1[[#This Row],[Tên dòng sản phẩm]],'Ngân sách'!$C$29:$D$32,2,FALSE)</f>
        <v>28</v>
      </c>
    </row>
    <row r="36" spans="1:19">
      <c r="A36" s="9">
        <v>44597</v>
      </c>
      <c r="B36" s="9" t="str">
        <f>CHOOSE(WEEKDAY(Table1[[#This Row],[Ngày]],1),"CN","T2","T3","T4","T5","T6","T7","CN")</f>
        <v>T7</v>
      </c>
      <c r="C36" t="str">
        <f>"Tháng "&amp;MONTH(Table1[[#This Row],[Ngày]]) &amp; "/" &amp;YEAR(Table1[[#This Row],[Ngày]])</f>
        <v>Tháng 2/2022</v>
      </c>
      <c r="D36" t="str">
        <f>"Q "&amp;IF(Table1[[#This Row],[Ngày]]="","",ROUNDUP(MONTH(Table1[[#This Row],[Ngày]])/3,0)) &amp; "/" &amp; YEAR(Table1[[#This Row],[Ngày]])</f>
        <v>Q 1/2022</v>
      </c>
      <c r="E36">
        <f>YEAR(Table1[[#This Row],[Ngày]])</f>
        <v>2022</v>
      </c>
      <c r="F36" s="5">
        <v>0.40377314814814813</v>
      </c>
      <c r="G36" t="str">
        <f>IF(Table1[[#This Row],[Thời gian]]="","",VLOOKUP(Table1[[#This Row],[Thời gian]]-TRUNC(Table1[[#This Row],[Thời gian]]),tblTimes78[],2,TRUE))</f>
        <v>8 AM - 10 AM</v>
      </c>
      <c r="H36" t="s">
        <v>157</v>
      </c>
      <c r="I36" t="s">
        <v>44</v>
      </c>
      <c r="J36" t="s">
        <v>54</v>
      </c>
      <c r="K36" t="str">
        <f>VLOOKUP(Table1[[#This Row],[Khu vực]],TUKHOA_DATA!$E$2:$F$12,2,FALSE)</f>
        <v>KV04</v>
      </c>
      <c r="L36" t="s">
        <v>40</v>
      </c>
      <c r="M36" t="str">
        <f>VLOOKUP(Table1[[#This Row],[Kênh mua hàng]],TUKHOA_DATA!$C$2:$D$12,2,FALSE)</f>
        <v>K01</v>
      </c>
      <c r="N36" t="s">
        <v>96</v>
      </c>
      <c r="O36" t="str">
        <f>VLOOKUP(Table1[[#This Row],[Nhân viên phụ trách]],TUKHOA_DATA!$G$2:$H$13,2,FALSE)</f>
        <v>NV04</v>
      </c>
      <c r="P36" s="18">
        <v>110</v>
      </c>
      <c r="Q36">
        <v>47</v>
      </c>
      <c r="R36" s="18">
        <f>Table1[[#This Row],[Số lượng]]*Table1[[#This Row],[Giá bán ($)]]</f>
        <v>5170</v>
      </c>
      <c r="S36">
        <f>VLOOKUP(Table1[[#This Row],[Tên dòng sản phẩm]],'Ngân sách'!$C$29:$D$32,2,FALSE)</f>
        <v>36</v>
      </c>
    </row>
    <row r="37" spans="1:19">
      <c r="A37" s="9">
        <v>44601</v>
      </c>
      <c r="B37" s="9" t="str">
        <f>CHOOSE(WEEKDAY(Table1[[#This Row],[Ngày]],1),"CN","T2","T3","T4","T5","T6","T7","CN")</f>
        <v>T4</v>
      </c>
      <c r="C37" t="str">
        <f>"Tháng "&amp;MONTH(Table1[[#This Row],[Ngày]]) &amp; "/" &amp;YEAR(Table1[[#This Row],[Ngày]])</f>
        <v>Tháng 2/2022</v>
      </c>
      <c r="D37" t="str">
        <f>"Q "&amp;IF(Table1[[#This Row],[Ngày]]="","",ROUNDUP(MONTH(Table1[[#This Row],[Ngày]])/3,0)) &amp; "/" &amp; YEAR(Table1[[#This Row],[Ngày]])</f>
        <v>Q 1/2022</v>
      </c>
      <c r="E37">
        <f>YEAR(Table1[[#This Row],[Ngày]])</f>
        <v>2022</v>
      </c>
      <c r="F37" s="5">
        <v>0.6368287037037037</v>
      </c>
      <c r="G37" t="str">
        <f>IF(Table1[[#This Row],[Thời gian]]="","",VLOOKUP(Table1[[#This Row],[Thời gian]]-TRUNC(Table1[[#This Row],[Thời gian]]),tblTimes78[],2,TRUE))</f>
        <v>2 PM - 4 PM</v>
      </c>
      <c r="H37" t="s">
        <v>160</v>
      </c>
      <c r="I37" t="s">
        <v>46</v>
      </c>
      <c r="J37" t="s">
        <v>94</v>
      </c>
      <c r="K37" t="str">
        <f>VLOOKUP(Table1[[#This Row],[Khu vực]],TUKHOA_DATA!$E$2:$F$12,2,FALSE)</f>
        <v>KV02</v>
      </c>
      <c r="L37" t="s">
        <v>43</v>
      </c>
      <c r="M37" t="str">
        <f>VLOOKUP(Table1[[#This Row],[Kênh mua hàng]],TUKHOA_DATA!$C$2:$D$12,2,FALSE)</f>
        <v>K02</v>
      </c>
      <c r="N37" t="s">
        <v>99</v>
      </c>
      <c r="O37" t="str">
        <f>VLOOKUP(Table1[[#This Row],[Nhân viên phụ trách]],TUKHOA_DATA!$G$2:$H$13,2,FALSE)</f>
        <v>NV03</v>
      </c>
      <c r="P37" s="18">
        <v>90</v>
      </c>
      <c r="Q37">
        <v>34</v>
      </c>
      <c r="R37" s="18">
        <f>Table1[[#This Row],[Số lượng]]*Table1[[#This Row],[Giá bán ($)]]</f>
        <v>3060</v>
      </c>
      <c r="S37">
        <f>VLOOKUP(Table1[[#This Row],[Tên dòng sản phẩm]],'Ngân sách'!$C$29:$D$32,2,FALSE)</f>
        <v>25</v>
      </c>
    </row>
    <row r="38" spans="1:19">
      <c r="A38" s="9">
        <v>44605</v>
      </c>
      <c r="B38" s="9" t="str">
        <f>CHOOSE(WEEKDAY(Table1[[#This Row],[Ngày]],1),"CN","T2","T3","T4","T5","T6","T7","CN")</f>
        <v>CN</v>
      </c>
      <c r="C38" t="str">
        <f>"Tháng "&amp;MONTH(Table1[[#This Row],[Ngày]]) &amp; "/" &amp;YEAR(Table1[[#This Row],[Ngày]])</f>
        <v>Tháng 2/2022</v>
      </c>
      <c r="D38" t="str">
        <f>"Q "&amp;IF(Table1[[#This Row],[Ngày]]="","",ROUNDUP(MONTH(Table1[[#This Row],[Ngày]])/3,0)) &amp; "/" &amp; YEAR(Table1[[#This Row],[Ngày]])</f>
        <v>Q 1/2022</v>
      </c>
      <c r="E38">
        <f>YEAR(Table1[[#This Row],[Ngày]])</f>
        <v>2022</v>
      </c>
      <c r="F38" s="5">
        <v>0.61697916666666663</v>
      </c>
      <c r="G38" t="str">
        <f>IF(Table1[[#This Row],[Thời gian]]="","",VLOOKUP(Table1[[#This Row],[Thời gian]]-TRUNC(Table1[[#This Row],[Thời gian]]),tblTimes78[],2,TRUE))</f>
        <v>2 PM - 4 PM</v>
      </c>
      <c r="H38" t="s">
        <v>162</v>
      </c>
      <c r="I38" t="s">
        <v>41</v>
      </c>
      <c r="J38" t="s">
        <v>52</v>
      </c>
      <c r="K38" t="str">
        <f>VLOOKUP(Table1[[#This Row],[Khu vực]],TUKHOA_DATA!$E$2:$F$12,2,FALSE)</f>
        <v>KV05</v>
      </c>
      <c r="L38" t="s">
        <v>43</v>
      </c>
      <c r="M38" t="str">
        <f>VLOOKUP(Table1[[#This Row],[Kênh mua hàng]],TUKHOA_DATA!$C$2:$D$12,2,FALSE)</f>
        <v>K02</v>
      </c>
      <c r="N38" t="s">
        <v>58</v>
      </c>
      <c r="O38" t="str">
        <f>VLOOKUP(Table1[[#This Row],[Nhân viên phụ trách]],TUKHOA_DATA!$G$2:$H$13,2,FALSE)</f>
        <v>NV05</v>
      </c>
      <c r="P38" s="18">
        <v>100</v>
      </c>
      <c r="Q38">
        <v>84</v>
      </c>
      <c r="R38" s="18">
        <f>Table1[[#This Row],[Số lượng]]*Table1[[#This Row],[Giá bán ($)]]</f>
        <v>8400</v>
      </c>
      <c r="S38">
        <f>VLOOKUP(Table1[[#This Row],[Tên dòng sản phẩm]],'Ngân sách'!$C$29:$D$32,2,FALSE)</f>
        <v>28</v>
      </c>
    </row>
    <row r="39" spans="1:19">
      <c r="A39" s="9">
        <v>44607</v>
      </c>
      <c r="B39" s="9" t="str">
        <f>CHOOSE(WEEKDAY(Table1[[#This Row],[Ngày]],1),"CN","T2","T3","T4","T5","T6","T7","CN")</f>
        <v>T3</v>
      </c>
      <c r="C39" t="str">
        <f>"Tháng "&amp;MONTH(Table1[[#This Row],[Ngày]]) &amp; "/" &amp;YEAR(Table1[[#This Row],[Ngày]])</f>
        <v>Tháng 2/2022</v>
      </c>
      <c r="D39" t="str">
        <f>"Q "&amp;IF(Table1[[#This Row],[Ngày]]="","",ROUNDUP(MONTH(Table1[[#This Row],[Ngày]])/3,0)) &amp; "/" &amp; YEAR(Table1[[#This Row],[Ngày]])</f>
        <v>Q 1/2022</v>
      </c>
      <c r="E39">
        <f>YEAR(Table1[[#This Row],[Ngày]])</f>
        <v>2022</v>
      </c>
      <c r="F39" s="5">
        <v>0.33631944444444445</v>
      </c>
      <c r="G39" t="str">
        <f>IF(Table1[[#This Row],[Thời gian]]="","",VLOOKUP(Table1[[#This Row],[Thời gian]]-TRUNC(Table1[[#This Row],[Thời gian]]),tblTimes78[],2,TRUE))</f>
        <v>8 AM - 10 AM</v>
      </c>
      <c r="H39" t="s">
        <v>164</v>
      </c>
      <c r="I39" t="s">
        <v>46</v>
      </c>
      <c r="J39" t="s">
        <v>54</v>
      </c>
      <c r="K39" t="str">
        <f>VLOOKUP(Table1[[#This Row],[Khu vực]],TUKHOA_DATA!$E$2:$F$12,2,FALSE)</f>
        <v>KV04</v>
      </c>
      <c r="L39" t="s">
        <v>43</v>
      </c>
      <c r="M39" t="str">
        <f>VLOOKUP(Table1[[#This Row],[Kênh mua hàng]],TUKHOA_DATA!$C$2:$D$12,2,FALSE)</f>
        <v>K02</v>
      </c>
      <c r="N39" t="s">
        <v>96</v>
      </c>
      <c r="O39" t="str">
        <f>VLOOKUP(Table1[[#This Row],[Nhân viên phụ trách]],TUKHOA_DATA!$G$2:$H$13,2,FALSE)</f>
        <v>NV04</v>
      </c>
      <c r="P39" s="18">
        <v>90</v>
      </c>
      <c r="Q39">
        <v>35</v>
      </c>
      <c r="R39" s="18">
        <f>Table1[[#This Row],[Số lượng]]*Table1[[#This Row],[Giá bán ($)]]</f>
        <v>3150</v>
      </c>
      <c r="S39">
        <f>VLOOKUP(Table1[[#This Row],[Tên dòng sản phẩm]],'Ngân sách'!$C$29:$D$32,2,FALSE)</f>
        <v>25</v>
      </c>
    </row>
    <row r="40" spans="1:19">
      <c r="A40" s="9">
        <v>44610</v>
      </c>
      <c r="B40" s="9" t="str">
        <f>CHOOSE(WEEKDAY(Table1[[#This Row],[Ngày]],1),"CN","T2","T3","T4","T5","T6","T7","CN")</f>
        <v>T6</v>
      </c>
      <c r="C40" t="str">
        <f>"Tháng "&amp;MONTH(Table1[[#This Row],[Ngày]]) &amp; "/" &amp;YEAR(Table1[[#This Row],[Ngày]])</f>
        <v>Tháng 2/2022</v>
      </c>
      <c r="D40" t="str">
        <f>"Q "&amp;IF(Table1[[#This Row],[Ngày]]="","",ROUNDUP(MONTH(Table1[[#This Row],[Ngày]])/3,0)) &amp; "/" &amp; YEAR(Table1[[#This Row],[Ngày]])</f>
        <v>Q 1/2022</v>
      </c>
      <c r="E40">
        <f>YEAR(Table1[[#This Row],[Ngày]])</f>
        <v>2022</v>
      </c>
      <c r="F40" s="5">
        <v>0.42484953703703704</v>
      </c>
      <c r="G40" t="str">
        <f>IF(Table1[[#This Row],[Thời gian]]="","",VLOOKUP(Table1[[#This Row],[Thời gian]]-TRUNC(Table1[[#This Row],[Thời gian]]),tblTimes78[],2,TRUE))</f>
        <v>10 AM - 12 PM</v>
      </c>
      <c r="H40" t="s">
        <v>167</v>
      </c>
      <c r="I40" t="s">
        <v>41</v>
      </c>
      <c r="J40" t="s">
        <v>54</v>
      </c>
      <c r="K40" t="str">
        <f>VLOOKUP(Table1[[#This Row],[Khu vực]],TUKHOA_DATA!$E$2:$F$12,2,FALSE)</f>
        <v>KV04</v>
      </c>
      <c r="L40" t="s">
        <v>40</v>
      </c>
      <c r="M40" t="str">
        <f>VLOOKUP(Table1[[#This Row],[Kênh mua hàng]],TUKHOA_DATA!$C$2:$D$12,2,FALSE)</f>
        <v>K01</v>
      </c>
      <c r="N40" t="s">
        <v>99</v>
      </c>
      <c r="O40" t="str">
        <f>VLOOKUP(Table1[[#This Row],[Nhân viên phụ trách]],TUKHOA_DATA!$G$2:$H$13,2,FALSE)</f>
        <v>NV03</v>
      </c>
      <c r="P40" s="18">
        <v>100</v>
      </c>
      <c r="Q40">
        <v>71</v>
      </c>
      <c r="R40" s="18">
        <f>Table1[[#This Row],[Số lượng]]*Table1[[#This Row],[Giá bán ($)]]</f>
        <v>7100</v>
      </c>
      <c r="S40">
        <f>VLOOKUP(Table1[[#This Row],[Tên dòng sản phẩm]],'Ngân sách'!$C$29:$D$32,2,FALSE)</f>
        <v>28</v>
      </c>
    </row>
    <row r="41" spans="1:19">
      <c r="A41" s="9">
        <v>44610</v>
      </c>
      <c r="B41" s="9" t="str">
        <f>CHOOSE(WEEKDAY(Table1[[#This Row],[Ngày]],1),"CN","T2","T3","T4","T5","T6","T7","CN")</f>
        <v>T6</v>
      </c>
      <c r="C41" t="str">
        <f>"Tháng "&amp;MONTH(Table1[[#This Row],[Ngày]]) &amp; "/" &amp;YEAR(Table1[[#This Row],[Ngày]])</f>
        <v>Tháng 2/2022</v>
      </c>
      <c r="D41" t="str">
        <f>"Q "&amp;IF(Table1[[#This Row],[Ngày]]="","",ROUNDUP(MONTH(Table1[[#This Row],[Ngày]])/3,0)) &amp; "/" &amp; YEAR(Table1[[#This Row],[Ngày]])</f>
        <v>Q 1/2022</v>
      </c>
      <c r="E41">
        <f>YEAR(Table1[[#This Row],[Ngày]])</f>
        <v>2022</v>
      </c>
      <c r="F41" s="5">
        <v>0.68280092592592589</v>
      </c>
      <c r="G41" t="str">
        <f>IF(Table1[[#This Row],[Thời gian]]="","",VLOOKUP(Table1[[#This Row],[Thời gian]]-TRUNC(Table1[[#This Row],[Thời gian]]),tblTimes78[],2,TRUE))</f>
        <v>4 PM - 6 PM</v>
      </c>
      <c r="H41" t="s">
        <v>168</v>
      </c>
      <c r="I41" t="s">
        <v>38</v>
      </c>
      <c r="J41" t="s">
        <v>89</v>
      </c>
      <c r="K41" t="str">
        <f>VLOOKUP(Table1[[#This Row],[Khu vực]],TUKHOA_DATA!$E$2:$F$12,2,FALSE)</f>
        <v>KV06</v>
      </c>
      <c r="L41" t="s">
        <v>40</v>
      </c>
      <c r="M41" t="str">
        <f>VLOOKUP(Table1[[#This Row],[Kênh mua hàng]],TUKHOA_DATA!$C$2:$D$12,2,FALSE)</f>
        <v>K01</v>
      </c>
      <c r="N41" t="s">
        <v>58</v>
      </c>
      <c r="O41" t="str">
        <f>VLOOKUP(Table1[[#This Row],[Nhân viên phụ trách]],TUKHOA_DATA!$G$2:$H$13,2,FALSE)</f>
        <v>NV05</v>
      </c>
      <c r="P41" s="18">
        <v>100</v>
      </c>
      <c r="Q41">
        <v>53</v>
      </c>
      <c r="R41" s="18">
        <f>Table1[[#This Row],[Số lượng]]*Table1[[#This Row],[Giá bán ($)]]</f>
        <v>5300</v>
      </c>
      <c r="S41">
        <f>VLOOKUP(Table1[[#This Row],[Tên dòng sản phẩm]],'Ngân sách'!$C$29:$D$32,2,FALSE)</f>
        <v>22</v>
      </c>
    </row>
    <row r="42" spans="1:19">
      <c r="A42" s="9">
        <v>44611</v>
      </c>
      <c r="B42" s="9" t="str">
        <f>CHOOSE(WEEKDAY(Table1[[#This Row],[Ngày]],1),"CN","T2","T3","T4","T5","T6","T7","CN")</f>
        <v>T7</v>
      </c>
      <c r="C42" t="str">
        <f>"Tháng "&amp;MONTH(Table1[[#This Row],[Ngày]]) &amp; "/" &amp;YEAR(Table1[[#This Row],[Ngày]])</f>
        <v>Tháng 2/2022</v>
      </c>
      <c r="D42" t="str">
        <f>"Q "&amp;IF(Table1[[#This Row],[Ngày]]="","",ROUNDUP(MONTH(Table1[[#This Row],[Ngày]])/3,0)) &amp; "/" &amp; YEAR(Table1[[#This Row],[Ngày]])</f>
        <v>Q 1/2022</v>
      </c>
      <c r="E42">
        <f>YEAR(Table1[[#This Row],[Ngày]])</f>
        <v>2022</v>
      </c>
      <c r="F42" s="5">
        <v>0.65263888888888888</v>
      </c>
      <c r="G42" t="str">
        <f>IF(Table1[[#This Row],[Thời gian]]="","",VLOOKUP(Table1[[#This Row],[Thời gian]]-TRUNC(Table1[[#This Row],[Thời gian]]),tblTimes78[],2,TRUE))</f>
        <v>2 PM - 4 PM</v>
      </c>
      <c r="H42" t="s">
        <v>169</v>
      </c>
      <c r="I42" t="s">
        <v>38</v>
      </c>
      <c r="J42" t="s">
        <v>97</v>
      </c>
      <c r="K42" t="str">
        <f>VLOOKUP(Table1[[#This Row],[Khu vực]],TUKHOA_DATA!$E$2:$F$12,2,FALSE)</f>
        <v>KV01</v>
      </c>
      <c r="L42" t="s">
        <v>40</v>
      </c>
      <c r="M42" t="str">
        <f>VLOOKUP(Table1[[#This Row],[Kênh mua hàng]],TUKHOA_DATA!$C$2:$D$12,2,FALSE)</f>
        <v>K01</v>
      </c>
      <c r="N42" t="s">
        <v>99</v>
      </c>
      <c r="O42" t="str">
        <f>VLOOKUP(Table1[[#This Row],[Nhân viên phụ trách]],TUKHOA_DATA!$G$2:$H$13,2,FALSE)</f>
        <v>NV03</v>
      </c>
      <c r="P42" s="18">
        <v>100</v>
      </c>
      <c r="Q42">
        <v>51</v>
      </c>
      <c r="R42" s="18">
        <f>Table1[[#This Row],[Số lượng]]*Table1[[#This Row],[Giá bán ($)]]</f>
        <v>5100</v>
      </c>
      <c r="S42">
        <f>VLOOKUP(Table1[[#This Row],[Tên dòng sản phẩm]],'Ngân sách'!$C$29:$D$32,2,FALSE)</f>
        <v>22</v>
      </c>
    </row>
    <row r="43" spans="1:19">
      <c r="A43" s="9">
        <v>44612</v>
      </c>
      <c r="B43" s="9" t="str">
        <f>CHOOSE(WEEKDAY(Table1[[#This Row],[Ngày]],1),"CN","T2","T3","T4","T5","T6","T7","CN")</f>
        <v>CN</v>
      </c>
      <c r="C43" t="str">
        <f>"Tháng "&amp;MONTH(Table1[[#This Row],[Ngày]]) &amp; "/" &amp;YEAR(Table1[[#This Row],[Ngày]])</f>
        <v>Tháng 2/2022</v>
      </c>
      <c r="D43" t="str">
        <f>"Q "&amp;IF(Table1[[#This Row],[Ngày]]="","",ROUNDUP(MONTH(Table1[[#This Row],[Ngày]])/3,0)) &amp; "/" &amp; YEAR(Table1[[#This Row],[Ngày]])</f>
        <v>Q 1/2022</v>
      </c>
      <c r="E43">
        <f>YEAR(Table1[[#This Row],[Ngày]])</f>
        <v>2022</v>
      </c>
      <c r="F43" s="5">
        <v>0.41469907407407408</v>
      </c>
      <c r="G43" t="str">
        <f>IF(Table1[[#This Row],[Thời gian]]="","",VLOOKUP(Table1[[#This Row],[Thời gian]]-TRUNC(Table1[[#This Row],[Thời gian]]),tblTimes78[],2,TRUE))</f>
        <v>8 AM - 10 AM</v>
      </c>
      <c r="H43" t="s">
        <v>170</v>
      </c>
      <c r="I43" t="s">
        <v>46</v>
      </c>
      <c r="J43" t="s">
        <v>54</v>
      </c>
      <c r="K43" t="str">
        <f>VLOOKUP(Table1[[#This Row],[Khu vực]],TUKHOA_DATA!$E$2:$F$12,2,FALSE)</f>
        <v>KV04</v>
      </c>
      <c r="L43" t="s">
        <v>40</v>
      </c>
      <c r="M43" t="str">
        <f>VLOOKUP(Table1[[#This Row],[Kênh mua hàng]],TUKHOA_DATA!$C$2:$D$12,2,FALSE)</f>
        <v>K01</v>
      </c>
      <c r="N43" t="s">
        <v>96</v>
      </c>
      <c r="O43" t="str">
        <f>VLOOKUP(Table1[[#This Row],[Nhân viên phụ trách]],TUKHOA_DATA!$G$2:$H$13,2,FALSE)</f>
        <v>NV04</v>
      </c>
      <c r="P43" s="18">
        <v>90</v>
      </c>
      <c r="Q43">
        <v>29</v>
      </c>
      <c r="R43" s="18">
        <f>Table1[[#This Row],[Số lượng]]*Table1[[#This Row],[Giá bán ($)]]</f>
        <v>2610</v>
      </c>
      <c r="S43">
        <f>VLOOKUP(Table1[[#This Row],[Tên dòng sản phẩm]],'Ngân sách'!$C$29:$D$32,2,FALSE)</f>
        <v>25</v>
      </c>
    </row>
    <row r="44" spans="1:19">
      <c r="A44" s="9">
        <v>44617</v>
      </c>
      <c r="B44" s="9" t="str">
        <f>CHOOSE(WEEKDAY(Table1[[#This Row],[Ngày]],1),"CN","T2","T3","T4","T5","T6","T7","CN")</f>
        <v>T6</v>
      </c>
      <c r="C44" t="str">
        <f>"Tháng "&amp;MONTH(Table1[[#This Row],[Ngày]]) &amp; "/" &amp;YEAR(Table1[[#This Row],[Ngày]])</f>
        <v>Tháng 2/2022</v>
      </c>
      <c r="D44" t="str">
        <f>"Q "&amp;IF(Table1[[#This Row],[Ngày]]="","",ROUNDUP(MONTH(Table1[[#This Row],[Ngày]])/3,0)) &amp; "/" &amp; YEAR(Table1[[#This Row],[Ngày]])</f>
        <v>Q 1/2022</v>
      </c>
      <c r="E44">
        <f>YEAR(Table1[[#This Row],[Ngày]])</f>
        <v>2022</v>
      </c>
      <c r="F44" s="5">
        <v>0.68280092592592589</v>
      </c>
      <c r="G44" t="str">
        <f>IF(Table1[[#This Row],[Thời gian]]="","",VLOOKUP(Table1[[#This Row],[Thời gian]]-TRUNC(Table1[[#This Row],[Thời gian]]),tblTimes78[],2,TRUE))</f>
        <v>4 PM - 6 PM</v>
      </c>
      <c r="H44" t="s">
        <v>175</v>
      </c>
      <c r="I44" t="s">
        <v>38</v>
      </c>
      <c r="J44" t="s">
        <v>54</v>
      </c>
      <c r="K44" t="str">
        <f>VLOOKUP(Table1[[#This Row],[Khu vực]],TUKHOA_DATA!$E$2:$F$12,2,FALSE)</f>
        <v>KV04</v>
      </c>
      <c r="L44" t="s">
        <v>40</v>
      </c>
      <c r="M44" t="str">
        <f>VLOOKUP(Table1[[#This Row],[Kênh mua hàng]],TUKHOA_DATA!$C$2:$D$12,2,FALSE)</f>
        <v>K01</v>
      </c>
      <c r="N44" t="s">
        <v>57</v>
      </c>
      <c r="O44" t="str">
        <f>VLOOKUP(Table1[[#This Row],[Nhân viên phụ trách]],TUKHOA_DATA!$G$2:$H$13,2,FALSE)</f>
        <v>NV02</v>
      </c>
      <c r="P44" s="18">
        <v>100</v>
      </c>
      <c r="Q44">
        <v>62</v>
      </c>
      <c r="R44" s="18">
        <f>Table1[[#This Row],[Số lượng]]*Table1[[#This Row],[Giá bán ($)]]</f>
        <v>6200</v>
      </c>
      <c r="S44">
        <f>VLOOKUP(Table1[[#This Row],[Tên dòng sản phẩm]],'Ngân sách'!$C$29:$D$32,2,FALSE)</f>
        <v>22</v>
      </c>
    </row>
    <row r="45" spans="1:19">
      <c r="A45" s="9">
        <v>44618</v>
      </c>
      <c r="B45" s="9" t="str">
        <f>CHOOSE(WEEKDAY(Table1[[#This Row],[Ngày]],1),"CN","T2","T3","T4","T5","T6","T7","CN")</f>
        <v>T7</v>
      </c>
      <c r="C45" t="str">
        <f>"Tháng "&amp;MONTH(Table1[[#This Row],[Ngày]]) &amp; "/" &amp;YEAR(Table1[[#This Row],[Ngày]])</f>
        <v>Tháng 2/2022</v>
      </c>
      <c r="D45" t="str">
        <f>"Q "&amp;IF(Table1[[#This Row],[Ngày]]="","",ROUNDUP(MONTH(Table1[[#This Row],[Ngày]])/3,0)) &amp; "/" &amp; YEAR(Table1[[#This Row],[Ngày]])</f>
        <v>Q 1/2022</v>
      </c>
      <c r="E45">
        <f>YEAR(Table1[[#This Row],[Ngày]])</f>
        <v>2022</v>
      </c>
      <c r="F45" s="5">
        <v>0.53795138888888883</v>
      </c>
      <c r="G45" t="str">
        <f>IF(Table1[[#This Row],[Thời gian]]="","",VLOOKUP(Table1[[#This Row],[Thời gian]]-TRUNC(Table1[[#This Row],[Thời gian]]),tblTimes78[],2,TRUE))</f>
        <v>12 PM - 2 PM</v>
      </c>
      <c r="H45" t="s">
        <v>176</v>
      </c>
      <c r="I45" t="s">
        <v>46</v>
      </c>
      <c r="J45" t="s">
        <v>54</v>
      </c>
      <c r="K45" t="str">
        <f>VLOOKUP(Table1[[#This Row],[Khu vực]],TUKHOA_DATA!$E$2:$F$12,2,FALSE)</f>
        <v>KV04</v>
      </c>
      <c r="L45" t="s">
        <v>40</v>
      </c>
      <c r="M45" t="str">
        <f>VLOOKUP(Table1[[#This Row],[Kênh mua hàng]],TUKHOA_DATA!$C$2:$D$12,2,FALSE)</f>
        <v>K01</v>
      </c>
      <c r="N45" t="s">
        <v>96</v>
      </c>
      <c r="O45" t="str">
        <f>VLOOKUP(Table1[[#This Row],[Nhân viên phụ trách]],TUKHOA_DATA!$G$2:$H$13,2,FALSE)</f>
        <v>NV04</v>
      </c>
      <c r="P45" s="18">
        <v>90</v>
      </c>
      <c r="Q45">
        <v>25</v>
      </c>
      <c r="R45" s="18">
        <f>Table1[[#This Row],[Số lượng]]*Table1[[#This Row],[Giá bán ($)]]</f>
        <v>2250</v>
      </c>
      <c r="S45">
        <f>VLOOKUP(Table1[[#This Row],[Tên dòng sản phẩm]],'Ngân sách'!$C$29:$D$32,2,FALSE)</f>
        <v>25</v>
      </c>
    </row>
    <row r="46" spans="1:19">
      <c r="A46" s="9">
        <v>44619</v>
      </c>
      <c r="B46" s="9" t="str">
        <f>CHOOSE(WEEKDAY(Table1[[#This Row],[Ngày]],1),"CN","T2","T3","T4","T5","T6","T7","CN")</f>
        <v>CN</v>
      </c>
      <c r="C46" t="str">
        <f>"Tháng "&amp;MONTH(Table1[[#This Row],[Ngày]]) &amp; "/" &amp;YEAR(Table1[[#This Row],[Ngày]])</f>
        <v>Tháng 2/2022</v>
      </c>
      <c r="D46" t="str">
        <f>"Q "&amp;IF(Table1[[#This Row],[Ngày]]="","",ROUNDUP(MONTH(Table1[[#This Row],[Ngày]])/3,0)) &amp; "/" &amp; YEAR(Table1[[#This Row],[Ngày]])</f>
        <v>Q 1/2022</v>
      </c>
      <c r="E46">
        <f>YEAR(Table1[[#This Row],[Ngày]])</f>
        <v>2022</v>
      </c>
      <c r="F46" s="5">
        <v>0.37782407407407409</v>
      </c>
      <c r="G46" t="str">
        <f>IF(Table1[[#This Row],[Thời gian]]="","",VLOOKUP(Table1[[#This Row],[Thời gian]]-TRUNC(Table1[[#This Row],[Thời gian]]),tblTimes78[],2,TRUE))</f>
        <v>8 AM - 10 AM</v>
      </c>
      <c r="H46" t="s">
        <v>177</v>
      </c>
      <c r="I46" t="s">
        <v>46</v>
      </c>
      <c r="J46" t="s">
        <v>56</v>
      </c>
      <c r="K46" t="str">
        <f>VLOOKUP(Table1[[#This Row],[Khu vực]],TUKHOA_DATA!$E$2:$F$12,2,FALSE)</f>
        <v>KV03</v>
      </c>
      <c r="L46" t="s">
        <v>40</v>
      </c>
      <c r="M46" t="str">
        <f>VLOOKUP(Table1[[#This Row],[Kênh mua hàng]],TUKHOA_DATA!$C$2:$D$12,2,FALSE)</f>
        <v>K01</v>
      </c>
      <c r="N46" t="s">
        <v>51</v>
      </c>
      <c r="O46" t="str">
        <f>VLOOKUP(Table1[[#This Row],[Nhân viên phụ trách]],TUKHOA_DATA!$G$2:$H$13,2,FALSE)</f>
        <v>NV01</v>
      </c>
      <c r="P46" s="18">
        <v>90</v>
      </c>
      <c r="Q46">
        <v>25</v>
      </c>
      <c r="R46" s="18">
        <f>Table1[[#This Row],[Số lượng]]*Table1[[#This Row],[Giá bán ($)]]</f>
        <v>2250</v>
      </c>
      <c r="S46">
        <f>VLOOKUP(Table1[[#This Row],[Tên dòng sản phẩm]],'Ngân sách'!$C$29:$D$32,2,FALSE)</f>
        <v>25</v>
      </c>
    </row>
    <row r="47" spans="1:19">
      <c r="A47" s="9">
        <v>44621</v>
      </c>
      <c r="B47" s="9" t="str">
        <f>CHOOSE(WEEKDAY(Table1[[#This Row],[Ngày]],1),"CN","T2","T3","T4","T5","T6","T7","CN")</f>
        <v>T3</v>
      </c>
      <c r="C47" t="str">
        <f>"Tháng "&amp;MONTH(Table1[[#This Row],[Ngày]]) &amp; "/" &amp;YEAR(Table1[[#This Row],[Ngày]])</f>
        <v>Tháng 3/2022</v>
      </c>
      <c r="D47" t="str">
        <f>"Q "&amp;IF(Table1[[#This Row],[Ngày]]="","",ROUNDUP(MONTH(Table1[[#This Row],[Ngày]])/3,0)) &amp; "/" &amp; YEAR(Table1[[#This Row],[Ngày]])</f>
        <v>Q 1/2022</v>
      </c>
      <c r="E47">
        <f>YEAR(Table1[[#This Row],[Ngày]])</f>
        <v>2022</v>
      </c>
      <c r="F47" s="5">
        <v>0.53795138888888883</v>
      </c>
      <c r="G47" t="str">
        <f>IF(Table1[[#This Row],[Thời gian]]="","",VLOOKUP(Table1[[#This Row],[Thời gian]]-TRUNC(Table1[[#This Row],[Thời gian]]),tblTimes78[],2,TRUE))</f>
        <v>12 PM - 2 PM</v>
      </c>
      <c r="H47" t="s">
        <v>178</v>
      </c>
      <c r="I47" t="s">
        <v>41</v>
      </c>
      <c r="J47" t="s">
        <v>52</v>
      </c>
      <c r="K47" t="str">
        <f>VLOOKUP(Table1[[#This Row],[Khu vực]],TUKHOA_DATA!$E$2:$F$12,2,FALSE)</f>
        <v>KV05</v>
      </c>
      <c r="L47" t="s">
        <v>40</v>
      </c>
      <c r="M47" t="str">
        <f>VLOOKUP(Table1[[#This Row],[Kênh mua hàng]],TUKHOA_DATA!$C$2:$D$12,2,FALSE)</f>
        <v>K01</v>
      </c>
      <c r="N47" t="s">
        <v>57</v>
      </c>
      <c r="O47" t="str">
        <f>VLOOKUP(Table1[[#This Row],[Nhân viên phụ trách]],TUKHOA_DATA!$G$2:$H$13,2,FALSE)</f>
        <v>NV02</v>
      </c>
      <c r="P47" s="18">
        <v>100</v>
      </c>
      <c r="Q47">
        <v>70</v>
      </c>
      <c r="R47" s="18">
        <f>Table1[[#This Row],[Số lượng]]*Table1[[#This Row],[Giá bán ($)]]</f>
        <v>7000</v>
      </c>
      <c r="S47">
        <f>VLOOKUP(Table1[[#This Row],[Tên dòng sản phẩm]],'Ngân sách'!$C$29:$D$32,2,FALSE)</f>
        <v>28</v>
      </c>
    </row>
    <row r="48" spans="1:19">
      <c r="A48" s="9">
        <v>44622</v>
      </c>
      <c r="B48" s="9" t="str">
        <f>CHOOSE(WEEKDAY(Table1[[#This Row],[Ngày]],1),"CN","T2","T3","T4","T5","T6","T7","CN")</f>
        <v>T4</v>
      </c>
      <c r="C48" t="str">
        <f>"Tháng "&amp;MONTH(Table1[[#This Row],[Ngày]]) &amp; "/" &amp;YEAR(Table1[[#This Row],[Ngày]])</f>
        <v>Tháng 3/2022</v>
      </c>
      <c r="D48" t="str">
        <f>"Q "&amp;IF(Table1[[#This Row],[Ngày]]="","",ROUNDUP(MONTH(Table1[[#This Row],[Ngày]])/3,0)) &amp; "/" &amp; YEAR(Table1[[#This Row],[Ngày]])</f>
        <v>Q 1/2022</v>
      </c>
      <c r="E48">
        <f>YEAR(Table1[[#This Row],[Ngày]])</f>
        <v>2022</v>
      </c>
      <c r="F48" s="5">
        <v>0.54631944444444447</v>
      </c>
      <c r="G48" t="str">
        <f>IF(Table1[[#This Row],[Thời gian]]="","",VLOOKUP(Table1[[#This Row],[Thời gian]]-TRUNC(Table1[[#This Row],[Thời gian]]),tblTimes78[],2,TRUE))</f>
        <v>12 PM - 2 PM</v>
      </c>
      <c r="H48" t="s">
        <v>180</v>
      </c>
      <c r="I48" t="s">
        <v>41</v>
      </c>
      <c r="J48" t="s">
        <v>52</v>
      </c>
      <c r="K48" t="str">
        <f>VLOOKUP(Table1[[#This Row],[Khu vực]],TUKHOA_DATA!$E$2:$F$12,2,FALSE)</f>
        <v>KV05</v>
      </c>
      <c r="L48" t="s">
        <v>40</v>
      </c>
      <c r="M48" t="str">
        <f>VLOOKUP(Table1[[#This Row],[Kênh mua hàng]],TUKHOA_DATA!$C$2:$D$12,2,FALSE)</f>
        <v>K01</v>
      </c>
      <c r="N48" t="s">
        <v>96</v>
      </c>
      <c r="O48" t="str">
        <f>VLOOKUP(Table1[[#This Row],[Nhân viên phụ trách]],TUKHOA_DATA!$G$2:$H$13,2,FALSE)</f>
        <v>NV04</v>
      </c>
      <c r="P48" s="18">
        <v>100</v>
      </c>
      <c r="Q48">
        <v>71</v>
      </c>
      <c r="R48" s="18">
        <f>Table1[[#This Row],[Số lượng]]*Table1[[#This Row],[Giá bán ($)]]</f>
        <v>7100</v>
      </c>
      <c r="S48">
        <f>VLOOKUP(Table1[[#This Row],[Tên dòng sản phẩm]],'Ngân sách'!$C$29:$D$32,2,FALSE)</f>
        <v>28</v>
      </c>
    </row>
    <row r="49" spans="1:19">
      <c r="A49" s="9">
        <v>44623</v>
      </c>
      <c r="B49" s="9" t="str">
        <f>CHOOSE(WEEKDAY(Table1[[#This Row],[Ngày]],1),"CN","T2","T3","T4","T5","T6","T7","CN")</f>
        <v>T5</v>
      </c>
      <c r="C49" t="str">
        <f>"Tháng "&amp;MONTH(Table1[[#This Row],[Ngày]]) &amp; "/" &amp;YEAR(Table1[[#This Row],[Ngày]])</f>
        <v>Tháng 3/2022</v>
      </c>
      <c r="D49" t="str">
        <f>"Q "&amp;IF(Table1[[#This Row],[Ngày]]="","",ROUNDUP(MONTH(Table1[[#This Row],[Ngày]])/3,0)) &amp; "/" &amp; YEAR(Table1[[#This Row],[Ngày]])</f>
        <v>Q 1/2022</v>
      </c>
      <c r="E49">
        <f>YEAR(Table1[[#This Row],[Ngày]])</f>
        <v>2022</v>
      </c>
      <c r="F49" s="5">
        <v>0.41538194444444443</v>
      </c>
      <c r="G49" t="str">
        <f>IF(Table1[[#This Row],[Thời gian]]="","",VLOOKUP(Table1[[#This Row],[Thời gian]]-TRUNC(Table1[[#This Row],[Thời gian]]),tblTimes78[],2,TRUE))</f>
        <v>8 AM - 10 AM</v>
      </c>
      <c r="H49" t="s">
        <v>181</v>
      </c>
      <c r="I49" t="s">
        <v>44</v>
      </c>
      <c r="J49" t="s">
        <v>94</v>
      </c>
      <c r="K49" t="str">
        <f>VLOOKUP(Table1[[#This Row],[Khu vực]],TUKHOA_DATA!$E$2:$F$12,2,FALSE)</f>
        <v>KV02</v>
      </c>
      <c r="L49" t="s">
        <v>40</v>
      </c>
      <c r="M49" t="str">
        <f>VLOOKUP(Table1[[#This Row],[Kênh mua hàng]],TUKHOA_DATA!$C$2:$D$12,2,FALSE)</f>
        <v>K01</v>
      </c>
      <c r="N49" t="s">
        <v>57</v>
      </c>
      <c r="O49" t="str">
        <f>VLOOKUP(Table1[[#This Row],[Nhân viên phụ trách]],TUKHOA_DATA!$G$2:$H$13,2,FALSE)</f>
        <v>NV02</v>
      </c>
      <c r="P49" s="18">
        <v>110</v>
      </c>
      <c r="Q49">
        <v>46</v>
      </c>
      <c r="R49" s="18">
        <f>Table1[[#This Row],[Số lượng]]*Table1[[#This Row],[Giá bán ($)]]</f>
        <v>5060</v>
      </c>
      <c r="S49">
        <f>VLOOKUP(Table1[[#This Row],[Tên dòng sản phẩm]],'Ngân sách'!$C$29:$D$32,2,FALSE)</f>
        <v>36</v>
      </c>
    </row>
    <row r="50" spans="1:19">
      <c r="A50" s="9">
        <v>44624</v>
      </c>
      <c r="B50" s="9" t="str">
        <f>CHOOSE(WEEKDAY(Table1[[#This Row],[Ngày]],1),"CN","T2","T3","T4","T5","T6","T7","CN")</f>
        <v>T6</v>
      </c>
      <c r="C50" t="str">
        <f>"Tháng "&amp;MONTH(Table1[[#This Row],[Ngày]]) &amp; "/" &amp;YEAR(Table1[[#This Row],[Ngày]])</f>
        <v>Tháng 3/2022</v>
      </c>
      <c r="D50" t="str">
        <f>"Q "&amp;IF(Table1[[#This Row],[Ngày]]="","",ROUNDUP(MONTH(Table1[[#This Row],[Ngày]])/3,0)) &amp; "/" &amp; YEAR(Table1[[#This Row],[Ngày]])</f>
        <v>Q 1/2022</v>
      </c>
      <c r="E50">
        <f>YEAR(Table1[[#This Row],[Ngày]])</f>
        <v>2022</v>
      </c>
      <c r="F50" s="5">
        <v>0.46232638888888888</v>
      </c>
      <c r="G50" t="str">
        <f>IF(Table1[[#This Row],[Thời gian]]="","",VLOOKUP(Table1[[#This Row],[Thời gian]]-TRUNC(Table1[[#This Row],[Thời gian]]),tblTimes78[],2,TRUE))</f>
        <v>10 AM - 12 PM</v>
      </c>
      <c r="H50" t="s">
        <v>183</v>
      </c>
      <c r="I50" t="s">
        <v>44</v>
      </c>
      <c r="J50" t="s">
        <v>54</v>
      </c>
      <c r="K50" t="str">
        <f>VLOOKUP(Table1[[#This Row],[Khu vực]],TUKHOA_DATA!$E$2:$F$12,2,FALSE)</f>
        <v>KV04</v>
      </c>
      <c r="L50" t="s">
        <v>40</v>
      </c>
      <c r="M50" t="str">
        <f>VLOOKUP(Table1[[#This Row],[Kênh mua hàng]],TUKHOA_DATA!$C$2:$D$12,2,FALSE)</f>
        <v>K01</v>
      </c>
      <c r="N50" t="s">
        <v>99</v>
      </c>
      <c r="O50" t="str">
        <f>VLOOKUP(Table1[[#This Row],[Nhân viên phụ trách]],TUKHOA_DATA!$G$2:$H$13,2,FALSE)</f>
        <v>NV03</v>
      </c>
      <c r="P50" s="18">
        <v>110</v>
      </c>
      <c r="Q50">
        <v>48</v>
      </c>
      <c r="R50" s="18">
        <f>Table1[[#This Row],[Số lượng]]*Table1[[#This Row],[Giá bán ($)]]</f>
        <v>5280</v>
      </c>
      <c r="S50">
        <f>VLOOKUP(Table1[[#This Row],[Tên dòng sản phẩm]],'Ngân sách'!$C$29:$D$32,2,FALSE)</f>
        <v>36</v>
      </c>
    </row>
    <row r="51" spans="1:19">
      <c r="A51" s="9">
        <v>44625</v>
      </c>
      <c r="B51" s="9" t="str">
        <f>CHOOSE(WEEKDAY(Table1[[#This Row],[Ngày]],1),"CN","T2","T3","T4","T5","T6","T7","CN")</f>
        <v>T7</v>
      </c>
      <c r="C51" t="str">
        <f>"Tháng "&amp;MONTH(Table1[[#This Row],[Ngày]]) &amp; "/" &amp;YEAR(Table1[[#This Row],[Ngày]])</f>
        <v>Tháng 3/2022</v>
      </c>
      <c r="D51" t="str">
        <f>"Q "&amp;IF(Table1[[#This Row],[Ngày]]="","",ROUNDUP(MONTH(Table1[[#This Row],[Ngày]])/3,0)) &amp; "/" &amp; YEAR(Table1[[#This Row],[Ngày]])</f>
        <v>Q 1/2022</v>
      </c>
      <c r="E51">
        <f>YEAR(Table1[[#This Row],[Ngày]])</f>
        <v>2022</v>
      </c>
      <c r="F51" s="5">
        <v>0.33758101851851857</v>
      </c>
      <c r="G51" t="str">
        <f>IF(Table1[[#This Row],[Thời gian]]="","",VLOOKUP(Table1[[#This Row],[Thời gian]]-TRUNC(Table1[[#This Row],[Thời gian]]),tblTimes78[],2,TRUE))</f>
        <v>8 AM - 10 AM</v>
      </c>
      <c r="H51" t="s">
        <v>185</v>
      </c>
      <c r="I51" t="s">
        <v>44</v>
      </c>
      <c r="J51" t="s">
        <v>54</v>
      </c>
      <c r="K51" t="str">
        <f>VLOOKUP(Table1[[#This Row],[Khu vực]],TUKHOA_DATA!$E$2:$F$12,2,FALSE)</f>
        <v>KV04</v>
      </c>
      <c r="L51" t="s">
        <v>40</v>
      </c>
      <c r="M51" t="str">
        <f>VLOOKUP(Table1[[#This Row],[Kênh mua hàng]],TUKHOA_DATA!$C$2:$D$12,2,FALSE)</f>
        <v>K01</v>
      </c>
      <c r="N51" t="s">
        <v>99</v>
      </c>
      <c r="O51" t="str">
        <f>VLOOKUP(Table1[[#This Row],[Nhân viên phụ trách]],TUKHOA_DATA!$G$2:$H$13,2,FALSE)</f>
        <v>NV03</v>
      </c>
      <c r="P51" s="18">
        <v>110</v>
      </c>
      <c r="Q51">
        <v>48</v>
      </c>
      <c r="R51" s="18">
        <f>Table1[[#This Row],[Số lượng]]*Table1[[#This Row],[Giá bán ($)]]</f>
        <v>5280</v>
      </c>
      <c r="S51">
        <f>VLOOKUP(Table1[[#This Row],[Tên dòng sản phẩm]],'Ngân sách'!$C$29:$D$32,2,FALSE)</f>
        <v>36</v>
      </c>
    </row>
    <row r="52" spans="1:19">
      <c r="A52" s="9">
        <v>44626</v>
      </c>
      <c r="B52" s="9" t="str">
        <f>CHOOSE(WEEKDAY(Table1[[#This Row],[Ngày]],1),"CN","T2","T3","T4","T5","T6","T7","CN")</f>
        <v>CN</v>
      </c>
      <c r="C52" t="str">
        <f>"Tháng "&amp;MONTH(Table1[[#This Row],[Ngày]]) &amp; "/" &amp;YEAR(Table1[[#This Row],[Ngày]])</f>
        <v>Tháng 3/2022</v>
      </c>
      <c r="D52" t="str">
        <f>"Q "&amp;IF(Table1[[#This Row],[Ngày]]="","",ROUNDUP(MONTH(Table1[[#This Row],[Ngày]])/3,0)) &amp; "/" &amp; YEAR(Table1[[#This Row],[Ngày]])</f>
        <v>Q 1/2022</v>
      </c>
      <c r="E52">
        <f>YEAR(Table1[[#This Row],[Ngày]])</f>
        <v>2022</v>
      </c>
      <c r="F52" s="5">
        <v>0.35136574074074073</v>
      </c>
      <c r="G52" t="str">
        <f>IF(Table1[[#This Row],[Thời gian]]="","",VLOOKUP(Table1[[#This Row],[Thời gian]]-TRUNC(Table1[[#This Row],[Thời gian]]),tblTimes78[],2,TRUE))</f>
        <v>8 AM - 10 AM</v>
      </c>
      <c r="H52" t="s">
        <v>186</v>
      </c>
      <c r="I52" t="s">
        <v>38</v>
      </c>
      <c r="J52" t="s">
        <v>54</v>
      </c>
      <c r="K52" t="str">
        <f>VLOOKUP(Table1[[#This Row],[Khu vực]],TUKHOA_DATA!$E$2:$F$12,2,FALSE)</f>
        <v>KV04</v>
      </c>
      <c r="L52" t="s">
        <v>40</v>
      </c>
      <c r="M52" t="str">
        <f>VLOOKUP(Table1[[#This Row],[Kênh mua hàng]],TUKHOA_DATA!$C$2:$D$12,2,FALSE)</f>
        <v>K01</v>
      </c>
      <c r="N52" t="s">
        <v>57</v>
      </c>
      <c r="O52" t="str">
        <f>VLOOKUP(Table1[[#This Row],[Nhân viên phụ trách]],TUKHOA_DATA!$G$2:$H$13,2,FALSE)</f>
        <v>NV02</v>
      </c>
      <c r="P52" s="18">
        <v>100</v>
      </c>
      <c r="Q52">
        <v>49</v>
      </c>
      <c r="R52" s="18">
        <f>Table1[[#This Row],[Số lượng]]*Table1[[#This Row],[Giá bán ($)]]</f>
        <v>4900</v>
      </c>
      <c r="S52">
        <f>VLOOKUP(Table1[[#This Row],[Tên dòng sản phẩm]],'Ngân sách'!$C$29:$D$32,2,FALSE)</f>
        <v>22</v>
      </c>
    </row>
    <row r="53" spans="1:19">
      <c r="A53" s="9">
        <v>44627</v>
      </c>
      <c r="B53" s="9" t="str">
        <f>CHOOSE(WEEKDAY(Table1[[#This Row],[Ngày]],1),"CN","T2","T3","T4","T5","T6","T7","CN")</f>
        <v>T2</v>
      </c>
      <c r="C53" t="str">
        <f>"Tháng "&amp;MONTH(Table1[[#This Row],[Ngày]]) &amp; "/" &amp;YEAR(Table1[[#This Row],[Ngày]])</f>
        <v>Tháng 3/2022</v>
      </c>
      <c r="D53" t="str">
        <f>"Q "&amp;IF(Table1[[#This Row],[Ngày]]="","",ROUNDUP(MONTH(Table1[[#This Row],[Ngày]])/3,0)) &amp; "/" &amp; YEAR(Table1[[#This Row],[Ngày]])</f>
        <v>Q 1/2022</v>
      </c>
      <c r="E53">
        <f>YEAR(Table1[[#This Row],[Ngày]])</f>
        <v>2022</v>
      </c>
      <c r="F53" s="5">
        <v>0.46232638888888888</v>
      </c>
      <c r="G53" t="str">
        <f>IF(Table1[[#This Row],[Thời gian]]="","",VLOOKUP(Table1[[#This Row],[Thời gian]]-TRUNC(Table1[[#This Row],[Thời gian]]),tblTimes78[],2,TRUE))</f>
        <v>10 AM - 12 PM</v>
      </c>
      <c r="H53" t="s">
        <v>187</v>
      </c>
      <c r="I53" t="s">
        <v>44</v>
      </c>
      <c r="J53" t="s">
        <v>54</v>
      </c>
      <c r="K53" t="str">
        <f>VLOOKUP(Table1[[#This Row],[Khu vực]],TUKHOA_DATA!$E$2:$F$12,2,FALSE)</f>
        <v>KV04</v>
      </c>
      <c r="L53" t="s">
        <v>40</v>
      </c>
      <c r="M53" t="str">
        <f>VLOOKUP(Table1[[#This Row],[Kênh mua hàng]],TUKHOA_DATA!$C$2:$D$12,2,FALSE)</f>
        <v>K01</v>
      </c>
      <c r="N53" t="s">
        <v>58</v>
      </c>
      <c r="O53" t="str">
        <f>VLOOKUP(Table1[[#This Row],[Nhân viên phụ trách]],TUKHOA_DATA!$G$2:$H$13,2,FALSE)</f>
        <v>NV05</v>
      </c>
      <c r="P53" s="18">
        <v>110</v>
      </c>
      <c r="Q53">
        <v>42</v>
      </c>
      <c r="R53" s="18">
        <f>Table1[[#This Row],[Số lượng]]*Table1[[#This Row],[Giá bán ($)]]</f>
        <v>4620</v>
      </c>
      <c r="S53">
        <f>VLOOKUP(Table1[[#This Row],[Tên dòng sản phẩm]],'Ngân sách'!$C$29:$D$32,2,FALSE)</f>
        <v>36</v>
      </c>
    </row>
    <row r="54" spans="1:19">
      <c r="A54" s="9">
        <v>44629</v>
      </c>
      <c r="B54" s="9" t="str">
        <f>CHOOSE(WEEKDAY(Table1[[#This Row],[Ngày]],1),"CN","T2","T3","T4","T5","T6","T7","CN")</f>
        <v>T4</v>
      </c>
      <c r="C54" t="str">
        <f>"Tháng "&amp;MONTH(Table1[[#This Row],[Ngày]]) &amp; "/" &amp;YEAR(Table1[[#This Row],[Ngày]])</f>
        <v>Tháng 3/2022</v>
      </c>
      <c r="D54" t="str">
        <f>"Q "&amp;IF(Table1[[#This Row],[Ngày]]="","",ROUNDUP(MONTH(Table1[[#This Row],[Ngày]])/3,0)) &amp; "/" &amp; YEAR(Table1[[#This Row],[Ngày]])</f>
        <v>Q 1/2022</v>
      </c>
      <c r="E54">
        <f>YEAR(Table1[[#This Row],[Ngày]])</f>
        <v>2022</v>
      </c>
      <c r="F54" s="5">
        <v>0.35136574074074073</v>
      </c>
      <c r="G54" t="str">
        <f>IF(Table1[[#This Row],[Thời gian]]="","",VLOOKUP(Table1[[#This Row],[Thời gian]]-TRUNC(Table1[[#This Row],[Thời gian]]),tblTimes78[],2,TRUE))</f>
        <v>8 AM - 10 AM</v>
      </c>
      <c r="H54" t="s">
        <v>189</v>
      </c>
      <c r="I54" t="s">
        <v>46</v>
      </c>
      <c r="J54" t="s">
        <v>54</v>
      </c>
      <c r="K54" t="str">
        <f>VLOOKUP(Table1[[#This Row],[Khu vực]],TUKHOA_DATA!$E$2:$F$12,2,FALSE)</f>
        <v>KV04</v>
      </c>
      <c r="L54" t="s">
        <v>40</v>
      </c>
      <c r="M54" t="str">
        <f>VLOOKUP(Table1[[#This Row],[Kênh mua hàng]],TUKHOA_DATA!$C$2:$D$12,2,FALSE)</f>
        <v>K01</v>
      </c>
      <c r="N54" t="s">
        <v>96</v>
      </c>
      <c r="O54" t="str">
        <f>VLOOKUP(Table1[[#This Row],[Nhân viên phụ trách]],TUKHOA_DATA!$G$2:$H$13,2,FALSE)</f>
        <v>NV04</v>
      </c>
      <c r="P54" s="18">
        <v>90</v>
      </c>
      <c r="Q54">
        <v>62</v>
      </c>
      <c r="R54" s="18">
        <f>Table1[[#This Row],[Số lượng]]*Table1[[#This Row],[Giá bán ($)]]</f>
        <v>5580</v>
      </c>
      <c r="S54">
        <f>VLOOKUP(Table1[[#This Row],[Tên dòng sản phẩm]],'Ngân sách'!$C$29:$D$32,2,FALSE)</f>
        <v>25</v>
      </c>
    </row>
    <row r="55" spans="1:19">
      <c r="A55" s="9">
        <v>44631</v>
      </c>
      <c r="B55" s="9" t="str">
        <f>CHOOSE(WEEKDAY(Table1[[#This Row],[Ngày]],1),"CN","T2","T3","T4","T5","T6","T7","CN")</f>
        <v>T6</v>
      </c>
      <c r="C55" t="str">
        <f>"Tháng "&amp;MONTH(Table1[[#This Row],[Ngày]]) &amp; "/" &amp;YEAR(Table1[[#This Row],[Ngày]])</f>
        <v>Tháng 3/2022</v>
      </c>
      <c r="D55" t="str">
        <f>"Q "&amp;IF(Table1[[#This Row],[Ngày]]="","",ROUNDUP(MONTH(Table1[[#This Row],[Ngày]])/3,0)) &amp; "/" &amp; YEAR(Table1[[#This Row],[Ngày]])</f>
        <v>Q 1/2022</v>
      </c>
      <c r="E55">
        <f>YEAR(Table1[[#This Row],[Ngày]])</f>
        <v>2022</v>
      </c>
      <c r="F55" s="5">
        <v>0.42484953703703704</v>
      </c>
      <c r="G55" t="str">
        <f>IF(Table1[[#This Row],[Thời gian]]="","",VLOOKUP(Table1[[#This Row],[Thời gian]]-TRUNC(Table1[[#This Row],[Thời gian]]),tblTimes78[],2,TRUE))</f>
        <v>10 AM - 12 PM</v>
      </c>
      <c r="H55" t="s">
        <v>190</v>
      </c>
      <c r="I55" t="s">
        <v>38</v>
      </c>
      <c r="J55" t="s">
        <v>97</v>
      </c>
      <c r="K55" t="str">
        <f>VLOOKUP(Table1[[#This Row],[Khu vực]],TUKHOA_DATA!$E$2:$F$12,2,FALSE)</f>
        <v>KV01</v>
      </c>
      <c r="L55" t="s">
        <v>40</v>
      </c>
      <c r="M55" t="str">
        <f>VLOOKUP(Table1[[#This Row],[Kênh mua hàng]],TUKHOA_DATA!$C$2:$D$12,2,FALSE)</f>
        <v>K01</v>
      </c>
      <c r="N55" t="s">
        <v>57</v>
      </c>
      <c r="O55" t="str">
        <f>VLOOKUP(Table1[[#This Row],[Nhân viên phụ trách]],TUKHOA_DATA!$G$2:$H$13,2,FALSE)</f>
        <v>NV02</v>
      </c>
      <c r="P55" s="18">
        <v>100</v>
      </c>
      <c r="Q55">
        <v>55</v>
      </c>
      <c r="R55" s="18">
        <f>Table1[[#This Row],[Số lượng]]*Table1[[#This Row],[Giá bán ($)]]</f>
        <v>5500</v>
      </c>
      <c r="S55">
        <f>VLOOKUP(Table1[[#This Row],[Tên dòng sản phẩm]],'Ngân sách'!$C$29:$D$32,2,FALSE)</f>
        <v>22</v>
      </c>
    </row>
    <row r="56" spans="1:19">
      <c r="A56" s="9">
        <v>44632</v>
      </c>
      <c r="B56" s="9" t="str">
        <f>CHOOSE(WEEKDAY(Table1[[#This Row],[Ngày]],1),"CN","T2","T3","T4","T5","T6","T7","CN")</f>
        <v>T7</v>
      </c>
      <c r="C56" t="str">
        <f>"Tháng "&amp;MONTH(Table1[[#This Row],[Ngày]]) &amp; "/" &amp;YEAR(Table1[[#This Row],[Ngày]])</f>
        <v>Tháng 3/2022</v>
      </c>
      <c r="D56" t="str">
        <f>"Q "&amp;IF(Table1[[#This Row],[Ngày]]="","",ROUNDUP(MONTH(Table1[[#This Row],[Ngày]])/3,0)) &amp; "/" &amp; YEAR(Table1[[#This Row],[Ngày]])</f>
        <v>Q 1/2022</v>
      </c>
      <c r="E56">
        <f>YEAR(Table1[[#This Row],[Ngày]])</f>
        <v>2022</v>
      </c>
      <c r="F56" s="5">
        <v>0.37466435185185182</v>
      </c>
      <c r="G56" t="str">
        <f>IF(Table1[[#This Row],[Thời gian]]="","",VLOOKUP(Table1[[#This Row],[Thời gian]]-TRUNC(Table1[[#This Row],[Thời gian]]),tblTimes78[],2,TRUE))</f>
        <v>8 AM - 10 AM</v>
      </c>
      <c r="H56" t="s">
        <v>191</v>
      </c>
      <c r="I56" t="s">
        <v>38</v>
      </c>
      <c r="J56" t="s">
        <v>52</v>
      </c>
      <c r="K56" t="str">
        <f>VLOOKUP(Table1[[#This Row],[Khu vực]],TUKHOA_DATA!$E$2:$F$12,2,FALSE)</f>
        <v>KV05</v>
      </c>
      <c r="L56" t="s">
        <v>40</v>
      </c>
      <c r="M56" t="str">
        <f>VLOOKUP(Table1[[#This Row],[Kênh mua hàng]],TUKHOA_DATA!$C$2:$D$12,2,FALSE)</f>
        <v>K01</v>
      </c>
      <c r="N56" t="s">
        <v>58</v>
      </c>
      <c r="O56" t="str">
        <f>VLOOKUP(Table1[[#This Row],[Nhân viên phụ trách]],TUKHOA_DATA!$G$2:$H$13,2,FALSE)</f>
        <v>NV05</v>
      </c>
      <c r="P56" s="18">
        <v>100</v>
      </c>
      <c r="Q56">
        <v>54</v>
      </c>
      <c r="R56" s="18">
        <f>Table1[[#This Row],[Số lượng]]*Table1[[#This Row],[Giá bán ($)]]</f>
        <v>5400</v>
      </c>
      <c r="S56">
        <f>VLOOKUP(Table1[[#This Row],[Tên dòng sản phẩm]],'Ngân sách'!$C$29:$D$32,2,FALSE)</f>
        <v>22</v>
      </c>
    </row>
    <row r="57" spans="1:19">
      <c r="A57" s="9">
        <v>44632</v>
      </c>
      <c r="B57" s="9" t="str">
        <f>CHOOSE(WEEKDAY(Table1[[#This Row],[Ngày]],1),"CN","T2","T3","T4","T5","T6","T7","CN")</f>
        <v>T7</v>
      </c>
      <c r="C57" t="str">
        <f>"Tháng "&amp;MONTH(Table1[[#This Row],[Ngày]]) &amp; "/" &amp;YEAR(Table1[[#This Row],[Ngày]])</f>
        <v>Tháng 3/2022</v>
      </c>
      <c r="D57" t="str">
        <f>"Q "&amp;IF(Table1[[#This Row],[Ngày]]="","",ROUNDUP(MONTH(Table1[[#This Row],[Ngày]])/3,0)) &amp; "/" &amp; YEAR(Table1[[#This Row],[Ngày]])</f>
        <v>Q 1/2022</v>
      </c>
      <c r="E57">
        <f>YEAR(Table1[[#This Row],[Ngày]])</f>
        <v>2022</v>
      </c>
      <c r="F57" s="5">
        <v>0.41234953703703708</v>
      </c>
      <c r="G57" t="str">
        <f>IF(Table1[[#This Row],[Thời gian]]="","",VLOOKUP(Table1[[#This Row],[Thời gian]]-TRUNC(Table1[[#This Row],[Thời gian]]),tblTimes78[],2,TRUE))</f>
        <v>8 AM - 10 AM</v>
      </c>
      <c r="H57" t="s">
        <v>192</v>
      </c>
      <c r="I57" t="s">
        <v>38</v>
      </c>
      <c r="J57" t="s">
        <v>94</v>
      </c>
      <c r="K57" t="str">
        <f>VLOOKUP(Table1[[#This Row],[Khu vực]],TUKHOA_DATA!$E$2:$F$12,2,FALSE)</f>
        <v>KV02</v>
      </c>
      <c r="L57" t="s">
        <v>40</v>
      </c>
      <c r="M57" t="str">
        <f>VLOOKUP(Table1[[#This Row],[Kênh mua hàng]],TUKHOA_DATA!$C$2:$D$12,2,FALSE)</f>
        <v>K01</v>
      </c>
      <c r="N57" t="s">
        <v>96</v>
      </c>
      <c r="O57" t="str">
        <f>VLOOKUP(Table1[[#This Row],[Nhân viên phụ trách]],TUKHOA_DATA!$G$2:$H$13,2,FALSE)</f>
        <v>NV04</v>
      </c>
      <c r="P57" s="18">
        <v>100</v>
      </c>
      <c r="Q57">
        <v>55</v>
      </c>
      <c r="R57" s="18">
        <f>Table1[[#This Row],[Số lượng]]*Table1[[#This Row],[Giá bán ($)]]</f>
        <v>5500</v>
      </c>
      <c r="S57">
        <f>VLOOKUP(Table1[[#This Row],[Tên dòng sản phẩm]],'Ngân sách'!$C$29:$D$32,2,FALSE)</f>
        <v>22</v>
      </c>
    </row>
    <row r="58" spans="1:19">
      <c r="A58" s="9">
        <v>44633</v>
      </c>
      <c r="B58" s="9" t="str">
        <f>CHOOSE(WEEKDAY(Table1[[#This Row],[Ngày]],1),"CN","T2","T3","T4","T5","T6","T7","CN")</f>
        <v>CN</v>
      </c>
      <c r="C58" t="str">
        <f>"Tháng "&amp;MONTH(Table1[[#This Row],[Ngày]]) &amp; "/" &amp;YEAR(Table1[[#This Row],[Ngày]])</f>
        <v>Tháng 3/2022</v>
      </c>
      <c r="D58" t="str">
        <f>"Q "&amp;IF(Table1[[#This Row],[Ngày]]="","",ROUNDUP(MONTH(Table1[[#This Row],[Ngày]])/3,0)) &amp; "/" &amp; YEAR(Table1[[#This Row],[Ngày]])</f>
        <v>Q 1/2022</v>
      </c>
      <c r="E58">
        <f>YEAR(Table1[[#This Row],[Ngày]])</f>
        <v>2022</v>
      </c>
      <c r="F58" s="5">
        <v>0.63377314814814811</v>
      </c>
      <c r="G58" t="str">
        <f>IF(Table1[[#This Row],[Thời gian]]="","",VLOOKUP(Table1[[#This Row],[Thời gian]]-TRUNC(Table1[[#This Row],[Thời gian]]),tblTimes78[],2,TRUE))</f>
        <v>2 PM - 4 PM</v>
      </c>
      <c r="H58" t="s">
        <v>193</v>
      </c>
      <c r="I58" t="s">
        <v>46</v>
      </c>
      <c r="J58" t="s">
        <v>56</v>
      </c>
      <c r="K58" t="str">
        <f>VLOOKUP(Table1[[#This Row],[Khu vực]],TUKHOA_DATA!$E$2:$F$12,2,FALSE)</f>
        <v>KV03</v>
      </c>
      <c r="L58" t="s">
        <v>40</v>
      </c>
      <c r="M58" t="str">
        <f>VLOOKUP(Table1[[#This Row],[Kênh mua hàng]],TUKHOA_DATA!$C$2:$D$12,2,FALSE)</f>
        <v>K01</v>
      </c>
      <c r="N58" t="s">
        <v>58</v>
      </c>
      <c r="O58" t="str">
        <f>VLOOKUP(Table1[[#This Row],[Nhân viên phụ trách]],TUKHOA_DATA!$G$2:$H$13,2,FALSE)</f>
        <v>NV05</v>
      </c>
      <c r="P58" s="18">
        <v>90</v>
      </c>
      <c r="Q58">
        <v>27</v>
      </c>
      <c r="R58" s="18">
        <f>Table1[[#This Row],[Số lượng]]*Table1[[#This Row],[Giá bán ($)]]</f>
        <v>2430</v>
      </c>
      <c r="S58">
        <f>VLOOKUP(Table1[[#This Row],[Tên dòng sản phẩm]],'Ngân sách'!$C$29:$D$32,2,FALSE)</f>
        <v>25</v>
      </c>
    </row>
    <row r="59" spans="1:19">
      <c r="A59" s="9">
        <v>44634</v>
      </c>
      <c r="B59" s="9" t="str">
        <f>CHOOSE(WEEKDAY(Table1[[#This Row],[Ngày]],1),"CN","T2","T3","T4","T5","T6","T7","CN")</f>
        <v>T2</v>
      </c>
      <c r="C59" t="str">
        <f>"Tháng "&amp;MONTH(Table1[[#This Row],[Ngày]]) &amp; "/" &amp;YEAR(Table1[[#This Row],[Ngày]])</f>
        <v>Tháng 3/2022</v>
      </c>
      <c r="D59" t="str">
        <f>"Q "&amp;IF(Table1[[#This Row],[Ngày]]="","",ROUNDUP(MONTH(Table1[[#This Row],[Ngày]])/3,0)) &amp; "/" &amp; YEAR(Table1[[#This Row],[Ngày]])</f>
        <v>Q 1/2022</v>
      </c>
      <c r="E59">
        <f>YEAR(Table1[[#This Row],[Ngày]])</f>
        <v>2022</v>
      </c>
      <c r="F59" s="5">
        <v>0.5581828703703704</v>
      </c>
      <c r="G59" t="str">
        <f>IF(Table1[[#This Row],[Thời gian]]="","",VLOOKUP(Table1[[#This Row],[Thời gian]]-TRUNC(Table1[[#This Row],[Thời gian]]),tblTimes78[],2,TRUE))</f>
        <v>12 PM - 2 PM</v>
      </c>
      <c r="H59" t="s">
        <v>194</v>
      </c>
      <c r="I59" t="s">
        <v>38</v>
      </c>
      <c r="J59" t="s">
        <v>56</v>
      </c>
      <c r="K59" t="str">
        <f>VLOOKUP(Table1[[#This Row],[Khu vực]],TUKHOA_DATA!$E$2:$F$12,2,FALSE)</f>
        <v>KV03</v>
      </c>
      <c r="L59" t="s">
        <v>40</v>
      </c>
      <c r="M59" t="str">
        <f>VLOOKUP(Table1[[#This Row],[Kênh mua hàng]],TUKHOA_DATA!$C$2:$D$12,2,FALSE)</f>
        <v>K01</v>
      </c>
      <c r="N59" t="s">
        <v>51</v>
      </c>
      <c r="O59" t="str">
        <f>VLOOKUP(Table1[[#This Row],[Nhân viên phụ trách]],TUKHOA_DATA!$G$2:$H$13,2,FALSE)</f>
        <v>NV01</v>
      </c>
      <c r="P59" s="18">
        <v>100</v>
      </c>
      <c r="Q59">
        <v>53</v>
      </c>
      <c r="R59" s="18">
        <f>Table1[[#This Row],[Số lượng]]*Table1[[#This Row],[Giá bán ($)]]</f>
        <v>5300</v>
      </c>
      <c r="S59">
        <f>VLOOKUP(Table1[[#This Row],[Tên dòng sản phẩm]],'Ngân sách'!$C$29:$D$32,2,FALSE)</f>
        <v>22</v>
      </c>
    </row>
    <row r="60" spans="1:19">
      <c r="A60" s="9">
        <v>44635</v>
      </c>
      <c r="B60" s="9" t="str">
        <f>CHOOSE(WEEKDAY(Table1[[#This Row],[Ngày]],1),"CN","T2","T3","T4","T5","T6","T7","CN")</f>
        <v>T3</v>
      </c>
      <c r="C60" t="str">
        <f>"Tháng "&amp;MONTH(Table1[[#This Row],[Ngày]]) &amp; "/" &amp;YEAR(Table1[[#This Row],[Ngày]])</f>
        <v>Tháng 3/2022</v>
      </c>
      <c r="D60" t="str">
        <f>"Q "&amp;IF(Table1[[#This Row],[Ngày]]="","",ROUNDUP(MONTH(Table1[[#This Row],[Ngày]])/3,0)) &amp; "/" &amp; YEAR(Table1[[#This Row],[Ngày]])</f>
        <v>Q 1/2022</v>
      </c>
      <c r="E60">
        <f>YEAR(Table1[[#This Row],[Ngày]])</f>
        <v>2022</v>
      </c>
      <c r="F60" s="5">
        <v>0.51181712962962966</v>
      </c>
      <c r="G60" t="str">
        <f>IF(Table1[[#This Row],[Thời gian]]="","",VLOOKUP(Table1[[#This Row],[Thời gian]]-TRUNC(Table1[[#This Row],[Thời gian]]),tblTimes78[],2,TRUE))</f>
        <v>12 PM - 2 PM</v>
      </c>
      <c r="H60" t="s">
        <v>197</v>
      </c>
      <c r="I60" t="s">
        <v>38</v>
      </c>
      <c r="J60" t="s">
        <v>89</v>
      </c>
      <c r="K60" t="str">
        <f>VLOOKUP(Table1[[#This Row],[Khu vực]],TUKHOA_DATA!$E$2:$F$12,2,FALSE)</f>
        <v>KV06</v>
      </c>
      <c r="L60" t="s">
        <v>40</v>
      </c>
      <c r="M60" t="str">
        <f>VLOOKUP(Table1[[#This Row],[Kênh mua hàng]],TUKHOA_DATA!$C$2:$D$12,2,FALSE)</f>
        <v>K01</v>
      </c>
      <c r="N60" t="s">
        <v>96</v>
      </c>
      <c r="O60" t="str">
        <f>VLOOKUP(Table1[[#This Row],[Nhân viên phụ trách]],TUKHOA_DATA!$G$2:$H$13,2,FALSE)</f>
        <v>NV04</v>
      </c>
      <c r="P60" s="18">
        <v>100</v>
      </c>
      <c r="Q60">
        <v>49</v>
      </c>
      <c r="R60" s="18">
        <f>Table1[[#This Row],[Số lượng]]*Table1[[#This Row],[Giá bán ($)]]</f>
        <v>4900</v>
      </c>
      <c r="S60">
        <f>VLOOKUP(Table1[[#This Row],[Tên dòng sản phẩm]],'Ngân sách'!$C$29:$D$32,2,FALSE)</f>
        <v>22</v>
      </c>
    </row>
    <row r="61" spans="1:19">
      <c r="A61" s="9">
        <v>44636</v>
      </c>
      <c r="B61" s="9" t="str">
        <f>CHOOSE(WEEKDAY(Table1[[#This Row],[Ngày]],1),"CN","T2","T3","T4","T5","T6","T7","CN")</f>
        <v>T4</v>
      </c>
      <c r="C61" t="str">
        <f>"Tháng "&amp;MONTH(Table1[[#This Row],[Ngày]]) &amp; "/" &amp;YEAR(Table1[[#This Row],[Ngày]])</f>
        <v>Tháng 3/2022</v>
      </c>
      <c r="D61" t="str">
        <f>"Q "&amp;IF(Table1[[#This Row],[Ngày]]="","",ROUNDUP(MONTH(Table1[[#This Row],[Ngày]])/3,0)) &amp; "/" &amp; YEAR(Table1[[#This Row],[Ngày]])</f>
        <v>Q 1/2022</v>
      </c>
      <c r="E61">
        <f>YEAR(Table1[[#This Row],[Ngày]])</f>
        <v>2022</v>
      </c>
      <c r="F61" s="5">
        <v>0.52280092592592597</v>
      </c>
      <c r="G61" t="str">
        <f>IF(Table1[[#This Row],[Thời gian]]="","",VLOOKUP(Table1[[#This Row],[Thời gian]]-TRUNC(Table1[[#This Row],[Thời gian]]),tblTimes78[],2,TRUE))</f>
        <v>12 PM - 2 PM</v>
      </c>
      <c r="H61" t="s">
        <v>198</v>
      </c>
      <c r="I61" t="s">
        <v>44</v>
      </c>
      <c r="J61" t="s">
        <v>56</v>
      </c>
      <c r="K61" t="str">
        <f>VLOOKUP(Table1[[#This Row],[Khu vực]],TUKHOA_DATA!$E$2:$F$12,2,FALSE)</f>
        <v>KV03</v>
      </c>
      <c r="L61" t="s">
        <v>40</v>
      </c>
      <c r="M61" t="str">
        <f>VLOOKUP(Table1[[#This Row],[Kênh mua hàng]],TUKHOA_DATA!$C$2:$D$12,2,FALSE)</f>
        <v>K01</v>
      </c>
      <c r="N61" t="s">
        <v>51</v>
      </c>
      <c r="O61" t="str">
        <f>VLOOKUP(Table1[[#This Row],[Nhân viên phụ trách]],TUKHOA_DATA!$G$2:$H$13,2,FALSE)</f>
        <v>NV01</v>
      </c>
      <c r="P61" s="18">
        <v>110</v>
      </c>
      <c r="Q61">
        <v>45</v>
      </c>
      <c r="R61" s="18">
        <f>Table1[[#This Row],[Số lượng]]*Table1[[#This Row],[Giá bán ($)]]</f>
        <v>4950</v>
      </c>
      <c r="S61">
        <f>VLOOKUP(Table1[[#This Row],[Tên dòng sản phẩm]],'Ngân sách'!$C$29:$D$32,2,FALSE)</f>
        <v>36</v>
      </c>
    </row>
    <row r="62" spans="1:19">
      <c r="A62" s="9">
        <v>44642</v>
      </c>
      <c r="B62" s="9" t="str">
        <f>CHOOSE(WEEKDAY(Table1[[#This Row],[Ngày]],1),"CN","T2","T3","T4","T5","T6","T7","CN")</f>
        <v>T3</v>
      </c>
      <c r="C62" t="str">
        <f>"Tháng "&amp;MONTH(Table1[[#This Row],[Ngày]]) &amp; "/" &amp;YEAR(Table1[[#This Row],[Ngày]])</f>
        <v>Tháng 3/2022</v>
      </c>
      <c r="D62" t="str">
        <f>"Q "&amp;IF(Table1[[#This Row],[Ngày]]="","",ROUNDUP(MONTH(Table1[[#This Row],[Ngày]])/3,0)) &amp; "/" &amp; YEAR(Table1[[#This Row],[Ngày]])</f>
        <v>Q 1/2022</v>
      </c>
      <c r="E62">
        <f>YEAR(Table1[[#This Row],[Ngày]])</f>
        <v>2022</v>
      </c>
      <c r="F62" s="5">
        <v>0.41469907407407408</v>
      </c>
      <c r="G62" t="str">
        <f>IF(Table1[[#This Row],[Thời gian]]="","",VLOOKUP(Table1[[#This Row],[Thời gian]]-TRUNC(Table1[[#This Row],[Thời gian]]),tblTimes78[],2,TRUE))</f>
        <v>8 AM - 10 AM</v>
      </c>
      <c r="H62" t="s">
        <v>202</v>
      </c>
      <c r="I62" t="s">
        <v>38</v>
      </c>
      <c r="J62" t="s">
        <v>89</v>
      </c>
      <c r="K62" t="str">
        <f>VLOOKUP(Table1[[#This Row],[Khu vực]],TUKHOA_DATA!$E$2:$F$12,2,FALSE)</f>
        <v>KV06</v>
      </c>
      <c r="L62" t="s">
        <v>43</v>
      </c>
      <c r="M62" t="str">
        <f>VLOOKUP(Table1[[#This Row],[Kênh mua hàng]],TUKHOA_DATA!$C$2:$D$12,2,FALSE)</f>
        <v>K02</v>
      </c>
      <c r="N62" t="s">
        <v>96</v>
      </c>
      <c r="O62" t="str">
        <f>VLOOKUP(Table1[[#This Row],[Nhân viên phụ trách]],TUKHOA_DATA!$G$2:$H$13,2,FALSE)</f>
        <v>NV04</v>
      </c>
      <c r="P62" s="18">
        <v>100</v>
      </c>
      <c r="Q62">
        <v>64</v>
      </c>
      <c r="R62" s="18">
        <f>Table1[[#This Row],[Số lượng]]*Table1[[#This Row],[Giá bán ($)]]</f>
        <v>6400</v>
      </c>
      <c r="S62">
        <f>VLOOKUP(Table1[[#This Row],[Tên dòng sản phẩm]],'Ngân sách'!$C$29:$D$32,2,FALSE)</f>
        <v>22</v>
      </c>
    </row>
    <row r="63" spans="1:19">
      <c r="A63" s="9">
        <v>44644</v>
      </c>
      <c r="B63" s="9" t="str">
        <f>CHOOSE(WEEKDAY(Table1[[#This Row],[Ngày]],1),"CN","T2","T3","T4","T5","T6","T7","CN")</f>
        <v>T5</v>
      </c>
      <c r="C63" t="str">
        <f>"Tháng "&amp;MONTH(Table1[[#This Row],[Ngày]]) &amp; "/" &amp;YEAR(Table1[[#This Row],[Ngày]])</f>
        <v>Tháng 3/2022</v>
      </c>
      <c r="D63" t="str">
        <f>"Q "&amp;IF(Table1[[#This Row],[Ngày]]="","",ROUNDUP(MONTH(Table1[[#This Row],[Ngày]])/3,0)) &amp; "/" &amp; YEAR(Table1[[#This Row],[Ngày]])</f>
        <v>Q 1/2022</v>
      </c>
      <c r="E63">
        <f>YEAR(Table1[[#This Row],[Ngày]])</f>
        <v>2022</v>
      </c>
      <c r="F63" s="5">
        <v>0.34184027777777781</v>
      </c>
      <c r="G63" t="str">
        <f>IF(Table1[[#This Row],[Thời gian]]="","",VLOOKUP(Table1[[#This Row],[Thời gian]]-TRUNC(Table1[[#This Row],[Thời gian]]),tblTimes78[],2,TRUE))</f>
        <v>8 AM - 10 AM</v>
      </c>
      <c r="H63" t="s">
        <v>205</v>
      </c>
      <c r="I63" t="s">
        <v>41</v>
      </c>
      <c r="J63" t="s">
        <v>56</v>
      </c>
      <c r="K63" t="str">
        <f>VLOOKUP(Table1[[#This Row],[Khu vực]],TUKHOA_DATA!$E$2:$F$12,2,FALSE)</f>
        <v>KV03</v>
      </c>
      <c r="L63" t="s">
        <v>43</v>
      </c>
      <c r="M63" t="str">
        <f>VLOOKUP(Table1[[#This Row],[Kênh mua hàng]],TUKHOA_DATA!$C$2:$D$12,2,FALSE)</f>
        <v>K02</v>
      </c>
      <c r="N63" t="s">
        <v>51</v>
      </c>
      <c r="O63" t="str">
        <f>VLOOKUP(Table1[[#This Row],[Nhân viên phụ trách]],TUKHOA_DATA!$G$2:$H$13,2,FALSE)</f>
        <v>NV01</v>
      </c>
      <c r="P63" s="18">
        <v>100</v>
      </c>
      <c r="Q63">
        <v>79</v>
      </c>
      <c r="R63" s="18">
        <f>Table1[[#This Row],[Số lượng]]*Table1[[#This Row],[Giá bán ($)]]</f>
        <v>7900</v>
      </c>
      <c r="S63">
        <f>VLOOKUP(Table1[[#This Row],[Tên dòng sản phẩm]],'Ngân sách'!$C$29:$D$32,2,FALSE)</f>
        <v>28</v>
      </c>
    </row>
    <row r="64" spans="1:19">
      <c r="A64" s="9">
        <v>44646</v>
      </c>
      <c r="B64" s="9" t="str">
        <f>CHOOSE(WEEKDAY(Table1[[#This Row],[Ngày]],1),"CN","T2","T3","T4","T5","T6","T7","CN")</f>
        <v>T7</v>
      </c>
      <c r="C64" t="str">
        <f>"Tháng "&amp;MONTH(Table1[[#This Row],[Ngày]]) &amp; "/" &amp;YEAR(Table1[[#This Row],[Ngày]])</f>
        <v>Tháng 3/2022</v>
      </c>
      <c r="D64" t="str">
        <f>"Q "&amp;IF(Table1[[#This Row],[Ngày]]="","",ROUNDUP(MONTH(Table1[[#This Row],[Ngày]])/3,0)) &amp; "/" &amp; YEAR(Table1[[#This Row],[Ngày]])</f>
        <v>Q 1/2022</v>
      </c>
      <c r="E64">
        <f>YEAR(Table1[[#This Row],[Ngày]])</f>
        <v>2022</v>
      </c>
      <c r="F64" s="5">
        <v>0.37782407407407409</v>
      </c>
      <c r="G64" t="str">
        <f>IF(Table1[[#This Row],[Thời gian]]="","",VLOOKUP(Table1[[#This Row],[Thời gian]]-TRUNC(Table1[[#This Row],[Thời gian]]),tblTimes78[],2,TRUE))</f>
        <v>8 AM - 10 AM</v>
      </c>
      <c r="H64" t="s">
        <v>208</v>
      </c>
      <c r="I64" t="s">
        <v>44</v>
      </c>
      <c r="J64" t="s">
        <v>56</v>
      </c>
      <c r="K64" t="str">
        <f>VLOOKUP(Table1[[#This Row],[Khu vực]],TUKHOA_DATA!$E$2:$F$12,2,FALSE)</f>
        <v>KV03</v>
      </c>
      <c r="L64" t="s">
        <v>43</v>
      </c>
      <c r="M64" t="str">
        <f>VLOOKUP(Table1[[#This Row],[Kênh mua hàng]],TUKHOA_DATA!$C$2:$D$12,2,FALSE)</f>
        <v>K02</v>
      </c>
      <c r="N64" t="s">
        <v>58</v>
      </c>
      <c r="O64" t="str">
        <f>VLOOKUP(Table1[[#This Row],[Nhân viên phụ trách]],TUKHOA_DATA!$G$2:$H$13,2,FALSE)</f>
        <v>NV05</v>
      </c>
      <c r="P64" s="18">
        <v>110</v>
      </c>
      <c r="Q64">
        <v>53</v>
      </c>
      <c r="R64" s="18">
        <f>Table1[[#This Row],[Số lượng]]*Table1[[#This Row],[Giá bán ($)]]</f>
        <v>5830</v>
      </c>
      <c r="S64">
        <f>VLOOKUP(Table1[[#This Row],[Tên dòng sản phẩm]],'Ngân sách'!$C$29:$D$32,2,FALSE)</f>
        <v>36</v>
      </c>
    </row>
    <row r="65" spans="1:19">
      <c r="A65" s="9">
        <v>44647</v>
      </c>
      <c r="B65" s="9" t="str">
        <f>CHOOSE(WEEKDAY(Table1[[#This Row],[Ngày]],1),"CN","T2","T3","T4","T5","T6","T7","CN")</f>
        <v>CN</v>
      </c>
      <c r="C65" t="str">
        <f>"Tháng "&amp;MONTH(Table1[[#This Row],[Ngày]]) &amp; "/" &amp;YEAR(Table1[[#This Row],[Ngày]])</f>
        <v>Tháng 3/2022</v>
      </c>
      <c r="D65" t="str">
        <f>"Q "&amp;IF(Table1[[#This Row],[Ngày]]="","",ROUNDUP(MONTH(Table1[[#This Row],[Ngày]])/3,0)) &amp; "/" &amp; YEAR(Table1[[#This Row],[Ngày]])</f>
        <v>Q 1/2022</v>
      </c>
      <c r="E65">
        <f>YEAR(Table1[[#This Row],[Ngày]])</f>
        <v>2022</v>
      </c>
      <c r="F65" s="5">
        <v>0.45493055555555556</v>
      </c>
      <c r="G65" t="str">
        <f>IF(Table1[[#This Row],[Thời gian]]="","",VLOOKUP(Table1[[#This Row],[Thời gian]]-TRUNC(Table1[[#This Row],[Thời gian]]),tblTimes78[],2,TRUE))</f>
        <v>10 AM - 12 PM</v>
      </c>
      <c r="H65" t="s">
        <v>209</v>
      </c>
      <c r="I65" t="s">
        <v>44</v>
      </c>
      <c r="J65" t="s">
        <v>54</v>
      </c>
      <c r="K65" t="str">
        <f>VLOOKUP(Table1[[#This Row],[Khu vực]],TUKHOA_DATA!$E$2:$F$12,2,FALSE)</f>
        <v>KV04</v>
      </c>
      <c r="L65" t="s">
        <v>40</v>
      </c>
      <c r="M65" t="str">
        <f>VLOOKUP(Table1[[#This Row],[Kênh mua hàng]],TUKHOA_DATA!$C$2:$D$12,2,FALSE)</f>
        <v>K01</v>
      </c>
      <c r="N65" t="s">
        <v>51</v>
      </c>
      <c r="O65" t="str">
        <f>VLOOKUP(Table1[[#This Row],[Nhân viên phụ trách]],TUKHOA_DATA!$G$2:$H$13,2,FALSE)</f>
        <v>NV01</v>
      </c>
      <c r="P65" s="18">
        <v>110</v>
      </c>
      <c r="Q65">
        <v>47</v>
      </c>
      <c r="R65" s="18">
        <f>Table1[[#This Row],[Số lượng]]*Table1[[#This Row],[Giá bán ($)]]</f>
        <v>5170</v>
      </c>
      <c r="S65">
        <f>VLOOKUP(Table1[[#This Row],[Tên dòng sản phẩm]],'Ngân sách'!$C$29:$D$32,2,FALSE)</f>
        <v>36</v>
      </c>
    </row>
    <row r="66" spans="1:19">
      <c r="A66" s="9">
        <v>44647</v>
      </c>
      <c r="B66" s="9" t="str">
        <f>CHOOSE(WEEKDAY(Table1[[#This Row],[Ngày]],1),"CN","T2","T3","T4","T5","T6","T7","CN")</f>
        <v>CN</v>
      </c>
      <c r="C66" t="str">
        <f>"Tháng "&amp;MONTH(Table1[[#This Row],[Ngày]]) &amp; "/" &amp;YEAR(Table1[[#This Row],[Ngày]])</f>
        <v>Tháng 3/2022</v>
      </c>
      <c r="D66" t="str">
        <f>"Q "&amp;IF(Table1[[#This Row],[Ngày]]="","",ROUNDUP(MONTH(Table1[[#This Row],[Ngày]])/3,0)) &amp; "/" &amp; YEAR(Table1[[#This Row],[Ngày]])</f>
        <v>Q 1/2022</v>
      </c>
      <c r="E66">
        <f>YEAR(Table1[[#This Row],[Ngày]])</f>
        <v>2022</v>
      </c>
      <c r="F66" s="5">
        <v>0.37782407407407409</v>
      </c>
      <c r="G66" t="str">
        <f>IF(Table1[[#This Row],[Thời gian]]="","",VLOOKUP(Table1[[#This Row],[Thời gian]]-TRUNC(Table1[[#This Row],[Thời gian]]),tblTimes78[],2,TRUE))</f>
        <v>8 AM - 10 AM</v>
      </c>
      <c r="H66" t="s">
        <v>210</v>
      </c>
      <c r="I66" t="s">
        <v>44</v>
      </c>
      <c r="J66" t="s">
        <v>52</v>
      </c>
      <c r="K66" t="str">
        <f>VLOOKUP(Table1[[#This Row],[Khu vực]],TUKHOA_DATA!$E$2:$F$12,2,FALSE)</f>
        <v>KV05</v>
      </c>
      <c r="L66" t="s">
        <v>40</v>
      </c>
      <c r="M66" t="str">
        <f>VLOOKUP(Table1[[#This Row],[Kênh mua hàng]],TUKHOA_DATA!$C$2:$D$12,2,FALSE)</f>
        <v>K01</v>
      </c>
      <c r="N66" t="s">
        <v>57</v>
      </c>
      <c r="O66" t="str">
        <f>VLOOKUP(Table1[[#This Row],[Nhân viên phụ trách]],TUKHOA_DATA!$G$2:$H$13,2,FALSE)</f>
        <v>NV02</v>
      </c>
      <c r="P66" s="18">
        <v>110</v>
      </c>
      <c r="Q66">
        <v>65</v>
      </c>
      <c r="R66" s="18">
        <f>Table1[[#This Row],[Số lượng]]*Table1[[#This Row],[Giá bán ($)]]</f>
        <v>7150</v>
      </c>
      <c r="S66">
        <f>VLOOKUP(Table1[[#This Row],[Tên dòng sản phẩm]],'Ngân sách'!$C$29:$D$32,2,FALSE)</f>
        <v>36</v>
      </c>
    </row>
    <row r="67" spans="1:19">
      <c r="A67" s="9">
        <v>44650</v>
      </c>
      <c r="B67" s="9" t="str">
        <f>CHOOSE(WEEKDAY(Table1[[#This Row],[Ngày]],1),"CN","T2","T3","T4","T5","T6","T7","CN")</f>
        <v>T4</v>
      </c>
      <c r="C67" t="str">
        <f>"Tháng "&amp;MONTH(Table1[[#This Row],[Ngày]]) &amp; "/" &amp;YEAR(Table1[[#This Row],[Ngày]])</f>
        <v>Tháng 3/2022</v>
      </c>
      <c r="D67" t="str">
        <f>"Q "&amp;IF(Table1[[#This Row],[Ngày]]="","",ROUNDUP(MONTH(Table1[[#This Row],[Ngày]])/3,0)) &amp; "/" &amp; YEAR(Table1[[#This Row],[Ngày]])</f>
        <v>Q 1/2022</v>
      </c>
      <c r="E67">
        <f>YEAR(Table1[[#This Row],[Ngày]])</f>
        <v>2022</v>
      </c>
      <c r="F67" s="5">
        <v>0.35136574074074073</v>
      </c>
      <c r="G67" t="str">
        <f>IF(Table1[[#This Row],[Thời gian]]="","",VLOOKUP(Table1[[#This Row],[Thời gian]]-TRUNC(Table1[[#This Row],[Thời gian]]),tblTimes78[],2,TRUE))</f>
        <v>8 AM - 10 AM</v>
      </c>
      <c r="H67" t="s">
        <v>211</v>
      </c>
      <c r="I67" t="s">
        <v>46</v>
      </c>
      <c r="J67" t="s">
        <v>52</v>
      </c>
      <c r="K67" t="str">
        <f>VLOOKUP(Table1[[#This Row],[Khu vực]],TUKHOA_DATA!$E$2:$F$12,2,FALSE)</f>
        <v>KV05</v>
      </c>
      <c r="L67" t="s">
        <v>40</v>
      </c>
      <c r="M67" t="str">
        <f>VLOOKUP(Table1[[#This Row],[Kênh mua hàng]],TUKHOA_DATA!$C$2:$D$12,2,FALSE)</f>
        <v>K01</v>
      </c>
      <c r="N67" t="s">
        <v>96</v>
      </c>
      <c r="O67" t="str">
        <f>VLOOKUP(Table1[[#This Row],[Nhân viên phụ trách]],TUKHOA_DATA!$G$2:$H$13,2,FALSE)</f>
        <v>NV04</v>
      </c>
      <c r="P67" s="18">
        <v>90</v>
      </c>
      <c r="Q67">
        <v>25</v>
      </c>
      <c r="R67" s="18">
        <f>Table1[[#This Row],[Số lượng]]*Table1[[#This Row],[Giá bán ($)]]</f>
        <v>2250</v>
      </c>
      <c r="S67">
        <f>VLOOKUP(Table1[[#This Row],[Tên dòng sản phẩm]],'Ngân sách'!$C$29:$D$32,2,FALSE)</f>
        <v>25</v>
      </c>
    </row>
    <row r="68" spans="1:19">
      <c r="A68" s="9">
        <v>44651</v>
      </c>
      <c r="B68" s="9" t="str">
        <f>CHOOSE(WEEKDAY(Table1[[#This Row],[Ngày]],1),"CN","T2","T3","T4","T5","T6","T7","CN")</f>
        <v>T5</v>
      </c>
      <c r="C68" t="str">
        <f>"Tháng "&amp;MONTH(Table1[[#This Row],[Ngày]]) &amp; "/" &amp;YEAR(Table1[[#This Row],[Ngày]])</f>
        <v>Tháng 3/2022</v>
      </c>
      <c r="D68" t="str">
        <f>"Q "&amp;IF(Table1[[#This Row],[Ngày]]="","",ROUNDUP(MONTH(Table1[[#This Row],[Ngày]])/3,0)) &amp; "/" &amp; YEAR(Table1[[#This Row],[Ngày]])</f>
        <v>Q 1/2022</v>
      </c>
      <c r="E68">
        <f>YEAR(Table1[[#This Row],[Ngày]])</f>
        <v>2022</v>
      </c>
      <c r="F68" s="5">
        <v>0.60025462962962961</v>
      </c>
      <c r="G68" t="str">
        <f>IF(Table1[[#This Row],[Thời gian]]="","",VLOOKUP(Table1[[#This Row],[Thời gian]]-TRUNC(Table1[[#This Row],[Thời gian]]),tblTimes78[],2,TRUE))</f>
        <v>2 PM - 4 PM</v>
      </c>
      <c r="H68" t="s">
        <v>213</v>
      </c>
      <c r="I68" t="s">
        <v>41</v>
      </c>
      <c r="J68" t="s">
        <v>89</v>
      </c>
      <c r="K68" t="str">
        <f>VLOOKUP(Table1[[#This Row],[Khu vực]],TUKHOA_DATA!$E$2:$F$12,2,FALSE)</f>
        <v>KV06</v>
      </c>
      <c r="L68" t="s">
        <v>40</v>
      </c>
      <c r="M68" t="str">
        <f>VLOOKUP(Table1[[#This Row],[Kênh mua hàng]],TUKHOA_DATA!$C$2:$D$12,2,FALSE)</f>
        <v>K01</v>
      </c>
      <c r="N68" t="s">
        <v>51</v>
      </c>
      <c r="O68" t="str">
        <f>VLOOKUP(Table1[[#This Row],[Nhân viên phụ trách]],TUKHOA_DATA!$G$2:$H$13,2,FALSE)</f>
        <v>NV01</v>
      </c>
      <c r="P68" s="18">
        <v>100</v>
      </c>
      <c r="Q68">
        <v>70</v>
      </c>
      <c r="R68" s="18">
        <f>Table1[[#This Row],[Số lượng]]*Table1[[#This Row],[Giá bán ($)]]</f>
        <v>7000</v>
      </c>
      <c r="S68">
        <f>VLOOKUP(Table1[[#This Row],[Tên dòng sản phẩm]],'Ngân sách'!$C$29:$D$32,2,FALSE)</f>
        <v>28</v>
      </c>
    </row>
    <row r="69" spans="1:19">
      <c r="A69" s="9">
        <v>44651</v>
      </c>
      <c r="B69" s="9" t="str">
        <f>CHOOSE(WEEKDAY(Table1[[#This Row],[Ngày]],1),"CN","T2","T3","T4","T5","T6","T7","CN")</f>
        <v>T5</v>
      </c>
      <c r="C69" t="str">
        <f>"Tháng "&amp;MONTH(Table1[[#This Row],[Ngày]]) &amp; "/" &amp;YEAR(Table1[[#This Row],[Ngày]])</f>
        <v>Tháng 3/2022</v>
      </c>
      <c r="D69" t="str">
        <f>"Q "&amp;IF(Table1[[#This Row],[Ngày]]="","",ROUNDUP(MONTH(Table1[[#This Row],[Ngày]])/3,0)) &amp; "/" &amp; YEAR(Table1[[#This Row],[Ngày]])</f>
        <v>Q 1/2022</v>
      </c>
      <c r="E69">
        <f>YEAR(Table1[[#This Row],[Ngày]])</f>
        <v>2022</v>
      </c>
      <c r="F69" s="5">
        <v>0.46232638888888888</v>
      </c>
      <c r="G69" t="str">
        <f>IF(Table1[[#This Row],[Thời gian]]="","",VLOOKUP(Table1[[#This Row],[Thời gian]]-TRUNC(Table1[[#This Row],[Thời gian]]),tblTimes78[],2,TRUE))</f>
        <v>10 AM - 12 PM</v>
      </c>
      <c r="H69" t="s">
        <v>214</v>
      </c>
      <c r="I69" t="s">
        <v>44</v>
      </c>
      <c r="J69" t="s">
        <v>94</v>
      </c>
      <c r="K69" t="str">
        <f>VLOOKUP(Table1[[#This Row],[Khu vực]],TUKHOA_DATA!$E$2:$F$12,2,FALSE)</f>
        <v>KV02</v>
      </c>
      <c r="L69" t="s">
        <v>40</v>
      </c>
      <c r="M69" t="str">
        <f>VLOOKUP(Table1[[#This Row],[Kênh mua hàng]],TUKHOA_DATA!$C$2:$D$12,2,FALSE)</f>
        <v>K01</v>
      </c>
      <c r="N69" t="s">
        <v>57</v>
      </c>
      <c r="O69" t="str">
        <f>VLOOKUP(Table1[[#This Row],[Nhân viên phụ trách]],TUKHOA_DATA!$G$2:$H$13,2,FALSE)</f>
        <v>NV02</v>
      </c>
      <c r="P69" s="18">
        <v>110</v>
      </c>
      <c r="Q69">
        <v>45</v>
      </c>
      <c r="R69" s="18">
        <f>Table1[[#This Row],[Số lượng]]*Table1[[#This Row],[Giá bán ($)]]</f>
        <v>4950</v>
      </c>
      <c r="S69">
        <f>VLOOKUP(Table1[[#This Row],[Tên dòng sản phẩm]],'Ngân sách'!$C$29:$D$32,2,FALSE)</f>
        <v>36</v>
      </c>
    </row>
    <row r="70" spans="1:19">
      <c r="A70" s="9">
        <v>44656</v>
      </c>
      <c r="B70" s="9" t="str">
        <f>CHOOSE(WEEKDAY(Table1[[#This Row],[Ngày]],1),"CN","T2","T3","T4","T5","T6","T7","CN")</f>
        <v>T3</v>
      </c>
      <c r="C70" t="str">
        <f>"Tháng "&amp;MONTH(Table1[[#This Row],[Ngày]]) &amp; "/" &amp;YEAR(Table1[[#This Row],[Ngày]])</f>
        <v>Tháng 4/2022</v>
      </c>
      <c r="D70" t="str">
        <f>"Q "&amp;IF(Table1[[#This Row],[Ngày]]="","",ROUNDUP(MONTH(Table1[[#This Row],[Ngày]])/3,0)) &amp; "/" &amp; YEAR(Table1[[#This Row],[Ngày]])</f>
        <v>Q 2/2022</v>
      </c>
      <c r="E70">
        <f>YEAR(Table1[[#This Row],[Ngày]])</f>
        <v>2022</v>
      </c>
      <c r="F70" s="5">
        <v>0.45493055555555556</v>
      </c>
      <c r="G70" t="str">
        <f>IF(Table1[[#This Row],[Thời gian]]="","",VLOOKUP(Table1[[#This Row],[Thời gian]]-TRUNC(Table1[[#This Row],[Thời gian]]),tblTimes78[],2,TRUE))</f>
        <v>10 AM - 12 PM</v>
      </c>
      <c r="H70" t="s">
        <v>219</v>
      </c>
      <c r="I70" t="s">
        <v>41</v>
      </c>
      <c r="J70" t="s">
        <v>52</v>
      </c>
      <c r="K70" t="str">
        <f>VLOOKUP(Table1[[#This Row],[Khu vực]],TUKHOA_DATA!$E$2:$F$12,2,FALSE)</f>
        <v>KV05</v>
      </c>
      <c r="L70" t="s">
        <v>40</v>
      </c>
      <c r="M70" t="str">
        <f>VLOOKUP(Table1[[#This Row],[Kênh mua hàng]],TUKHOA_DATA!$C$2:$D$12,2,FALSE)</f>
        <v>K01</v>
      </c>
      <c r="N70" t="s">
        <v>58</v>
      </c>
      <c r="O70" t="str">
        <f>VLOOKUP(Table1[[#This Row],[Nhân viên phụ trách]],TUKHOA_DATA!$G$2:$H$13,2,FALSE)</f>
        <v>NV05</v>
      </c>
      <c r="P70" s="18">
        <v>100</v>
      </c>
      <c r="Q70">
        <v>71</v>
      </c>
      <c r="R70" s="18">
        <f>Table1[[#This Row],[Số lượng]]*Table1[[#This Row],[Giá bán ($)]]</f>
        <v>7100</v>
      </c>
      <c r="S70">
        <f>VLOOKUP(Table1[[#This Row],[Tên dòng sản phẩm]],'Ngân sách'!$C$29:$D$32,2,FALSE)</f>
        <v>28</v>
      </c>
    </row>
    <row r="71" spans="1:19">
      <c r="A71" s="9">
        <v>44661</v>
      </c>
      <c r="B71" s="9" t="str">
        <f>CHOOSE(WEEKDAY(Table1[[#This Row],[Ngày]],1),"CN","T2","T3","T4","T5","T6","T7","CN")</f>
        <v>CN</v>
      </c>
      <c r="C71" t="str">
        <f>"Tháng "&amp;MONTH(Table1[[#This Row],[Ngày]]) &amp; "/" &amp;YEAR(Table1[[#This Row],[Ngày]])</f>
        <v>Tháng 4/2022</v>
      </c>
      <c r="D71" t="str">
        <f>"Q "&amp;IF(Table1[[#This Row],[Ngày]]="","",ROUNDUP(MONTH(Table1[[#This Row],[Ngày]])/3,0)) &amp; "/" &amp; YEAR(Table1[[#This Row],[Ngày]])</f>
        <v>Q 2/2022</v>
      </c>
      <c r="E71">
        <f>YEAR(Table1[[#This Row],[Ngày]])</f>
        <v>2022</v>
      </c>
      <c r="F71" s="5">
        <v>0.68280092592592589</v>
      </c>
      <c r="G71" t="str">
        <f>IF(Table1[[#This Row],[Thời gian]]="","",VLOOKUP(Table1[[#This Row],[Thời gian]]-TRUNC(Table1[[#This Row],[Thời gian]]),tblTimes78[],2,TRUE))</f>
        <v>4 PM - 6 PM</v>
      </c>
      <c r="H71" t="s">
        <v>224</v>
      </c>
      <c r="I71" t="s">
        <v>44</v>
      </c>
      <c r="J71" t="s">
        <v>89</v>
      </c>
      <c r="K71" t="str">
        <f>VLOOKUP(Table1[[#This Row],[Khu vực]],TUKHOA_DATA!$E$2:$F$12,2,FALSE)</f>
        <v>KV06</v>
      </c>
      <c r="L71" t="s">
        <v>40</v>
      </c>
      <c r="M71" t="str">
        <f>VLOOKUP(Table1[[#This Row],[Kênh mua hàng]],TUKHOA_DATA!$C$2:$D$12,2,FALSE)</f>
        <v>K01</v>
      </c>
      <c r="N71" t="s">
        <v>99</v>
      </c>
      <c r="O71" t="str">
        <f>VLOOKUP(Table1[[#This Row],[Nhân viên phụ trách]],TUKHOA_DATA!$G$2:$H$13,2,FALSE)</f>
        <v>NV03</v>
      </c>
      <c r="P71" s="18">
        <v>110</v>
      </c>
      <c r="Q71">
        <v>44</v>
      </c>
      <c r="R71" s="18">
        <f>Table1[[#This Row],[Số lượng]]*Table1[[#This Row],[Giá bán ($)]]</f>
        <v>4840</v>
      </c>
      <c r="S71">
        <f>VLOOKUP(Table1[[#This Row],[Tên dòng sản phẩm]],'Ngân sách'!$C$29:$D$32,2,FALSE)</f>
        <v>36</v>
      </c>
    </row>
    <row r="72" spans="1:19">
      <c r="A72" s="9">
        <v>44662</v>
      </c>
      <c r="B72" s="9" t="str">
        <f>CHOOSE(WEEKDAY(Table1[[#This Row],[Ngày]],1),"CN","T2","T3","T4","T5","T6","T7","CN")</f>
        <v>T2</v>
      </c>
      <c r="C72" t="str">
        <f>"Tháng "&amp;MONTH(Table1[[#This Row],[Ngày]]) &amp; "/" &amp;YEAR(Table1[[#This Row],[Ngày]])</f>
        <v>Tháng 4/2022</v>
      </c>
      <c r="D72" t="str">
        <f>"Q "&amp;IF(Table1[[#This Row],[Ngày]]="","",ROUNDUP(MONTH(Table1[[#This Row],[Ngày]])/3,0)) &amp; "/" &amp; YEAR(Table1[[#This Row],[Ngày]])</f>
        <v>Q 2/2022</v>
      </c>
      <c r="E72">
        <f>YEAR(Table1[[#This Row],[Ngày]])</f>
        <v>2022</v>
      </c>
      <c r="F72" s="5">
        <v>0.37466435185185182</v>
      </c>
      <c r="G72" t="str">
        <f>IF(Table1[[#This Row],[Thời gian]]="","",VLOOKUP(Table1[[#This Row],[Thời gian]]-TRUNC(Table1[[#This Row],[Thời gian]]),tblTimes78[],2,TRUE))</f>
        <v>8 AM - 10 AM</v>
      </c>
      <c r="H72" t="s">
        <v>225</v>
      </c>
      <c r="I72" t="s">
        <v>41</v>
      </c>
      <c r="J72" t="s">
        <v>94</v>
      </c>
      <c r="K72" t="str">
        <f>VLOOKUP(Table1[[#This Row],[Khu vực]],TUKHOA_DATA!$E$2:$F$12,2,FALSE)</f>
        <v>KV02</v>
      </c>
      <c r="L72" t="s">
        <v>40</v>
      </c>
      <c r="M72" t="str">
        <f>VLOOKUP(Table1[[#This Row],[Kênh mua hàng]],TUKHOA_DATA!$C$2:$D$12,2,FALSE)</f>
        <v>K01</v>
      </c>
      <c r="N72" t="s">
        <v>99</v>
      </c>
      <c r="O72" t="str">
        <f>VLOOKUP(Table1[[#This Row],[Nhân viên phụ trách]],TUKHOA_DATA!$G$2:$H$13,2,FALSE)</f>
        <v>NV03</v>
      </c>
      <c r="P72" s="18">
        <v>100</v>
      </c>
      <c r="Q72">
        <v>73</v>
      </c>
      <c r="R72" s="18">
        <f>Table1[[#This Row],[Số lượng]]*Table1[[#This Row],[Giá bán ($)]]</f>
        <v>7300</v>
      </c>
      <c r="S72">
        <f>VLOOKUP(Table1[[#This Row],[Tên dòng sản phẩm]],'Ngân sách'!$C$29:$D$32,2,FALSE)</f>
        <v>28</v>
      </c>
    </row>
    <row r="73" spans="1:19">
      <c r="A73" s="9">
        <v>44663</v>
      </c>
      <c r="B73" s="9" t="str">
        <f>CHOOSE(WEEKDAY(Table1[[#This Row],[Ngày]],1),"CN","T2","T3","T4","T5","T6","T7","CN")</f>
        <v>T3</v>
      </c>
      <c r="C73" t="str">
        <f>"Tháng "&amp;MONTH(Table1[[#This Row],[Ngày]]) &amp; "/" &amp;YEAR(Table1[[#This Row],[Ngày]])</f>
        <v>Tháng 4/2022</v>
      </c>
      <c r="D73" t="str">
        <f>"Q "&amp;IF(Table1[[#This Row],[Ngày]]="","",ROUNDUP(MONTH(Table1[[#This Row],[Ngày]])/3,0)) &amp; "/" &amp; YEAR(Table1[[#This Row],[Ngày]])</f>
        <v>Q 2/2022</v>
      </c>
      <c r="E73">
        <f>YEAR(Table1[[#This Row],[Ngày]])</f>
        <v>2022</v>
      </c>
      <c r="F73" s="5">
        <v>0.63377314814814811</v>
      </c>
      <c r="G73" t="str">
        <f>IF(Table1[[#This Row],[Thời gian]]="","",VLOOKUP(Table1[[#This Row],[Thời gian]]-TRUNC(Table1[[#This Row],[Thời gian]]),tblTimes78[],2,TRUE))</f>
        <v>2 PM - 4 PM</v>
      </c>
      <c r="H73" t="s">
        <v>226</v>
      </c>
      <c r="I73" t="s">
        <v>46</v>
      </c>
      <c r="J73" t="s">
        <v>89</v>
      </c>
      <c r="K73" t="str">
        <f>VLOOKUP(Table1[[#This Row],[Khu vực]],TUKHOA_DATA!$E$2:$F$12,2,FALSE)</f>
        <v>KV06</v>
      </c>
      <c r="L73" t="s">
        <v>40</v>
      </c>
      <c r="M73" t="str">
        <f>VLOOKUP(Table1[[#This Row],[Kênh mua hàng]],TUKHOA_DATA!$C$2:$D$12,2,FALSE)</f>
        <v>K01</v>
      </c>
      <c r="N73" t="s">
        <v>51</v>
      </c>
      <c r="O73" t="str">
        <f>VLOOKUP(Table1[[#This Row],[Nhân viên phụ trách]],TUKHOA_DATA!$G$2:$H$13,2,FALSE)</f>
        <v>NV01</v>
      </c>
      <c r="P73" s="18">
        <v>90</v>
      </c>
      <c r="Q73">
        <v>25</v>
      </c>
      <c r="R73" s="18">
        <f>Table1[[#This Row],[Số lượng]]*Table1[[#This Row],[Giá bán ($)]]</f>
        <v>2250</v>
      </c>
      <c r="S73">
        <f>VLOOKUP(Table1[[#This Row],[Tên dòng sản phẩm]],'Ngân sách'!$C$29:$D$32,2,FALSE)</f>
        <v>25</v>
      </c>
    </row>
    <row r="74" spans="1:19">
      <c r="A74" s="9">
        <v>44666</v>
      </c>
      <c r="B74" s="9" t="str">
        <f>CHOOSE(WEEKDAY(Table1[[#This Row],[Ngày]],1),"CN","T2","T3","T4","T5","T6","T7","CN")</f>
        <v>T6</v>
      </c>
      <c r="C74" t="str">
        <f>"Tháng "&amp;MONTH(Table1[[#This Row],[Ngày]]) &amp; "/" &amp;YEAR(Table1[[#This Row],[Ngày]])</f>
        <v>Tháng 4/2022</v>
      </c>
      <c r="D74" t="str">
        <f>"Q "&amp;IF(Table1[[#This Row],[Ngày]]="","",ROUNDUP(MONTH(Table1[[#This Row],[Ngày]])/3,0)) &amp; "/" &amp; YEAR(Table1[[#This Row],[Ngày]])</f>
        <v>Q 2/2022</v>
      </c>
      <c r="E74">
        <f>YEAR(Table1[[#This Row],[Ngày]])</f>
        <v>2022</v>
      </c>
      <c r="F74" s="5">
        <v>0.7418865740740741</v>
      </c>
      <c r="G74" t="str">
        <f>IF(Table1[[#This Row],[Thời gian]]="","",VLOOKUP(Table1[[#This Row],[Thời gian]]-TRUNC(Table1[[#This Row],[Thời gian]]),tblTimes78[],2,TRUE))</f>
        <v>4 PM - 6 PM</v>
      </c>
      <c r="H74" t="s">
        <v>227</v>
      </c>
      <c r="I74" t="s">
        <v>44</v>
      </c>
      <c r="J74" t="s">
        <v>97</v>
      </c>
      <c r="K74" t="str">
        <f>VLOOKUP(Table1[[#This Row],[Khu vực]],TUKHOA_DATA!$E$2:$F$12,2,FALSE)</f>
        <v>KV01</v>
      </c>
      <c r="L74" t="s">
        <v>40</v>
      </c>
      <c r="M74" t="str">
        <f>VLOOKUP(Table1[[#This Row],[Kênh mua hàng]],TUKHOA_DATA!$C$2:$D$12,2,FALSE)</f>
        <v>K01</v>
      </c>
      <c r="N74" t="s">
        <v>58</v>
      </c>
      <c r="O74" t="str">
        <f>VLOOKUP(Table1[[#This Row],[Nhân viên phụ trách]],TUKHOA_DATA!$G$2:$H$13,2,FALSE)</f>
        <v>NV05</v>
      </c>
      <c r="P74" s="18">
        <v>110</v>
      </c>
      <c r="Q74">
        <v>48</v>
      </c>
      <c r="R74" s="18">
        <f>Table1[[#This Row],[Số lượng]]*Table1[[#This Row],[Giá bán ($)]]</f>
        <v>5280</v>
      </c>
      <c r="S74">
        <f>VLOOKUP(Table1[[#This Row],[Tên dòng sản phẩm]],'Ngân sách'!$C$29:$D$32,2,FALSE)</f>
        <v>36</v>
      </c>
    </row>
    <row r="75" spans="1:19">
      <c r="A75" s="9">
        <v>44666</v>
      </c>
      <c r="B75" s="9" t="str">
        <f>CHOOSE(WEEKDAY(Table1[[#This Row],[Ngày]],1),"CN","T2","T3","T4","T5","T6","T7","CN")</f>
        <v>T6</v>
      </c>
      <c r="C75" t="str">
        <f>"Tháng "&amp;MONTH(Table1[[#This Row],[Ngày]]) &amp; "/" &amp;YEAR(Table1[[#This Row],[Ngày]])</f>
        <v>Tháng 4/2022</v>
      </c>
      <c r="D75" t="str">
        <f>"Q "&amp;IF(Table1[[#This Row],[Ngày]]="","",ROUNDUP(MONTH(Table1[[#This Row],[Ngày]])/3,0)) &amp; "/" &amp; YEAR(Table1[[#This Row],[Ngày]])</f>
        <v>Q 2/2022</v>
      </c>
      <c r="E75">
        <f>YEAR(Table1[[#This Row],[Ngày]])</f>
        <v>2022</v>
      </c>
      <c r="F75" s="5">
        <v>0.52280092592592597</v>
      </c>
      <c r="G75" t="str">
        <f>IF(Table1[[#This Row],[Thời gian]]="","",VLOOKUP(Table1[[#This Row],[Thời gian]]-TRUNC(Table1[[#This Row],[Thời gian]]),tblTimes78[],2,TRUE))</f>
        <v>12 PM - 2 PM</v>
      </c>
      <c r="H75" t="s">
        <v>228</v>
      </c>
      <c r="I75" t="s">
        <v>38</v>
      </c>
      <c r="J75" t="s">
        <v>54</v>
      </c>
      <c r="K75" t="str">
        <f>VLOOKUP(Table1[[#This Row],[Khu vực]],TUKHOA_DATA!$E$2:$F$12,2,FALSE)</f>
        <v>KV04</v>
      </c>
      <c r="L75" t="s">
        <v>40</v>
      </c>
      <c r="M75" t="str">
        <f>VLOOKUP(Table1[[#This Row],[Kênh mua hàng]],TUKHOA_DATA!$C$2:$D$12,2,FALSE)</f>
        <v>K01</v>
      </c>
      <c r="N75" t="s">
        <v>99</v>
      </c>
      <c r="O75" t="str">
        <f>VLOOKUP(Table1[[#This Row],[Nhân viên phụ trách]],TUKHOA_DATA!$G$2:$H$13,2,FALSE)</f>
        <v>NV03</v>
      </c>
      <c r="P75" s="18">
        <v>100</v>
      </c>
      <c r="Q75">
        <v>54</v>
      </c>
      <c r="R75" s="18">
        <f>Table1[[#This Row],[Số lượng]]*Table1[[#This Row],[Giá bán ($)]]</f>
        <v>5400</v>
      </c>
      <c r="S75">
        <f>VLOOKUP(Table1[[#This Row],[Tên dòng sản phẩm]],'Ngân sách'!$C$29:$D$32,2,FALSE)</f>
        <v>22</v>
      </c>
    </row>
    <row r="76" spans="1:19">
      <c r="A76" s="9">
        <v>44669</v>
      </c>
      <c r="B76" s="9" t="str">
        <f>CHOOSE(WEEKDAY(Table1[[#This Row],[Ngày]],1),"CN","T2","T3","T4","T5","T6","T7","CN")</f>
        <v>T2</v>
      </c>
      <c r="C76" t="str">
        <f>"Tháng "&amp;MONTH(Table1[[#This Row],[Ngày]]) &amp; "/" &amp;YEAR(Table1[[#This Row],[Ngày]])</f>
        <v>Tháng 4/2022</v>
      </c>
      <c r="D76" t="str">
        <f>"Q "&amp;IF(Table1[[#This Row],[Ngày]]="","",ROUNDUP(MONTH(Table1[[#This Row],[Ngày]])/3,0)) &amp; "/" &amp; YEAR(Table1[[#This Row],[Ngày]])</f>
        <v>Q 2/2022</v>
      </c>
      <c r="E76">
        <f>YEAR(Table1[[#This Row],[Ngày]])</f>
        <v>2022</v>
      </c>
      <c r="F76" s="5">
        <v>0.33758101851851857</v>
      </c>
      <c r="G76" t="str">
        <f>IF(Table1[[#This Row],[Thời gian]]="","",VLOOKUP(Table1[[#This Row],[Thời gian]]-TRUNC(Table1[[#This Row],[Thời gian]]),tblTimes78[],2,TRUE))</f>
        <v>8 AM - 10 AM</v>
      </c>
      <c r="H76" t="s">
        <v>233</v>
      </c>
      <c r="I76" t="s">
        <v>38</v>
      </c>
      <c r="J76" t="s">
        <v>56</v>
      </c>
      <c r="K76" t="str">
        <f>VLOOKUP(Table1[[#This Row],[Khu vực]],TUKHOA_DATA!$E$2:$F$12,2,FALSE)</f>
        <v>KV03</v>
      </c>
      <c r="L76" t="s">
        <v>40</v>
      </c>
      <c r="M76" t="str">
        <f>VLOOKUP(Table1[[#This Row],[Kênh mua hàng]],TUKHOA_DATA!$C$2:$D$12,2,FALSE)</f>
        <v>K01</v>
      </c>
      <c r="N76" t="s">
        <v>99</v>
      </c>
      <c r="O76" t="str">
        <f>VLOOKUP(Table1[[#This Row],[Nhân viên phụ trách]],TUKHOA_DATA!$G$2:$H$13,2,FALSE)</f>
        <v>NV03</v>
      </c>
      <c r="P76" s="18">
        <v>100</v>
      </c>
      <c r="Q76">
        <v>55</v>
      </c>
      <c r="R76" s="18">
        <f>Table1[[#This Row],[Số lượng]]*Table1[[#This Row],[Giá bán ($)]]</f>
        <v>5500</v>
      </c>
      <c r="S76">
        <f>VLOOKUP(Table1[[#This Row],[Tên dòng sản phẩm]],'Ngân sách'!$C$29:$D$32,2,FALSE)</f>
        <v>22</v>
      </c>
    </row>
    <row r="77" spans="1:19">
      <c r="A77" s="9">
        <v>44670</v>
      </c>
      <c r="B77" s="9" t="str">
        <f>CHOOSE(WEEKDAY(Table1[[#This Row],[Ngày]],1),"CN","T2","T3","T4","T5","T6","T7","CN")</f>
        <v>T3</v>
      </c>
      <c r="C77" t="str">
        <f>"Tháng "&amp;MONTH(Table1[[#This Row],[Ngày]]) &amp; "/" &amp;YEAR(Table1[[#This Row],[Ngày]])</f>
        <v>Tháng 4/2022</v>
      </c>
      <c r="D77" t="str">
        <f>"Q "&amp;IF(Table1[[#This Row],[Ngày]]="","",ROUNDUP(MONTH(Table1[[#This Row],[Ngày]])/3,0)) &amp; "/" &amp; YEAR(Table1[[#This Row],[Ngày]])</f>
        <v>Q 2/2022</v>
      </c>
      <c r="E77">
        <f>YEAR(Table1[[#This Row],[Ngày]])</f>
        <v>2022</v>
      </c>
      <c r="F77" s="5">
        <v>0.48434027777777783</v>
      </c>
      <c r="G77" t="str">
        <f>IF(Table1[[#This Row],[Thời gian]]="","",VLOOKUP(Table1[[#This Row],[Thời gian]]-TRUNC(Table1[[#This Row],[Thời gian]]),tblTimes78[],2,TRUE))</f>
        <v>10 AM - 12 PM</v>
      </c>
      <c r="H77" t="s">
        <v>234</v>
      </c>
      <c r="I77" t="s">
        <v>46</v>
      </c>
      <c r="J77" t="s">
        <v>52</v>
      </c>
      <c r="K77" t="str">
        <f>VLOOKUP(Table1[[#This Row],[Khu vực]],TUKHOA_DATA!$E$2:$F$12,2,FALSE)</f>
        <v>KV05</v>
      </c>
      <c r="L77" t="s">
        <v>40</v>
      </c>
      <c r="M77" t="str">
        <f>VLOOKUP(Table1[[#This Row],[Kênh mua hàng]],TUKHOA_DATA!$C$2:$D$12,2,FALSE)</f>
        <v>K01</v>
      </c>
      <c r="N77" t="s">
        <v>99</v>
      </c>
      <c r="O77" t="str">
        <f>VLOOKUP(Table1[[#This Row],[Nhân viên phụ trách]],TUKHOA_DATA!$G$2:$H$13,2,FALSE)</f>
        <v>NV03</v>
      </c>
      <c r="P77" s="18">
        <v>90</v>
      </c>
      <c r="Q77">
        <v>26</v>
      </c>
      <c r="R77" s="18">
        <f>Table1[[#This Row],[Số lượng]]*Table1[[#This Row],[Giá bán ($)]]</f>
        <v>2340</v>
      </c>
      <c r="S77">
        <f>VLOOKUP(Table1[[#This Row],[Tên dòng sản phẩm]],'Ngân sách'!$C$29:$D$32,2,FALSE)</f>
        <v>25</v>
      </c>
    </row>
    <row r="78" spans="1:19">
      <c r="A78" s="9">
        <v>44671</v>
      </c>
      <c r="B78" s="9" t="str">
        <f>CHOOSE(WEEKDAY(Table1[[#This Row],[Ngày]],1),"CN","T2","T3","T4","T5","T6","T7","CN")</f>
        <v>T4</v>
      </c>
      <c r="C78" t="str">
        <f>"Tháng "&amp;MONTH(Table1[[#This Row],[Ngày]]) &amp; "/" &amp;YEAR(Table1[[#This Row],[Ngày]])</f>
        <v>Tháng 4/2022</v>
      </c>
      <c r="D78" t="str">
        <f>"Q "&amp;IF(Table1[[#This Row],[Ngày]]="","",ROUNDUP(MONTH(Table1[[#This Row],[Ngày]])/3,0)) &amp; "/" &amp; YEAR(Table1[[#This Row],[Ngày]])</f>
        <v>Q 2/2022</v>
      </c>
      <c r="E78">
        <f>YEAR(Table1[[#This Row],[Ngày]])</f>
        <v>2022</v>
      </c>
      <c r="F78" s="5">
        <v>0.46900462962962958</v>
      </c>
      <c r="G78" t="str">
        <f>IF(Table1[[#This Row],[Thời gian]]="","",VLOOKUP(Table1[[#This Row],[Thời gian]]-TRUNC(Table1[[#This Row],[Thời gian]]),tblTimes78[],2,TRUE))</f>
        <v>10 AM - 12 PM</v>
      </c>
      <c r="H78" t="s">
        <v>235</v>
      </c>
      <c r="I78" t="s">
        <v>44</v>
      </c>
      <c r="J78" t="s">
        <v>56</v>
      </c>
      <c r="K78" t="str">
        <f>VLOOKUP(Table1[[#This Row],[Khu vực]],TUKHOA_DATA!$E$2:$F$12,2,FALSE)</f>
        <v>KV03</v>
      </c>
      <c r="L78" t="s">
        <v>40</v>
      </c>
      <c r="M78" t="str">
        <f>VLOOKUP(Table1[[#This Row],[Kênh mua hàng]],TUKHOA_DATA!$C$2:$D$12,2,FALSE)</f>
        <v>K01</v>
      </c>
      <c r="N78" t="s">
        <v>96</v>
      </c>
      <c r="O78" t="str">
        <f>VLOOKUP(Table1[[#This Row],[Nhân viên phụ trách]],TUKHOA_DATA!$G$2:$H$13,2,FALSE)</f>
        <v>NV04</v>
      </c>
      <c r="P78" s="18">
        <v>110</v>
      </c>
      <c r="Q78">
        <v>44</v>
      </c>
      <c r="R78" s="18">
        <f>Table1[[#This Row],[Số lượng]]*Table1[[#This Row],[Giá bán ($)]]</f>
        <v>4840</v>
      </c>
      <c r="S78">
        <f>VLOOKUP(Table1[[#This Row],[Tên dòng sản phẩm]],'Ngân sách'!$C$29:$D$32,2,FALSE)</f>
        <v>36</v>
      </c>
    </row>
    <row r="79" spans="1:19">
      <c r="A79" s="9">
        <v>44674</v>
      </c>
      <c r="B79" s="9" t="str">
        <f>CHOOSE(WEEKDAY(Table1[[#This Row],[Ngày]],1),"CN","T2","T3","T4","T5","T6","T7","CN")</f>
        <v>T7</v>
      </c>
      <c r="C79" t="str">
        <f>"Tháng "&amp;MONTH(Table1[[#This Row],[Ngày]]) &amp; "/" &amp;YEAR(Table1[[#This Row],[Ngày]])</f>
        <v>Tháng 4/2022</v>
      </c>
      <c r="D79" t="str">
        <f>"Q "&amp;IF(Table1[[#This Row],[Ngày]]="","",ROUNDUP(MONTH(Table1[[#This Row],[Ngày]])/3,0)) &amp; "/" &amp; YEAR(Table1[[#This Row],[Ngày]])</f>
        <v>Q 2/2022</v>
      </c>
      <c r="E79">
        <f>YEAR(Table1[[#This Row],[Ngày]])</f>
        <v>2022</v>
      </c>
      <c r="F79" s="5">
        <v>0.33631944444444445</v>
      </c>
      <c r="G79" t="str">
        <f>IF(Table1[[#This Row],[Thời gian]]="","",VLOOKUP(Table1[[#This Row],[Thời gian]]-TRUNC(Table1[[#This Row],[Thời gian]]),tblTimes78[],2,TRUE))</f>
        <v>8 AM - 10 AM</v>
      </c>
      <c r="H79" t="s">
        <v>237</v>
      </c>
      <c r="I79" t="s">
        <v>41</v>
      </c>
      <c r="J79" t="s">
        <v>56</v>
      </c>
      <c r="K79" t="str">
        <f>VLOOKUP(Table1[[#This Row],[Khu vực]],TUKHOA_DATA!$E$2:$F$12,2,FALSE)</f>
        <v>KV03</v>
      </c>
      <c r="L79" t="s">
        <v>40</v>
      </c>
      <c r="M79" t="str">
        <f>VLOOKUP(Table1[[#This Row],[Kênh mua hàng]],TUKHOA_DATA!$C$2:$D$12,2,FALSE)</f>
        <v>K01</v>
      </c>
      <c r="N79" t="s">
        <v>58</v>
      </c>
      <c r="O79" t="str">
        <f>VLOOKUP(Table1[[#This Row],[Nhân viên phụ trách]],TUKHOA_DATA!$G$2:$H$13,2,FALSE)</f>
        <v>NV05</v>
      </c>
      <c r="P79" s="18">
        <v>100</v>
      </c>
      <c r="Q79">
        <v>62</v>
      </c>
      <c r="R79" s="18">
        <f>Table1[[#This Row],[Số lượng]]*Table1[[#This Row],[Giá bán ($)]]</f>
        <v>6200</v>
      </c>
      <c r="S79">
        <f>VLOOKUP(Table1[[#This Row],[Tên dòng sản phẩm]],'Ngân sách'!$C$29:$D$32,2,FALSE)</f>
        <v>28</v>
      </c>
    </row>
    <row r="80" spans="1:19">
      <c r="A80" s="9">
        <v>44676</v>
      </c>
      <c r="B80" s="9" t="str">
        <f>CHOOSE(WEEKDAY(Table1[[#This Row],[Ngày]],1),"CN","T2","T3","T4","T5","T6","T7","CN")</f>
        <v>T2</v>
      </c>
      <c r="C80" t="str">
        <f>"Tháng "&amp;MONTH(Table1[[#This Row],[Ngày]]) &amp; "/" &amp;YEAR(Table1[[#This Row],[Ngày]])</f>
        <v>Tháng 4/2022</v>
      </c>
      <c r="D80" t="str">
        <f>"Q "&amp;IF(Table1[[#This Row],[Ngày]]="","",ROUNDUP(MONTH(Table1[[#This Row],[Ngày]])/3,0)) &amp; "/" &amp; YEAR(Table1[[#This Row],[Ngày]])</f>
        <v>Q 2/2022</v>
      </c>
      <c r="E80">
        <f>YEAR(Table1[[#This Row],[Ngày]])</f>
        <v>2022</v>
      </c>
      <c r="F80" s="5">
        <v>0.41234953703703708</v>
      </c>
      <c r="G80" t="str">
        <f>IF(Table1[[#This Row],[Thời gian]]="","",VLOOKUP(Table1[[#This Row],[Thời gian]]-TRUNC(Table1[[#This Row],[Thời gian]]),tblTimes78[],2,TRUE))</f>
        <v>8 AM - 10 AM</v>
      </c>
      <c r="H80" t="s">
        <v>240</v>
      </c>
      <c r="I80" t="s">
        <v>46</v>
      </c>
      <c r="J80" t="s">
        <v>52</v>
      </c>
      <c r="K80" t="str">
        <f>VLOOKUP(Table1[[#This Row],[Khu vực]],TUKHOA_DATA!$E$2:$F$12,2,FALSE)</f>
        <v>KV05</v>
      </c>
      <c r="L80" t="s">
        <v>40</v>
      </c>
      <c r="M80" t="str">
        <f>VLOOKUP(Table1[[#This Row],[Kênh mua hàng]],TUKHOA_DATA!$C$2:$D$12,2,FALSE)</f>
        <v>K01</v>
      </c>
      <c r="N80" t="s">
        <v>99</v>
      </c>
      <c r="O80" t="str">
        <f>VLOOKUP(Table1[[#This Row],[Nhân viên phụ trách]],TUKHOA_DATA!$G$2:$H$13,2,FALSE)</f>
        <v>NV03</v>
      </c>
      <c r="P80" s="18">
        <v>90</v>
      </c>
      <c r="Q80">
        <v>30</v>
      </c>
      <c r="R80" s="18">
        <f>Table1[[#This Row],[Số lượng]]*Table1[[#This Row],[Giá bán ($)]]</f>
        <v>2700</v>
      </c>
      <c r="S80">
        <f>VLOOKUP(Table1[[#This Row],[Tên dòng sản phẩm]],'Ngân sách'!$C$29:$D$32,2,FALSE)</f>
        <v>25</v>
      </c>
    </row>
    <row r="81" spans="1:19">
      <c r="A81" s="9">
        <v>44679</v>
      </c>
      <c r="B81" s="9" t="str">
        <f>CHOOSE(WEEKDAY(Table1[[#This Row],[Ngày]],1),"CN","T2","T3","T4","T5","T6","T7","CN")</f>
        <v>T5</v>
      </c>
      <c r="C81" t="str">
        <f>"Tháng "&amp;MONTH(Table1[[#This Row],[Ngày]]) &amp; "/" &amp;YEAR(Table1[[#This Row],[Ngày]])</f>
        <v>Tháng 4/2022</v>
      </c>
      <c r="D81" t="str">
        <f>"Q "&amp;IF(Table1[[#This Row],[Ngày]]="","",ROUNDUP(MONTH(Table1[[#This Row],[Ngày]])/3,0)) &amp; "/" &amp; YEAR(Table1[[#This Row],[Ngày]])</f>
        <v>Q 2/2022</v>
      </c>
      <c r="E81">
        <f>YEAR(Table1[[#This Row],[Ngày]])</f>
        <v>2022</v>
      </c>
      <c r="F81" s="5">
        <v>0.54631944444444447</v>
      </c>
      <c r="G81" t="str">
        <f>IF(Table1[[#This Row],[Thời gian]]="","",VLOOKUP(Table1[[#This Row],[Thời gian]]-TRUNC(Table1[[#This Row],[Thời gian]]),tblTimes78[],2,TRUE))</f>
        <v>12 PM - 2 PM</v>
      </c>
      <c r="H81" t="s">
        <v>242</v>
      </c>
      <c r="I81" t="s">
        <v>46</v>
      </c>
      <c r="J81" t="s">
        <v>56</v>
      </c>
      <c r="K81" t="str">
        <f>VLOOKUP(Table1[[#This Row],[Khu vực]],TUKHOA_DATA!$E$2:$F$12,2,FALSE)</f>
        <v>KV03</v>
      </c>
      <c r="L81" t="s">
        <v>40</v>
      </c>
      <c r="M81" t="str">
        <f>VLOOKUP(Table1[[#This Row],[Kênh mua hàng]],TUKHOA_DATA!$C$2:$D$12,2,FALSE)</f>
        <v>K01</v>
      </c>
      <c r="N81" t="s">
        <v>51</v>
      </c>
      <c r="O81" t="str">
        <f>VLOOKUP(Table1[[#This Row],[Nhân viên phụ trách]],TUKHOA_DATA!$G$2:$H$13,2,FALSE)</f>
        <v>NV01</v>
      </c>
      <c r="P81" s="18">
        <v>90</v>
      </c>
      <c r="Q81">
        <v>27</v>
      </c>
      <c r="R81" s="18">
        <f>Table1[[#This Row],[Số lượng]]*Table1[[#This Row],[Giá bán ($)]]</f>
        <v>2430</v>
      </c>
      <c r="S81">
        <f>VLOOKUP(Table1[[#This Row],[Tên dòng sản phẩm]],'Ngân sách'!$C$29:$D$32,2,FALSE)</f>
        <v>25</v>
      </c>
    </row>
    <row r="82" spans="1:19">
      <c r="A82" s="9">
        <v>44680</v>
      </c>
      <c r="B82" s="9" t="str">
        <f>CHOOSE(WEEKDAY(Table1[[#This Row],[Ngày]],1),"CN","T2","T3","T4","T5","T6","T7","CN")</f>
        <v>T6</v>
      </c>
      <c r="C82" t="str">
        <f>"Tháng "&amp;MONTH(Table1[[#This Row],[Ngày]]) &amp; "/" &amp;YEAR(Table1[[#This Row],[Ngày]])</f>
        <v>Tháng 4/2022</v>
      </c>
      <c r="D82" t="str">
        <f>"Q "&amp;IF(Table1[[#This Row],[Ngày]]="","",ROUNDUP(MONTH(Table1[[#This Row],[Ngày]])/3,0)) &amp; "/" &amp; YEAR(Table1[[#This Row],[Ngày]])</f>
        <v>Q 2/2022</v>
      </c>
      <c r="E82">
        <f>YEAR(Table1[[#This Row],[Ngày]])</f>
        <v>2022</v>
      </c>
      <c r="F82" s="5">
        <v>0.41234953703703708</v>
      </c>
      <c r="G82" t="str">
        <f>IF(Table1[[#This Row],[Thời gian]]="","",VLOOKUP(Table1[[#This Row],[Thời gian]]-TRUNC(Table1[[#This Row],[Thời gian]]),tblTimes78[],2,TRUE))</f>
        <v>8 AM - 10 AM</v>
      </c>
      <c r="H82" t="s">
        <v>243</v>
      </c>
      <c r="I82" t="s">
        <v>41</v>
      </c>
      <c r="J82" t="s">
        <v>94</v>
      </c>
      <c r="K82" t="str">
        <f>VLOOKUP(Table1[[#This Row],[Khu vực]],TUKHOA_DATA!$E$2:$F$12,2,FALSE)</f>
        <v>KV02</v>
      </c>
      <c r="L82" t="s">
        <v>40</v>
      </c>
      <c r="M82" t="str">
        <f>VLOOKUP(Table1[[#This Row],[Kênh mua hàng]],TUKHOA_DATA!$C$2:$D$12,2,FALSE)</f>
        <v>K01</v>
      </c>
      <c r="N82" t="s">
        <v>51</v>
      </c>
      <c r="O82" t="str">
        <f>VLOOKUP(Table1[[#This Row],[Nhân viên phụ trách]],TUKHOA_DATA!$G$2:$H$13,2,FALSE)</f>
        <v>NV01</v>
      </c>
      <c r="P82" s="18">
        <v>100</v>
      </c>
      <c r="Q82">
        <v>70</v>
      </c>
      <c r="R82" s="18">
        <f>Table1[[#This Row],[Số lượng]]*Table1[[#This Row],[Giá bán ($)]]</f>
        <v>7000</v>
      </c>
      <c r="S82">
        <f>VLOOKUP(Table1[[#This Row],[Tên dòng sản phẩm]],'Ngân sách'!$C$29:$D$32,2,FALSE)</f>
        <v>28</v>
      </c>
    </row>
    <row r="83" spans="1:19">
      <c r="A83" s="9">
        <v>44682</v>
      </c>
      <c r="B83" s="9" t="str">
        <f>CHOOSE(WEEKDAY(Table1[[#This Row],[Ngày]],1),"CN","T2","T3","T4","T5","T6","T7","CN")</f>
        <v>CN</v>
      </c>
      <c r="C83" t="str">
        <f>"Tháng "&amp;MONTH(Table1[[#This Row],[Ngày]]) &amp; "/" &amp;YEAR(Table1[[#This Row],[Ngày]])</f>
        <v>Tháng 5/2022</v>
      </c>
      <c r="D83" t="str">
        <f>"Q "&amp;IF(Table1[[#This Row],[Ngày]]="","",ROUNDUP(MONTH(Table1[[#This Row],[Ngày]])/3,0)) &amp; "/" &amp; YEAR(Table1[[#This Row],[Ngày]])</f>
        <v>Q 2/2022</v>
      </c>
      <c r="E83">
        <f>YEAR(Table1[[#This Row],[Ngày]])</f>
        <v>2022</v>
      </c>
      <c r="F83" s="5">
        <v>0.65263888888888888</v>
      </c>
      <c r="G83" t="str">
        <f>IF(Table1[[#This Row],[Thời gian]]="","",VLOOKUP(Table1[[#This Row],[Thời gian]]-TRUNC(Table1[[#This Row],[Thời gian]]),tblTimes78[],2,TRUE))</f>
        <v>2 PM - 4 PM</v>
      </c>
      <c r="H83" t="s">
        <v>246</v>
      </c>
      <c r="I83" t="s">
        <v>46</v>
      </c>
      <c r="J83" t="s">
        <v>54</v>
      </c>
      <c r="K83" t="str">
        <f>VLOOKUP(Table1[[#This Row],[Khu vực]],TUKHOA_DATA!$E$2:$F$12,2,FALSE)</f>
        <v>KV04</v>
      </c>
      <c r="L83" t="s">
        <v>40</v>
      </c>
      <c r="M83" t="str">
        <f>VLOOKUP(Table1[[#This Row],[Kênh mua hàng]],TUKHOA_DATA!$C$2:$D$12,2,FALSE)</f>
        <v>K01</v>
      </c>
      <c r="N83" t="s">
        <v>58</v>
      </c>
      <c r="O83" t="str">
        <f>VLOOKUP(Table1[[#This Row],[Nhân viên phụ trách]],TUKHOA_DATA!$G$2:$H$13,2,FALSE)</f>
        <v>NV05</v>
      </c>
      <c r="P83" s="18">
        <v>90</v>
      </c>
      <c r="Q83">
        <v>30</v>
      </c>
      <c r="R83" s="18">
        <f>Table1[[#This Row],[Số lượng]]*Table1[[#This Row],[Giá bán ($)]]</f>
        <v>2700</v>
      </c>
      <c r="S83">
        <f>VLOOKUP(Table1[[#This Row],[Tên dòng sản phẩm]],'Ngân sách'!$C$29:$D$32,2,FALSE)</f>
        <v>25</v>
      </c>
    </row>
    <row r="84" spans="1:19">
      <c r="A84" s="9">
        <v>44683</v>
      </c>
      <c r="B84" s="9" t="str">
        <f>CHOOSE(WEEKDAY(Table1[[#This Row],[Ngày]],1),"CN","T2","T3","T4","T5","T6","T7","CN")</f>
        <v>T2</v>
      </c>
      <c r="C84" t="str">
        <f>"Tháng "&amp;MONTH(Table1[[#This Row],[Ngày]]) &amp; "/" &amp;YEAR(Table1[[#This Row],[Ngày]])</f>
        <v>Tháng 5/2022</v>
      </c>
      <c r="D84" t="str">
        <f>"Q "&amp;IF(Table1[[#This Row],[Ngày]]="","",ROUNDUP(MONTH(Table1[[#This Row],[Ngày]])/3,0)) &amp; "/" &amp; YEAR(Table1[[#This Row],[Ngày]])</f>
        <v>Q 2/2022</v>
      </c>
      <c r="E84">
        <f>YEAR(Table1[[#This Row],[Ngày]])</f>
        <v>2022</v>
      </c>
      <c r="F84" s="5">
        <v>0.45493055555555556</v>
      </c>
      <c r="G84" t="str">
        <f>IF(Table1[[#This Row],[Thời gian]]="","",VLOOKUP(Table1[[#This Row],[Thời gian]]-TRUNC(Table1[[#This Row],[Thời gian]]),tblTimes78[],2,TRUE))</f>
        <v>10 AM - 12 PM</v>
      </c>
      <c r="H84" t="s">
        <v>249</v>
      </c>
      <c r="I84" t="s">
        <v>46</v>
      </c>
      <c r="J84" t="s">
        <v>52</v>
      </c>
      <c r="K84" t="str">
        <f>VLOOKUP(Table1[[#This Row],[Khu vực]],TUKHOA_DATA!$E$2:$F$12,2,FALSE)</f>
        <v>KV05</v>
      </c>
      <c r="L84" t="s">
        <v>43</v>
      </c>
      <c r="M84" t="str">
        <f>VLOOKUP(Table1[[#This Row],[Kênh mua hàng]],TUKHOA_DATA!$C$2:$D$12,2,FALSE)</f>
        <v>K02</v>
      </c>
      <c r="N84" t="s">
        <v>58</v>
      </c>
      <c r="O84" t="str">
        <f>VLOOKUP(Table1[[#This Row],[Nhân viên phụ trách]],TUKHOA_DATA!$G$2:$H$13,2,FALSE)</f>
        <v>NV05</v>
      </c>
      <c r="P84" s="18">
        <v>90</v>
      </c>
      <c r="Q84">
        <v>36</v>
      </c>
      <c r="R84" s="18">
        <f>Table1[[#This Row],[Số lượng]]*Table1[[#This Row],[Giá bán ($)]]</f>
        <v>3240</v>
      </c>
      <c r="S84">
        <f>VLOOKUP(Table1[[#This Row],[Tên dòng sản phẩm]],'Ngân sách'!$C$29:$D$32,2,FALSE)</f>
        <v>25</v>
      </c>
    </row>
    <row r="85" spans="1:19">
      <c r="A85" s="9">
        <v>44683</v>
      </c>
      <c r="B85" s="9" t="str">
        <f>CHOOSE(WEEKDAY(Table1[[#This Row],[Ngày]],1),"CN","T2","T3","T4","T5","T6","T7","CN")</f>
        <v>T2</v>
      </c>
      <c r="C85" t="str">
        <f>"Tháng "&amp;MONTH(Table1[[#This Row],[Ngày]]) &amp; "/" &amp;YEAR(Table1[[#This Row],[Ngày]])</f>
        <v>Tháng 5/2022</v>
      </c>
      <c r="D85" t="str">
        <f>"Q "&amp;IF(Table1[[#This Row],[Ngày]]="","",ROUNDUP(MONTH(Table1[[#This Row],[Ngày]])/3,0)) &amp; "/" &amp; YEAR(Table1[[#This Row],[Ngày]])</f>
        <v>Q 2/2022</v>
      </c>
      <c r="E85">
        <f>YEAR(Table1[[#This Row],[Ngày]])</f>
        <v>2022</v>
      </c>
      <c r="F85" s="5">
        <v>0.43979166666666664</v>
      </c>
      <c r="G85" t="str">
        <f>IF(Table1[[#This Row],[Thời gian]]="","",VLOOKUP(Table1[[#This Row],[Thời gian]]-TRUNC(Table1[[#This Row],[Thời gian]]),tblTimes78[],2,TRUE))</f>
        <v>10 AM - 12 PM</v>
      </c>
      <c r="H85" t="s">
        <v>250</v>
      </c>
      <c r="I85" t="s">
        <v>46</v>
      </c>
      <c r="J85" t="s">
        <v>89</v>
      </c>
      <c r="K85" t="str">
        <f>VLOOKUP(Table1[[#This Row],[Khu vực]],TUKHOA_DATA!$E$2:$F$12,2,FALSE)</f>
        <v>KV06</v>
      </c>
      <c r="L85" t="s">
        <v>43</v>
      </c>
      <c r="M85" t="str">
        <f>VLOOKUP(Table1[[#This Row],[Kênh mua hàng]],TUKHOA_DATA!$C$2:$D$12,2,FALSE)</f>
        <v>K02</v>
      </c>
      <c r="N85" t="s">
        <v>96</v>
      </c>
      <c r="O85" t="str">
        <f>VLOOKUP(Table1[[#This Row],[Nhân viên phụ trách]],TUKHOA_DATA!$G$2:$H$13,2,FALSE)</f>
        <v>NV04</v>
      </c>
      <c r="P85" s="18">
        <v>90</v>
      </c>
      <c r="Q85">
        <v>39</v>
      </c>
      <c r="R85" s="18">
        <f>Table1[[#This Row],[Số lượng]]*Table1[[#This Row],[Giá bán ($)]]</f>
        <v>3510</v>
      </c>
      <c r="S85">
        <f>VLOOKUP(Table1[[#This Row],[Tên dòng sản phẩm]],'Ngân sách'!$C$29:$D$32,2,FALSE)</f>
        <v>25</v>
      </c>
    </row>
    <row r="86" spans="1:19">
      <c r="A86" s="9">
        <v>44684</v>
      </c>
      <c r="B86" s="9" t="str">
        <f>CHOOSE(WEEKDAY(Table1[[#This Row],[Ngày]],1),"CN","T2","T3","T4","T5","T6","T7","CN")</f>
        <v>T3</v>
      </c>
      <c r="C86" t="str">
        <f>"Tháng "&amp;MONTH(Table1[[#This Row],[Ngày]]) &amp; "/" &amp;YEAR(Table1[[#This Row],[Ngày]])</f>
        <v>Tháng 5/2022</v>
      </c>
      <c r="D86" t="str">
        <f>"Q "&amp;IF(Table1[[#This Row],[Ngày]]="","",ROUNDUP(MONTH(Table1[[#This Row],[Ngày]])/3,0)) &amp; "/" &amp; YEAR(Table1[[#This Row],[Ngày]])</f>
        <v>Q 2/2022</v>
      </c>
      <c r="E86">
        <f>YEAR(Table1[[#This Row],[Ngày]])</f>
        <v>2022</v>
      </c>
      <c r="F86" s="5">
        <v>0.36599537037037039</v>
      </c>
      <c r="G86" t="str">
        <f>IF(Table1[[#This Row],[Thời gian]]="","",VLOOKUP(Table1[[#This Row],[Thời gian]]-TRUNC(Table1[[#This Row],[Thời gian]]),tblTimes78[],2,TRUE))</f>
        <v>8 AM - 10 AM</v>
      </c>
      <c r="H86" t="s">
        <v>251</v>
      </c>
      <c r="I86" t="s">
        <v>44</v>
      </c>
      <c r="J86" t="s">
        <v>56</v>
      </c>
      <c r="K86" t="str">
        <f>VLOOKUP(Table1[[#This Row],[Khu vực]],TUKHOA_DATA!$E$2:$F$12,2,FALSE)</f>
        <v>KV03</v>
      </c>
      <c r="L86" t="s">
        <v>43</v>
      </c>
      <c r="M86" t="str">
        <f>VLOOKUP(Table1[[#This Row],[Kênh mua hàng]],TUKHOA_DATA!$C$2:$D$12,2,FALSE)</f>
        <v>K02</v>
      </c>
      <c r="N86" t="s">
        <v>99</v>
      </c>
      <c r="O86" t="str">
        <f>VLOOKUP(Table1[[#This Row],[Nhân viên phụ trách]],TUKHOA_DATA!$G$2:$H$13,2,FALSE)</f>
        <v>NV03</v>
      </c>
      <c r="P86" s="18">
        <v>110</v>
      </c>
      <c r="Q86">
        <v>53</v>
      </c>
      <c r="R86" s="18">
        <f>Table1[[#This Row],[Số lượng]]*Table1[[#This Row],[Giá bán ($)]]</f>
        <v>5830</v>
      </c>
      <c r="S86">
        <f>VLOOKUP(Table1[[#This Row],[Tên dòng sản phẩm]],'Ngân sách'!$C$29:$D$32,2,FALSE)</f>
        <v>36</v>
      </c>
    </row>
    <row r="87" spans="1:19">
      <c r="A87" s="9">
        <v>44684</v>
      </c>
      <c r="B87" s="9" t="str">
        <f>CHOOSE(WEEKDAY(Table1[[#This Row],[Ngày]],1),"CN","T2","T3","T4","T5","T6","T7","CN")</f>
        <v>T3</v>
      </c>
      <c r="C87" t="str">
        <f>"Tháng "&amp;MONTH(Table1[[#This Row],[Ngày]]) &amp; "/" &amp;YEAR(Table1[[#This Row],[Ngày]])</f>
        <v>Tháng 5/2022</v>
      </c>
      <c r="D87" t="str">
        <f>"Q "&amp;IF(Table1[[#This Row],[Ngày]]="","",ROUNDUP(MONTH(Table1[[#This Row],[Ngày]])/3,0)) &amp; "/" &amp; YEAR(Table1[[#This Row],[Ngày]])</f>
        <v>Q 2/2022</v>
      </c>
      <c r="E87">
        <f>YEAR(Table1[[#This Row],[Ngày]])</f>
        <v>2022</v>
      </c>
      <c r="F87" s="5">
        <v>0.68280092592592589</v>
      </c>
      <c r="G87" t="str">
        <f>IF(Table1[[#This Row],[Thời gian]]="","",VLOOKUP(Table1[[#This Row],[Thời gian]]-TRUNC(Table1[[#This Row],[Thời gian]]),tblTimes78[],2,TRUE))</f>
        <v>4 PM - 6 PM</v>
      </c>
      <c r="H87" t="s">
        <v>252</v>
      </c>
      <c r="I87" t="s">
        <v>38</v>
      </c>
      <c r="J87" t="s">
        <v>56</v>
      </c>
      <c r="K87" t="str">
        <f>VLOOKUP(Table1[[#This Row],[Khu vực]],TUKHOA_DATA!$E$2:$F$12,2,FALSE)</f>
        <v>KV03</v>
      </c>
      <c r="L87" t="s">
        <v>40</v>
      </c>
      <c r="M87" t="str">
        <f>VLOOKUP(Table1[[#This Row],[Kênh mua hàng]],TUKHOA_DATA!$C$2:$D$12,2,FALSE)</f>
        <v>K01</v>
      </c>
      <c r="N87" t="s">
        <v>57</v>
      </c>
      <c r="O87" t="str">
        <f>VLOOKUP(Table1[[#This Row],[Nhân viên phụ trách]],TUKHOA_DATA!$G$2:$H$13,2,FALSE)</f>
        <v>NV02</v>
      </c>
      <c r="P87" s="18">
        <v>100</v>
      </c>
      <c r="Q87">
        <v>50</v>
      </c>
      <c r="R87" s="18">
        <f>Table1[[#This Row],[Số lượng]]*Table1[[#This Row],[Giá bán ($)]]</f>
        <v>5000</v>
      </c>
      <c r="S87">
        <f>VLOOKUP(Table1[[#This Row],[Tên dòng sản phẩm]],'Ngân sách'!$C$29:$D$32,2,FALSE)</f>
        <v>22</v>
      </c>
    </row>
    <row r="88" spans="1:19">
      <c r="A88" s="9">
        <v>44685</v>
      </c>
      <c r="B88" s="9" t="str">
        <f>CHOOSE(WEEKDAY(Table1[[#This Row],[Ngày]],1),"CN","T2","T3","T4","T5","T6","T7","CN")</f>
        <v>T4</v>
      </c>
      <c r="C88" t="str">
        <f>"Tháng "&amp;MONTH(Table1[[#This Row],[Ngày]]) &amp; "/" &amp;YEAR(Table1[[#This Row],[Ngày]])</f>
        <v>Tháng 5/2022</v>
      </c>
      <c r="D88" t="str">
        <f>"Q "&amp;IF(Table1[[#This Row],[Ngày]]="","",ROUNDUP(MONTH(Table1[[#This Row],[Ngày]])/3,0)) &amp; "/" &amp; YEAR(Table1[[#This Row],[Ngày]])</f>
        <v>Q 2/2022</v>
      </c>
      <c r="E88">
        <f>YEAR(Table1[[#This Row],[Ngày]])</f>
        <v>2022</v>
      </c>
      <c r="F88" s="5">
        <v>0.33631944444444445</v>
      </c>
      <c r="G88" t="str">
        <f>IF(Table1[[#This Row],[Thời gian]]="","",VLOOKUP(Table1[[#This Row],[Thời gian]]-TRUNC(Table1[[#This Row],[Thời gian]]),tblTimes78[],2,TRUE))</f>
        <v>8 AM - 10 AM</v>
      </c>
      <c r="H88" t="s">
        <v>253</v>
      </c>
      <c r="I88" t="s">
        <v>41</v>
      </c>
      <c r="J88" t="s">
        <v>56</v>
      </c>
      <c r="K88" t="str">
        <f>VLOOKUP(Table1[[#This Row],[Khu vực]],TUKHOA_DATA!$E$2:$F$12,2,FALSE)</f>
        <v>KV03</v>
      </c>
      <c r="L88" t="s">
        <v>40</v>
      </c>
      <c r="M88" t="str">
        <f>VLOOKUP(Table1[[#This Row],[Kênh mua hàng]],TUKHOA_DATA!$C$2:$D$12,2,FALSE)</f>
        <v>K01</v>
      </c>
      <c r="N88" t="s">
        <v>99</v>
      </c>
      <c r="O88" t="str">
        <f>VLOOKUP(Table1[[#This Row],[Nhân viên phụ trách]],TUKHOA_DATA!$G$2:$H$13,2,FALSE)</f>
        <v>NV03</v>
      </c>
      <c r="P88" s="18">
        <v>100</v>
      </c>
      <c r="Q88">
        <v>69</v>
      </c>
      <c r="R88" s="18">
        <f>Table1[[#This Row],[Số lượng]]*Table1[[#This Row],[Giá bán ($)]]</f>
        <v>6900</v>
      </c>
      <c r="S88">
        <f>VLOOKUP(Table1[[#This Row],[Tên dòng sản phẩm]],'Ngân sách'!$C$29:$D$32,2,FALSE)</f>
        <v>28</v>
      </c>
    </row>
    <row r="89" spans="1:19">
      <c r="A89" s="9">
        <v>44687</v>
      </c>
      <c r="B89" s="9" t="str">
        <f>CHOOSE(WEEKDAY(Table1[[#This Row],[Ngày]],1),"CN","T2","T3","T4","T5","T6","T7","CN")</f>
        <v>T6</v>
      </c>
      <c r="C89" t="str">
        <f>"Tháng "&amp;MONTH(Table1[[#This Row],[Ngày]]) &amp; "/" &amp;YEAR(Table1[[#This Row],[Ngày]])</f>
        <v>Tháng 5/2022</v>
      </c>
      <c r="D89" t="str">
        <f>"Q "&amp;IF(Table1[[#This Row],[Ngày]]="","",ROUNDUP(MONTH(Table1[[#This Row],[Ngày]])/3,0)) &amp; "/" &amp; YEAR(Table1[[#This Row],[Ngày]])</f>
        <v>Q 2/2022</v>
      </c>
      <c r="E89">
        <f>YEAR(Table1[[#This Row],[Ngày]])</f>
        <v>2022</v>
      </c>
      <c r="F89" s="5">
        <v>0.3843287037037037</v>
      </c>
      <c r="G89" t="str">
        <f>IF(Table1[[#This Row],[Thời gian]]="","",VLOOKUP(Table1[[#This Row],[Thời gian]]-TRUNC(Table1[[#This Row],[Thời gian]]),tblTimes78[],2,TRUE))</f>
        <v>8 AM - 10 AM</v>
      </c>
      <c r="H89" t="s">
        <v>255</v>
      </c>
      <c r="I89" t="s">
        <v>46</v>
      </c>
      <c r="J89" t="s">
        <v>52</v>
      </c>
      <c r="K89" t="str">
        <f>VLOOKUP(Table1[[#This Row],[Khu vực]],TUKHOA_DATA!$E$2:$F$12,2,FALSE)</f>
        <v>KV05</v>
      </c>
      <c r="L89" t="s">
        <v>40</v>
      </c>
      <c r="M89" t="str">
        <f>VLOOKUP(Table1[[#This Row],[Kênh mua hàng]],TUKHOA_DATA!$C$2:$D$12,2,FALSE)</f>
        <v>K01</v>
      </c>
      <c r="N89" t="s">
        <v>96</v>
      </c>
      <c r="O89" t="str">
        <f>VLOOKUP(Table1[[#This Row],[Nhân viên phụ trách]],TUKHOA_DATA!$G$2:$H$13,2,FALSE)</f>
        <v>NV04</v>
      </c>
      <c r="P89" s="18">
        <v>90</v>
      </c>
      <c r="Q89">
        <v>30</v>
      </c>
      <c r="R89" s="18">
        <f>Table1[[#This Row],[Số lượng]]*Table1[[#This Row],[Giá bán ($)]]</f>
        <v>2700</v>
      </c>
      <c r="S89">
        <f>VLOOKUP(Table1[[#This Row],[Tên dòng sản phẩm]],'Ngân sách'!$C$29:$D$32,2,FALSE)</f>
        <v>25</v>
      </c>
    </row>
    <row r="90" spans="1:19">
      <c r="A90" s="9">
        <v>44687</v>
      </c>
      <c r="B90" s="9" t="str">
        <f>CHOOSE(WEEKDAY(Table1[[#This Row],[Ngày]],1),"CN","T2","T3","T4","T5","T6","T7","CN")</f>
        <v>T6</v>
      </c>
      <c r="C90" t="str">
        <f>"Tháng "&amp;MONTH(Table1[[#This Row],[Ngày]]) &amp; "/" &amp;YEAR(Table1[[#This Row],[Ngày]])</f>
        <v>Tháng 5/2022</v>
      </c>
      <c r="D90" t="str">
        <f>"Q "&amp;IF(Table1[[#This Row],[Ngày]]="","",ROUNDUP(MONTH(Table1[[#This Row],[Ngày]])/3,0)) &amp; "/" &amp; YEAR(Table1[[#This Row],[Ngày]])</f>
        <v>Q 2/2022</v>
      </c>
      <c r="E90">
        <f>YEAR(Table1[[#This Row],[Ngày]])</f>
        <v>2022</v>
      </c>
      <c r="F90" s="5">
        <v>0.63377314814814811</v>
      </c>
      <c r="G90" t="str">
        <f>IF(Table1[[#This Row],[Thời gian]]="","",VLOOKUP(Table1[[#This Row],[Thời gian]]-TRUNC(Table1[[#This Row],[Thời gian]]),tblTimes78[],2,TRUE))</f>
        <v>2 PM - 4 PM</v>
      </c>
      <c r="H90" t="s">
        <v>256</v>
      </c>
      <c r="I90" t="s">
        <v>46</v>
      </c>
      <c r="J90" t="s">
        <v>97</v>
      </c>
      <c r="K90" t="str">
        <f>VLOOKUP(Table1[[#This Row],[Khu vực]],TUKHOA_DATA!$E$2:$F$12,2,FALSE)</f>
        <v>KV01</v>
      </c>
      <c r="L90" t="s">
        <v>40</v>
      </c>
      <c r="M90" t="str">
        <f>VLOOKUP(Table1[[#This Row],[Kênh mua hàng]],TUKHOA_DATA!$C$2:$D$12,2,FALSE)</f>
        <v>K01</v>
      </c>
      <c r="N90" t="s">
        <v>51</v>
      </c>
      <c r="O90" t="str">
        <f>VLOOKUP(Table1[[#This Row],[Nhân viên phụ trách]],TUKHOA_DATA!$G$2:$H$13,2,FALSE)</f>
        <v>NV01</v>
      </c>
      <c r="P90" s="18">
        <v>90</v>
      </c>
      <c r="Q90">
        <v>62</v>
      </c>
      <c r="R90" s="18">
        <f>Table1[[#This Row],[Số lượng]]*Table1[[#This Row],[Giá bán ($)]]</f>
        <v>5580</v>
      </c>
      <c r="S90">
        <f>VLOOKUP(Table1[[#This Row],[Tên dòng sản phẩm]],'Ngân sách'!$C$29:$D$32,2,FALSE)</f>
        <v>25</v>
      </c>
    </row>
    <row r="91" spans="1:19">
      <c r="A91" s="9">
        <v>44688</v>
      </c>
      <c r="B91" s="9" t="str">
        <f>CHOOSE(WEEKDAY(Table1[[#This Row],[Ngày]],1),"CN","T2","T3","T4","T5","T6","T7","CN")</f>
        <v>T7</v>
      </c>
      <c r="C91" t="str">
        <f>"Tháng "&amp;MONTH(Table1[[#This Row],[Ngày]]) &amp; "/" &amp;YEAR(Table1[[#This Row],[Ngày]])</f>
        <v>Tháng 5/2022</v>
      </c>
      <c r="D91" t="str">
        <f>"Q "&amp;IF(Table1[[#This Row],[Ngày]]="","",ROUNDUP(MONTH(Table1[[#This Row],[Ngày]])/3,0)) &amp; "/" &amp; YEAR(Table1[[#This Row],[Ngày]])</f>
        <v>Q 2/2022</v>
      </c>
      <c r="E91">
        <f>YEAR(Table1[[#This Row],[Ngày]])</f>
        <v>2022</v>
      </c>
      <c r="F91" s="5">
        <v>0.5581828703703704</v>
      </c>
      <c r="G91" t="str">
        <f>IF(Table1[[#This Row],[Thời gian]]="","",VLOOKUP(Table1[[#This Row],[Thời gian]]-TRUNC(Table1[[#This Row],[Thời gian]]),tblTimes78[],2,TRUE))</f>
        <v>12 PM - 2 PM</v>
      </c>
      <c r="H91" t="s">
        <v>257</v>
      </c>
      <c r="I91" t="s">
        <v>38</v>
      </c>
      <c r="J91" t="s">
        <v>52</v>
      </c>
      <c r="K91" t="str">
        <f>VLOOKUP(Table1[[#This Row],[Khu vực]],TUKHOA_DATA!$E$2:$F$12,2,FALSE)</f>
        <v>KV05</v>
      </c>
      <c r="L91" t="s">
        <v>40</v>
      </c>
      <c r="M91" t="str">
        <f>VLOOKUP(Table1[[#This Row],[Kênh mua hàng]],TUKHOA_DATA!$C$2:$D$12,2,FALSE)</f>
        <v>K01</v>
      </c>
      <c r="N91" t="s">
        <v>58</v>
      </c>
      <c r="O91" t="str">
        <f>VLOOKUP(Table1[[#This Row],[Nhân viên phụ trách]],TUKHOA_DATA!$G$2:$H$13,2,FALSE)</f>
        <v>NV05</v>
      </c>
      <c r="P91" s="18">
        <v>100</v>
      </c>
      <c r="Q91">
        <v>54</v>
      </c>
      <c r="R91" s="18">
        <f>Table1[[#This Row],[Số lượng]]*Table1[[#This Row],[Giá bán ($)]]</f>
        <v>5400</v>
      </c>
      <c r="S91">
        <f>VLOOKUP(Table1[[#This Row],[Tên dòng sản phẩm]],'Ngân sách'!$C$29:$D$32,2,FALSE)</f>
        <v>22</v>
      </c>
    </row>
    <row r="92" spans="1:19">
      <c r="A92" s="9">
        <v>44689</v>
      </c>
      <c r="B92" s="9" t="str">
        <f>CHOOSE(WEEKDAY(Table1[[#This Row],[Ngày]],1),"CN","T2","T3","T4","T5","T6","T7","CN")</f>
        <v>CN</v>
      </c>
      <c r="C92" t="str">
        <f>"Tháng "&amp;MONTH(Table1[[#This Row],[Ngày]]) &amp; "/" &amp;YEAR(Table1[[#This Row],[Ngày]])</f>
        <v>Tháng 5/2022</v>
      </c>
      <c r="D92" t="str">
        <f>"Q "&amp;IF(Table1[[#This Row],[Ngày]]="","",ROUNDUP(MONTH(Table1[[#This Row],[Ngày]])/3,0)) &amp; "/" &amp; YEAR(Table1[[#This Row],[Ngày]])</f>
        <v>Q 2/2022</v>
      </c>
      <c r="E92">
        <f>YEAR(Table1[[#This Row],[Ngày]])</f>
        <v>2022</v>
      </c>
      <c r="F92" s="5">
        <v>0.34184027777777781</v>
      </c>
      <c r="G92" t="str">
        <f>IF(Table1[[#This Row],[Thời gian]]="","",VLOOKUP(Table1[[#This Row],[Thời gian]]-TRUNC(Table1[[#This Row],[Thời gian]]),tblTimes78[],2,TRUE))</f>
        <v>8 AM - 10 AM</v>
      </c>
      <c r="H92" t="s">
        <v>258</v>
      </c>
      <c r="I92" t="s">
        <v>44</v>
      </c>
      <c r="J92" t="s">
        <v>52</v>
      </c>
      <c r="K92" t="str">
        <f>VLOOKUP(Table1[[#This Row],[Khu vực]],TUKHOA_DATA!$E$2:$F$12,2,FALSE)</f>
        <v>KV05</v>
      </c>
      <c r="L92" t="s">
        <v>40</v>
      </c>
      <c r="M92" t="str">
        <f>VLOOKUP(Table1[[#This Row],[Kênh mua hàng]],TUKHOA_DATA!$C$2:$D$12,2,FALSE)</f>
        <v>K01</v>
      </c>
      <c r="N92" t="s">
        <v>96</v>
      </c>
      <c r="O92" t="str">
        <f>VLOOKUP(Table1[[#This Row],[Nhân viên phụ trách]],TUKHOA_DATA!$G$2:$H$13,2,FALSE)</f>
        <v>NV04</v>
      </c>
      <c r="P92" s="18">
        <v>110</v>
      </c>
      <c r="Q92">
        <v>43</v>
      </c>
      <c r="R92" s="18">
        <f>Table1[[#This Row],[Số lượng]]*Table1[[#This Row],[Giá bán ($)]]</f>
        <v>4730</v>
      </c>
      <c r="S92">
        <f>VLOOKUP(Table1[[#This Row],[Tên dòng sản phẩm]],'Ngân sách'!$C$29:$D$32,2,FALSE)</f>
        <v>36</v>
      </c>
    </row>
    <row r="93" spans="1:19">
      <c r="A93" s="9">
        <v>44694</v>
      </c>
      <c r="B93" s="9" t="str">
        <f>CHOOSE(WEEKDAY(Table1[[#This Row],[Ngày]],1),"CN","T2","T3","T4","T5","T6","T7","CN")</f>
        <v>T6</v>
      </c>
      <c r="C93" t="str">
        <f>"Tháng "&amp;MONTH(Table1[[#This Row],[Ngày]]) &amp; "/" &amp;YEAR(Table1[[#This Row],[Ngày]])</f>
        <v>Tháng 5/2022</v>
      </c>
      <c r="D93" t="str">
        <f>"Q "&amp;IF(Table1[[#This Row],[Ngày]]="","",ROUNDUP(MONTH(Table1[[#This Row],[Ngày]])/3,0)) &amp; "/" &amp; YEAR(Table1[[#This Row],[Ngày]])</f>
        <v>Q 2/2022</v>
      </c>
      <c r="E93">
        <f>YEAR(Table1[[#This Row],[Ngày]])</f>
        <v>2022</v>
      </c>
      <c r="F93" s="5">
        <v>0.5581828703703704</v>
      </c>
      <c r="G93" t="str">
        <f>IF(Table1[[#This Row],[Thời gian]]="","",VLOOKUP(Table1[[#This Row],[Thời gian]]-TRUNC(Table1[[#This Row],[Thời gian]]),tblTimes78[],2,TRUE))</f>
        <v>12 PM - 2 PM</v>
      </c>
      <c r="H93" t="s">
        <v>262</v>
      </c>
      <c r="I93" t="s">
        <v>38</v>
      </c>
      <c r="J93" t="s">
        <v>94</v>
      </c>
      <c r="K93" t="str">
        <f>VLOOKUP(Table1[[#This Row],[Khu vực]],TUKHOA_DATA!$E$2:$F$12,2,FALSE)</f>
        <v>KV02</v>
      </c>
      <c r="L93" t="s">
        <v>40</v>
      </c>
      <c r="M93" t="str">
        <f>VLOOKUP(Table1[[#This Row],[Kênh mua hàng]],TUKHOA_DATA!$C$2:$D$12,2,FALSE)</f>
        <v>K01</v>
      </c>
      <c r="N93" t="s">
        <v>99</v>
      </c>
      <c r="O93" t="str">
        <f>VLOOKUP(Table1[[#This Row],[Nhân viên phụ trách]],TUKHOA_DATA!$G$2:$H$13,2,FALSE)</f>
        <v>NV03</v>
      </c>
      <c r="P93" s="18">
        <v>100</v>
      </c>
      <c r="Q93">
        <v>54</v>
      </c>
      <c r="R93" s="18">
        <f>Table1[[#This Row],[Số lượng]]*Table1[[#This Row],[Giá bán ($)]]</f>
        <v>5400</v>
      </c>
      <c r="S93">
        <f>VLOOKUP(Table1[[#This Row],[Tên dòng sản phẩm]],'Ngân sách'!$C$29:$D$32,2,FALSE)</f>
        <v>22</v>
      </c>
    </row>
    <row r="94" spans="1:19">
      <c r="A94" s="9">
        <v>44695</v>
      </c>
      <c r="B94" s="9" t="str">
        <f>CHOOSE(WEEKDAY(Table1[[#This Row],[Ngày]],1),"CN","T2","T3","T4","T5","T6","T7","CN")</f>
        <v>T7</v>
      </c>
      <c r="C94" t="str">
        <f>"Tháng "&amp;MONTH(Table1[[#This Row],[Ngày]]) &amp; "/" &amp;YEAR(Table1[[#This Row],[Ngày]])</f>
        <v>Tháng 5/2022</v>
      </c>
      <c r="D94" t="str">
        <f>"Q "&amp;IF(Table1[[#This Row],[Ngày]]="","",ROUNDUP(MONTH(Table1[[#This Row],[Ngày]])/3,0)) &amp; "/" &amp; YEAR(Table1[[#This Row],[Ngày]])</f>
        <v>Q 2/2022</v>
      </c>
      <c r="E94">
        <f>YEAR(Table1[[#This Row],[Ngày]])</f>
        <v>2022</v>
      </c>
      <c r="F94" s="5">
        <v>0.43979166666666664</v>
      </c>
      <c r="G94" t="str">
        <f>IF(Table1[[#This Row],[Thời gian]]="","",VLOOKUP(Table1[[#This Row],[Thời gian]]-TRUNC(Table1[[#This Row],[Thời gian]]),tblTimes78[],2,TRUE))</f>
        <v>10 AM - 12 PM</v>
      </c>
      <c r="H94" t="s">
        <v>264</v>
      </c>
      <c r="I94" t="s">
        <v>38</v>
      </c>
      <c r="J94" t="s">
        <v>97</v>
      </c>
      <c r="K94" t="str">
        <f>VLOOKUP(Table1[[#This Row],[Khu vực]],TUKHOA_DATA!$E$2:$F$12,2,FALSE)</f>
        <v>KV01</v>
      </c>
      <c r="L94" t="s">
        <v>40</v>
      </c>
      <c r="M94" t="str">
        <f>VLOOKUP(Table1[[#This Row],[Kênh mua hàng]],TUKHOA_DATA!$C$2:$D$12,2,FALSE)</f>
        <v>K01</v>
      </c>
      <c r="N94" t="s">
        <v>99</v>
      </c>
      <c r="O94" t="str">
        <f>VLOOKUP(Table1[[#This Row],[Nhân viên phụ trách]],TUKHOA_DATA!$G$2:$H$13,2,FALSE)</f>
        <v>NV03</v>
      </c>
      <c r="P94" s="18">
        <v>100</v>
      </c>
      <c r="Q94">
        <v>51</v>
      </c>
      <c r="R94" s="18">
        <f>Table1[[#This Row],[Số lượng]]*Table1[[#This Row],[Giá bán ($)]]</f>
        <v>5100</v>
      </c>
      <c r="S94">
        <f>VLOOKUP(Table1[[#This Row],[Tên dòng sản phẩm]],'Ngân sách'!$C$29:$D$32,2,FALSE)</f>
        <v>22</v>
      </c>
    </row>
    <row r="95" spans="1:19">
      <c r="A95" s="9">
        <v>44698</v>
      </c>
      <c r="B95" s="9" t="str">
        <f>CHOOSE(WEEKDAY(Table1[[#This Row],[Ngày]],1),"CN","T2","T3","T4","T5","T6","T7","CN")</f>
        <v>T3</v>
      </c>
      <c r="C95" t="str">
        <f>"Tháng "&amp;MONTH(Table1[[#This Row],[Ngày]]) &amp; "/" &amp;YEAR(Table1[[#This Row],[Ngày]])</f>
        <v>Tháng 5/2022</v>
      </c>
      <c r="D95" t="str">
        <f>"Q "&amp;IF(Table1[[#This Row],[Ngày]]="","",ROUNDUP(MONTH(Table1[[#This Row],[Ngày]])/3,0)) &amp; "/" &amp; YEAR(Table1[[#This Row],[Ngày]])</f>
        <v>Q 2/2022</v>
      </c>
      <c r="E95">
        <f>YEAR(Table1[[#This Row],[Ngày]])</f>
        <v>2022</v>
      </c>
      <c r="F95" s="5">
        <v>0.46232638888888888</v>
      </c>
      <c r="G95" t="str">
        <f>IF(Table1[[#This Row],[Thời gian]]="","",VLOOKUP(Table1[[#This Row],[Thời gian]]-TRUNC(Table1[[#This Row],[Thời gian]]),tblTimes78[],2,TRUE))</f>
        <v>10 AM - 12 PM</v>
      </c>
      <c r="H95" t="s">
        <v>266</v>
      </c>
      <c r="I95" t="s">
        <v>38</v>
      </c>
      <c r="J95" t="s">
        <v>52</v>
      </c>
      <c r="K95" t="str">
        <f>VLOOKUP(Table1[[#This Row],[Khu vực]],TUKHOA_DATA!$E$2:$F$12,2,FALSE)</f>
        <v>KV05</v>
      </c>
      <c r="L95" t="s">
        <v>40</v>
      </c>
      <c r="M95" t="str">
        <f>VLOOKUP(Table1[[#This Row],[Kênh mua hàng]],TUKHOA_DATA!$C$2:$D$12,2,FALSE)</f>
        <v>K01</v>
      </c>
      <c r="N95" t="s">
        <v>57</v>
      </c>
      <c r="O95" t="str">
        <f>VLOOKUP(Table1[[#This Row],[Nhân viên phụ trách]],TUKHOA_DATA!$G$2:$H$13,2,FALSE)</f>
        <v>NV02</v>
      </c>
      <c r="P95" s="18">
        <v>100</v>
      </c>
      <c r="Q95">
        <v>54</v>
      </c>
      <c r="R95" s="18">
        <f>Table1[[#This Row],[Số lượng]]*Table1[[#This Row],[Giá bán ($)]]</f>
        <v>5400</v>
      </c>
      <c r="S95">
        <f>VLOOKUP(Table1[[#This Row],[Tên dòng sản phẩm]],'Ngân sách'!$C$29:$D$32,2,FALSE)</f>
        <v>22</v>
      </c>
    </row>
    <row r="96" spans="1:19">
      <c r="A96" s="9">
        <v>44698</v>
      </c>
      <c r="B96" s="9" t="str">
        <f>CHOOSE(WEEKDAY(Table1[[#This Row],[Ngày]],1),"CN","T2","T3","T4","T5","T6","T7","CN")</f>
        <v>T3</v>
      </c>
      <c r="C96" t="str">
        <f>"Tháng "&amp;MONTH(Table1[[#This Row],[Ngày]]) &amp; "/" &amp;YEAR(Table1[[#This Row],[Ngày]])</f>
        <v>Tháng 5/2022</v>
      </c>
      <c r="D96" t="str">
        <f>"Q "&amp;IF(Table1[[#This Row],[Ngày]]="","",ROUNDUP(MONTH(Table1[[#This Row],[Ngày]])/3,0)) &amp; "/" &amp; YEAR(Table1[[#This Row],[Ngày]])</f>
        <v>Q 2/2022</v>
      </c>
      <c r="E96">
        <f>YEAR(Table1[[#This Row],[Ngày]])</f>
        <v>2022</v>
      </c>
      <c r="F96" s="5">
        <v>0.46900462962962958</v>
      </c>
      <c r="G96" t="str">
        <f>IF(Table1[[#This Row],[Thời gian]]="","",VLOOKUP(Table1[[#This Row],[Thời gian]]-TRUNC(Table1[[#This Row],[Thời gian]]),tblTimes78[],2,TRUE))</f>
        <v>10 AM - 12 PM</v>
      </c>
      <c r="H96" t="s">
        <v>267</v>
      </c>
      <c r="I96" t="s">
        <v>38</v>
      </c>
      <c r="J96" t="s">
        <v>94</v>
      </c>
      <c r="K96" t="str">
        <f>VLOOKUP(Table1[[#This Row],[Khu vực]],TUKHOA_DATA!$E$2:$F$12,2,FALSE)</f>
        <v>KV02</v>
      </c>
      <c r="L96" t="s">
        <v>40</v>
      </c>
      <c r="M96" t="str">
        <f>VLOOKUP(Table1[[#This Row],[Kênh mua hàng]],TUKHOA_DATA!$C$2:$D$12,2,FALSE)</f>
        <v>K01</v>
      </c>
      <c r="N96" t="s">
        <v>99</v>
      </c>
      <c r="O96" t="str">
        <f>VLOOKUP(Table1[[#This Row],[Nhân viên phụ trách]],TUKHOA_DATA!$G$2:$H$13,2,FALSE)</f>
        <v>NV03</v>
      </c>
      <c r="P96" s="18">
        <v>100</v>
      </c>
      <c r="Q96">
        <v>54</v>
      </c>
      <c r="R96" s="18">
        <f>Table1[[#This Row],[Số lượng]]*Table1[[#This Row],[Giá bán ($)]]</f>
        <v>5400</v>
      </c>
      <c r="S96">
        <f>VLOOKUP(Table1[[#This Row],[Tên dòng sản phẩm]],'Ngân sách'!$C$29:$D$32,2,FALSE)</f>
        <v>22</v>
      </c>
    </row>
    <row r="97" spans="1:19">
      <c r="A97" s="9">
        <v>44700</v>
      </c>
      <c r="B97" s="9" t="str">
        <f>CHOOSE(WEEKDAY(Table1[[#This Row],[Ngày]],1),"CN","T2","T3","T4","T5","T6","T7","CN")</f>
        <v>T5</v>
      </c>
      <c r="C97" t="str">
        <f>"Tháng "&amp;MONTH(Table1[[#This Row],[Ngày]]) &amp; "/" &amp;YEAR(Table1[[#This Row],[Ngày]])</f>
        <v>Tháng 5/2022</v>
      </c>
      <c r="D97" t="str">
        <f>"Q "&amp;IF(Table1[[#This Row],[Ngày]]="","",ROUNDUP(MONTH(Table1[[#This Row],[Ngày]])/3,0)) &amp; "/" &amp; YEAR(Table1[[#This Row],[Ngày]])</f>
        <v>Q 2/2022</v>
      </c>
      <c r="E97">
        <f>YEAR(Table1[[#This Row],[Ngày]])</f>
        <v>2022</v>
      </c>
      <c r="F97" s="5">
        <v>0.35136574074074073</v>
      </c>
      <c r="G97" t="str">
        <f>IF(Table1[[#This Row],[Thời gian]]="","",VLOOKUP(Table1[[#This Row],[Thời gian]]-TRUNC(Table1[[#This Row],[Thời gian]]),tblTimes78[],2,TRUE))</f>
        <v>8 AM - 10 AM</v>
      </c>
      <c r="H97" t="s">
        <v>270</v>
      </c>
      <c r="I97" t="s">
        <v>41</v>
      </c>
      <c r="J97" t="s">
        <v>56</v>
      </c>
      <c r="K97" t="str">
        <f>VLOOKUP(Table1[[#This Row],[Khu vực]],TUKHOA_DATA!$E$2:$F$12,2,FALSE)</f>
        <v>KV03</v>
      </c>
      <c r="L97" t="s">
        <v>40</v>
      </c>
      <c r="M97" t="str">
        <f>VLOOKUP(Table1[[#This Row],[Kênh mua hàng]],TUKHOA_DATA!$C$2:$D$12,2,FALSE)</f>
        <v>K01</v>
      </c>
      <c r="N97" t="s">
        <v>51</v>
      </c>
      <c r="O97" t="str">
        <f>VLOOKUP(Table1[[#This Row],[Nhân viên phụ trách]],TUKHOA_DATA!$G$2:$H$13,2,FALSE)</f>
        <v>NV01</v>
      </c>
      <c r="P97" s="18">
        <v>100</v>
      </c>
      <c r="Q97">
        <v>75</v>
      </c>
      <c r="R97" s="18">
        <f>Table1[[#This Row],[Số lượng]]*Table1[[#This Row],[Giá bán ($)]]</f>
        <v>7500</v>
      </c>
      <c r="S97">
        <f>VLOOKUP(Table1[[#This Row],[Tên dòng sản phẩm]],'Ngân sách'!$C$29:$D$32,2,FALSE)</f>
        <v>28</v>
      </c>
    </row>
    <row r="98" spans="1:19">
      <c r="A98" s="9">
        <v>44700</v>
      </c>
      <c r="B98" s="9" t="str">
        <f>CHOOSE(WEEKDAY(Table1[[#This Row],[Ngày]],1),"CN","T2","T3","T4","T5","T6","T7","CN")</f>
        <v>T5</v>
      </c>
      <c r="C98" t="str">
        <f>"Tháng "&amp;MONTH(Table1[[#This Row],[Ngày]]) &amp; "/" &amp;YEAR(Table1[[#This Row],[Ngày]])</f>
        <v>Tháng 5/2022</v>
      </c>
      <c r="D98" t="str">
        <f>"Q "&amp;IF(Table1[[#This Row],[Ngày]]="","",ROUNDUP(MONTH(Table1[[#This Row],[Ngày]])/3,0)) &amp; "/" &amp; YEAR(Table1[[#This Row],[Ngày]])</f>
        <v>Q 2/2022</v>
      </c>
      <c r="E98">
        <f>YEAR(Table1[[#This Row],[Ngày]])</f>
        <v>2022</v>
      </c>
      <c r="F98" s="5">
        <v>0.33758101851851857</v>
      </c>
      <c r="G98" t="str">
        <f>IF(Table1[[#This Row],[Thời gian]]="","",VLOOKUP(Table1[[#This Row],[Thời gian]]-TRUNC(Table1[[#This Row],[Thời gian]]),tblTimes78[],2,TRUE))</f>
        <v>8 AM - 10 AM</v>
      </c>
      <c r="H98" t="s">
        <v>271</v>
      </c>
      <c r="I98" t="s">
        <v>46</v>
      </c>
      <c r="J98" t="s">
        <v>94</v>
      </c>
      <c r="K98" t="str">
        <f>VLOOKUP(Table1[[#This Row],[Khu vực]],TUKHOA_DATA!$E$2:$F$12,2,FALSE)</f>
        <v>KV02</v>
      </c>
      <c r="L98" t="s">
        <v>40</v>
      </c>
      <c r="M98" t="str">
        <f>VLOOKUP(Table1[[#This Row],[Kênh mua hàng]],TUKHOA_DATA!$C$2:$D$12,2,FALSE)</f>
        <v>K01</v>
      </c>
      <c r="N98" t="s">
        <v>96</v>
      </c>
      <c r="O98" t="str">
        <f>VLOOKUP(Table1[[#This Row],[Nhân viên phụ trách]],TUKHOA_DATA!$G$2:$H$13,2,FALSE)</f>
        <v>NV04</v>
      </c>
      <c r="P98" s="18">
        <v>90</v>
      </c>
      <c r="Q98">
        <v>26</v>
      </c>
      <c r="R98" s="18">
        <f>Table1[[#This Row],[Số lượng]]*Table1[[#This Row],[Giá bán ($)]]</f>
        <v>2340</v>
      </c>
      <c r="S98">
        <f>VLOOKUP(Table1[[#This Row],[Tên dòng sản phẩm]],'Ngân sách'!$C$29:$D$32,2,FALSE)</f>
        <v>25</v>
      </c>
    </row>
    <row r="99" spans="1:19">
      <c r="A99" s="9">
        <v>44706</v>
      </c>
      <c r="B99" s="9" t="str">
        <f>CHOOSE(WEEKDAY(Table1[[#This Row],[Ngày]],1),"CN","T2","T3","T4","T5","T6","T7","CN")</f>
        <v>T4</v>
      </c>
      <c r="C99" t="str">
        <f>"Tháng "&amp;MONTH(Table1[[#This Row],[Ngày]]) &amp; "/" &amp;YEAR(Table1[[#This Row],[Ngày]])</f>
        <v>Tháng 5/2022</v>
      </c>
      <c r="D99" t="str">
        <f>"Q "&amp;IF(Table1[[#This Row],[Ngày]]="","",ROUNDUP(MONTH(Table1[[#This Row],[Ngày]])/3,0)) &amp; "/" &amp; YEAR(Table1[[#This Row],[Ngày]])</f>
        <v>Q 2/2022</v>
      </c>
      <c r="E99">
        <f>YEAR(Table1[[#This Row],[Ngày]])</f>
        <v>2022</v>
      </c>
      <c r="F99" s="5">
        <v>0.51181712962962966</v>
      </c>
      <c r="G99" t="str">
        <f>IF(Table1[[#This Row],[Thời gian]]="","",VLOOKUP(Table1[[#This Row],[Thời gian]]-TRUNC(Table1[[#This Row],[Thời gian]]),tblTimes78[],2,TRUE))</f>
        <v>12 PM - 2 PM</v>
      </c>
      <c r="H99" t="s">
        <v>276</v>
      </c>
      <c r="I99" t="s">
        <v>38</v>
      </c>
      <c r="J99" t="s">
        <v>89</v>
      </c>
      <c r="K99" t="str">
        <f>VLOOKUP(Table1[[#This Row],[Khu vực]],TUKHOA_DATA!$E$2:$F$12,2,FALSE)</f>
        <v>KV06</v>
      </c>
      <c r="L99" t="s">
        <v>40</v>
      </c>
      <c r="M99" t="str">
        <f>VLOOKUP(Table1[[#This Row],[Kênh mua hàng]],TUKHOA_DATA!$C$2:$D$12,2,FALSE)</f>
        <v>K01</v>
      </c>
      <c r="N99" t="s">
        <v>51</v>
      </c>
      <c r="O99" t="str">
        <f>VLOOKUP(Table1[[#This Row],[Nhân viên phụ trách]],TUKHOA_DATA!$G$2:$H$13,2,FALSE)</f>
        <v>NV01</v>
      </c>
      <c r="P99" s="18">
        <v>100</v>
      </c>
      <c r="Q99">
        <v>54</v>
      </c>
      <c r="R99" s="18">
        <f>Table1[[#This Row],[Số lượng]]*Table1[[#This Row],[Giá bán ($)]]</f>
        <v>5400</v>
      </c>
      <c r="S99">
        <f>VLOOKUP(Table1[[#This Row],[Tên dòng sản phẩm]],'Ngân sách'!$C$29:$D$32,2,FALSE)</f>
        <v>22</v>
      </c>
    </row>
    <row r="100" spans="1:19">
      <c r="A100" s="9">
        <v>44707</v>
      </c>
      <c r="B100" s="9" t="str">
        <f>CHOOSE(WEEKDAY(Table1[[#This Row],[Ngày]],1),"CN","T2","T3","T4","T5","T6","T7","CN")</f>
        <v>T5</v>
      </c>
      <c r="C100" t="str">
        <f>"Tháng "&amp;MONTH(Table1[[#This Row],[Ngày]]) &amp; "/" &amp;YEAR(Table1[[#This Row],[Ngày]])</f>
        <v>Tháng 5/2022</v>
      </c>
      <c r="D100" t="str">
        <f>"Q "&amp;IF(Table1[[#This Row],[Ngày]]="","",ROUNDUP(MONTH(Table1[[#This Row],[Ngày]])/3,0)) &amp; "/" &amp; YEAR(Table1[[#This Row],[Ngày]])</f>
        <v>Q 2/2022</v>
      </c>
      <c r="E100">
        <f>YEAR(Table1[[#This Row],[Ngày]])</f>
        <v>2022</v>
      </c>
      <c r="F100" s="5">
        <v>0.52280092592592597</v>
      </c>
      <c r="G100" t="str">
        <f>IF(Table1[[#This Row],[Thời gian]]="","",VLOOKUP(Table1[[#This Row],[Thời gian]]-TRUNC(Table1[[#This Row],[Thời gian]]),tblTimes78[],2,TRUE))</f>
        <v>12 PM - 2 PM</v>
      </c>
      <c r="H100" t="s">
        <v>277</v>
      </c>
      <c r="I100" t="s">
        <v>41</v>
      </c>
      <c r="J100" t="s">
        <v>54</v>
      </c>
      <c r="K100" t="str">
        <f>VLOOKUP(Table1[[#This Row],[Khu vực]],TUKHOA_DATA!$E$2:$F$12,2,FALSE)</f>
        <v>KV04</v>
      </c>
      <c r="L100" t="s">
        <v>40</v>
      </c>
      <c r="M100" t="str">
        <f>VLOOKUP(Table1[[#This Row],[Kênh mua hàng]],TUKHOA_DATA!$C$2:$D$12,2,FALSE)</f>
        <v>K01</v>
      </c>
      <c r="N100" t="s">
        <v>96</v>
      </c>
      <c r="O100" t="str">
        <f>VLOOKUP(Table1[[#This Row],[Nhân viên phụ trách]],TUKHOA_DATA!$G$2:$H$13,2,FALSE)</f>
        <v>NV04</v>
      </c>
      <c r="P100" s="18">
        <v>100</v>
      </c>
      <c r="Q100">
        <v>70</v>
      </c>
      <c r="R100" s="18">
        <f>Table1[[#This Row],[Số lượng]]*Table1[[#This Row],[Giá bán ($)]]</f>
        <v>7000</v>
      </c>
      <c r="S100">
        <f>VLOOKUP(Table1[[#This Row],[Tên dòng sản phẩm]],'Ngân sách'!$C$29:$D$32,2,FALSE)</f>
        <v>28</v>
      </c>
    </row>
    <row r="101" spans="1:19">
      <c r="A101" s="9">
        <v>44708</v>
      </c>
      <c r="B101" s="9" t="str">
        <f>CHOOSE(WEEKDAY(Table1[[#This Row],[Ngày]],1),"CN","T2","T3","T4","T5","T6","T7","CN")</f>
        <v>T6</v>
      </c>
      <c r="C101" t="str">
        <f>"Tháng "&amp;MONTH(Table1[[#This Row],[Ngày]]) &amp; "/" &amp;YEAR(Table1[[#This Row],[Ngày]])</f>
        <v>Tháng 5/2022</v>
      </c>
      <c r="D101" t="str">
        <f>"Q "&amp;IF(Table1[[#This Row],[Ngày]]="","",ROUNDUP(MONTH(Table1[[#This Row],[Ngày]])/3,0)) &amp; "/" &amp; YEAR(Table1[[#This Row],[Ngày]])</f>
        <v>Q 2/2022</v>
      </c>
      <c r="E101">
        <f>YEAR(Table1[[#This Row],[Ngày]])</f>
        <v>2022</v>
      </c>
      <c r="F101" s="5">
        <v>0.33758101851851857</v>
      </c>
      <c r="G101" t="str">
        <f>IF(Table1[[#This Row],[Thời gian]]="","",VLOOKUP(Table1[[#This Row],[Thời gian]]-TRUNC(Table1[[#This Row],[Thời gian]]),tblTimes78[],2,TRUE))</f>
        <v>8 AM - 10 AM</v>
      </c>
      <c r="H101" t="s">
        <v>279</v>
      </c>
      <c r="I101" t="s">
        <v>44</v>
      </c>
      <c r="J101" t="s">
        <v>56</v>
      </c>
      <c r="K101" t="str">
        <f>VLOOKUP(Table1[[#This Row],[Khu vực]],TUKHOA_DATA!$E$2:$F$12,2,FALSE)</f>
        <v>KV03</v>
      </c>
      <c r="L101" t="s">
        <v>40</v>
      </c>
      <c r="M101" t="str">
        <f>VLOOKUP(Table1[[#This Row],[Kênh mua hàng]],TUKHOA_DATA!$C$2:$D$12,2,FALSE)</f>
        <v>K01</v>
      </c>
      <c r="N101" t="s">
        <v>58</v>
      </c>
      <c r="O101" t="str">
        <f>VLOOKUP(Table1[[#This Row],[Nhân viên phụ trách]],TUKHOA_DATA!$G$2:$H$13,2,FALSE)</f>
        <v>NV05</v>
      </c>
      <c r="P101" s="18">
        <v>110</v>
      </c>
      <c r="Q101">
        <v>47</v>
      </c>
      <c r="R101" s="18">
        <f>Table1[[#This Row],[Số lượng]]*Table1[[#This Row],[Giá bán ($)]]</f>
        <v>5170</v>
      </c>
      <c r="S101">
        <f>VLOOKUP(Table1[[#This Row],[Tên dòng sản phẩm]],'Ngân sách'!$C$29:$D$32,2,FALSE)</f>
        <v>36</v>
      </c>
    </row>
    <row r="102" spans="1:19">
      <c r="A102" s="9">
        <v>44709</v>
      </c>
      <c r="B102" s="9" t="str">
        <f>CHOOSE(WEEKDAY(Table1[[#This Row],[Ngày]],1),"CN","T2","T3","T4","T5","T6","T7","CN")</f>
        <v>T7</v>
      </c>
      <c r="C102" t="str">
        <f>"Tháng "&amp;MONTH(Table1[[#This Row],[Ngày]]) &amp; "/" &amp;YEAR(Table1[[#This Row],[Ngày]])</f>
        <v>Tháng 5/2022</v>
      </c>
      <c r="D102" t="str">
        <f>"Q "&amp;IF(Table1[[#This Row],[Ngày]]="","",ROUNDUP(MONTH(Table1[[#This Row],[Ngày]])/3,0)) &amp; "/" &amp; YEAR(Table1[[#This Row],[Ngày]])</f>
        <v>Q 2/2022</v>
      </c>
      <c r="E102">
        <f>YEAR(Table1[[#This Row],[Ngày]])</f>
        <v>2022</v>
      </c>
      <c r="F102" s="5">
        <v>0.33631944444444445</v>
      </c>
      <c r="G102" t="str">
        <f>IF(Table1[[#This Row],[Thời gian]]="","",VLOOKUP(Table1[[#This Row],[Thời gian]]-TRUNC(Table1[[#This Row],[Thời gian]]),tblTimes78[],2,TRUE))</f>
        <v>8 AM - 10 AM</v>
      </c>
      <c r="H102" t="s">
        <v>280</v>
      </c>
      <c r="I102" t="s">
        <v>38</v>
      </c>
      <c r="J102" t="s">
        <v>97</v>
      </c>
      <c r="K102" t="str">
        <f>VLOOKUP(Table1[[#This Row],[Khu vực]],TUKHOA_DATA!$E$2:$F$12,2,FALSE)</f>
        <v>KV01</v>
      </c>
      <c r="L102" t="s">
        <v>40</v>
      </c>
      <c r="M102" t="str">
        <f>VLOOKUP(Table1[[#This Row],[Kênh mua hàng]],TUKHOA_DATA!$C$2:$D$12,2,FALSE)</f>
        <v>K01</v>
      </c>
      <c r="N102" t="s">
        <v>58</v>
      </c>
      <c r="O102" t="str">
        <f>VLOOKUP(Table1[[#This Row],[Nhân viên phụ trách]],TUKHOA_DATA!$G$2:$H$13,2,FALSE)</f>
        <v>NV05</v>
      </c>
      <c r="P102" s="18">
        <v>100</v>
      </c>
      <c r="Q102">
        <v>51</v>
      </c>
      <c r="R102" s="18">
        <f>Table1[[#This Row],[Số lượng]]*Table1[[#This Row],[Giá bán ($)]]</f>
        <v>5100</v>
      </c>
      <c r="S102">
        <f>VLOOKUP(Table1[[#This Row],[Tên dòng sản phẩm]],'Ngân sách'!$C$29:$D$32,2,FALSE)</f>
        <v>22</v>
      </c>
    </row>
    <row r="103" spans="1:19">
      <c r="A103" s="9">
        <v>44711</v>
      </c>
      <c r="B103" s="9" t="str">
        <f>CHOOSE(WEEKDAY(Table1[[#This Row],[Ngày]],1),"CN","T2","T3","T4","T5","T6","T7","CN")</f>
        <v>T2</v>
      </c>
      <c r="C103" t="str">
        <f>"Tháng "&amp;MONTH(Table1[[#This Row],[Ngày]]) &amp; "/" &amp;YEAR(Table1[[#This Row],[Ngày]])</f>
        <v>Tháng 5/2022</v>
      </c>
      <c r="D103" t="str">
        <f>"Q "&amp;IF(Table1[[#This Row],[Ngày]]="","",ROUNDUP(MONTH(Table1[[#This Row],[Ngày]])/3,0)) &amp; "/" &amp; YEAR(Table1[[#This Row],[Ngày]])</f>
        <v>Q 2/2022</v>
      </c>
      <c r="E103">
        <f>YEAR(Table1[[#This Row],[Ngày]])</f>
        <v>2022</v>
      </c>
      <c r="F103" s="5">
        <v>0.68280092592592589</v>
      </c>
      <c r="G103" t="str">
        <f>IF(Table1[[#This Row],[Thời gian]]="","",VLOOKUP(Table1[[#This Row],[Thời gian]]-TRUNC(Table1[[#This Row],[Thời gian]]),tblTimes78[],2,TRUE))</f>
        <v>4 PM - 6 PM</v>
      </c>
      <c r="H103" t="s">
        <v>284</v>
      </c>
      <c r="I103" t="s">
        <v>38</v>
      </c>
      <c r="J103" t="s">
        <v>56</v>
      </c>
      <c r="K103" t="str">
        <f>VLOOKUP(Table1[[#This Row],[Khu vực]],TUKHOA_DATA!$E$2:$F$12,2,FALSE)</f>
        <v>KV03</v>
      </c>
      <c r="L103" t="s">
        <v>40</v>
      </c>
      <c r="M103" t="str">
        <f>VLOOKUP(Table1[[#This Row],[Kênh mua hàng]],TUKHOA_DATA!$C$2:$D$12,2,FALSE)</f>
        <v>K01</v>
      </c>
      <c r="N103" t="s">
        <v>96</v>
      </c>
      <c r="O103" t="str">
        <f>VLOOKUP(Table1[[#This Row],[Nhân viên phụ trách]],TUKHOA_DATA!$G$2:$H$13,2,FALSE)</f>
        <v>NV04</v>
      </c>
      <c r="P103" s="18">
        <v>100</v>
      </c>
      <c r="Q103">
        <v>62</v>
      </c>
      <c r="R103" s="18">
        <f>Table1[[#This Row],[Số lượng]]*Table1[[#This Row],[Giá bán ($)]]</f>
        <v>6200</v>
      </c>
      <c r="S103">
        <f>VLOOKUP(Table1[[#This Row],[Tên dòng sản phẩm]],'Ngân sách'!$C$29:$D$32,2,FALSE)</f>
        <v>22</v>
      </c>
    </row>
    <row r="104" spans="1:19">
      <c r="A104" s="9">
        <v>44712</v>
      </c>
      <c r="B104" s="9" t="str">
        <f>CHOOSE(WEEKDAY(Table1[[#This Row],[Ngày]],1),"CN","T2","T3","T4","T5","T6","T7","CN")</f>
        <v>T3</v>
      </c>
      <c r="C104" t="str">
        <f>"Tháng "&amp;MONTH(Table1[[#This Row],[Ngày]]) &amp; "/" &amp;YEAR(Table1[[#This Row],[Ngày]])</f>
        <v>Tháng 5/2022</v>
      </c>
      <c r="D104" t="str">
        <f>"Q "&amp;IF(Table1[[#This Row],[Ngày]]="","",ROUNDUP(MONTH(Table1[[#This Row],[Ngày]])/3,0)) &amp; "/" &amp; YEAR(Table1[[#This Row],[Ngày]])</f>
        <v>Q 2/2022</v>
      </c>
      <c r="E104">
        <f>YEAR(Table1[[#This Row],[Ngày]])</f>
        <v>2022</v>
      </c>
      <c r="F104" s="5">
        <v>0.33631944444444445</v>
      </c>
      <c r="G104" t="str">
        <f>IF(Table1[[#This Row],[Thời gian]]="","",VLOOKUP(Table1[[#This Row],[Thời gian]]-TRUNC(Table1[[#This Row],[Thời gian]]),tblTimes78[],2,TRUE))</f>
        <v>8 AM - 10 AM</v>
      </c>
      <c r="H104" t="s">
        <v>285</v>
      </c>
      <c r="I104" t="s">
        <v>44</v>
      </c>
      <c r="J104" t="s">
        <v>54</v>
      </c>
      <c r="K104" t="str">
        <f>VLOOKUP(Table1[[#This Row],[Khu vực]],TUKHOA_DATA!$E$2:$F$12,2,FALSE)</f>
        <v>KV04</v>
      </c>
      <c r="L104" t="s">
        <v>40</v>
      </c>
      <c r="M104" t="str">
        <f>VLOOKUP(Table1[[#This Row],[Kênh mua hàng]],TUKHOA_DATA!$C$2:$D$12,2,FALSE)</f>
        <v>K01</v>
      </c>
      <c r="N104" t="s">
        <v>96</v>
      </c>
      <c r="O104" t="str">
        <f>VLOOKUP(Table1[[#This Row],[Nhân viên phụ trách]],TUKHOA_DATA!$G$2:$H$13,2,FALSE)</f>
        <v>NV04</v>
      </c>
      <c r="P104" s="18">
        <v>110</v>
      </c>
      <c r="Q104">
        <v>45</v>
      </c>
      <c r="R104" s="18">
        <f>Table1[[#This Row],[Số lượng]]*Table1[[#This Row],[Giá bán ($)]]</f>
        <v>4950</v>
      </c>
      <c r="S104">
        <f>VLOOKUP(Table1[[#This Row],[Tên dòng sản phẩm]],'Ngân sách'!$C$29:$D$32,2,FALSE)</f>
        <v>36</v>
      </c>
    </row>
    <row r="105" spans="1:19">
      <c r="A105" s="9">
        <v>44712</v>
      </c>
      <c r="B105" s="9" t="str">
        <f>CHOOSE(WEEKDAY(Table1[[#This Row],[Ngày]],1),"CN","T2","T3","T4","T5","T6","T7","CN")</f>
        <v>T3</v>
      </c>
      <c r="C105" t="str">
        <f>"Tháng "&amp;MONTH(Table1[[#This Row],[Ngày]]) &amp; "/" &amp;YEAR(Table1[[#This Row],[Ngày]])</f>
        <v>Tháng 5/2022</v>
      </c>
      <c r="D105" t="str">
        <f>"Q "&amp;IF(Table1[[#This Row],[Ngày]]="","",ROUNDUP(MONTH(Table1[[#This Row],[Ngày]])/3,0)) &amp; "/" &amp; YEAR(Table1[[#This Row],[Ngày]])</f>
        <v>Q 2/2022</v>
      </c>
      <c r="E105">
        <f>YEAR(Table1[[#This Row],[Ngày]])</f>
        <v>2022</v>
      </c>
      <c r="F105" s="5">
        <v>0.65263888888888888</v>
      </c>
      <c r="G105" t="str">
        <f>IF(Table1[[#This Row],[Thời gian]]="","",VLOOKUP(Table1[[#This Row],[Thời gian]]-TRUNC(Table1[[#This Row],[Thời gian]]),tblTimes78[],2,TRUE))</f>
        <v>2 PM - 4 PM</v>
      </c>
      <c r="H105" t="s">
        <v>286</v>
      </c>
      <c r="I105" t="s">
        <v>38</v>
      </c>
      <c r="J105" t="s">
        <v>94</v>
      </c>
      <c r="K105" t="str">
        <f>VLOOKUP(Table1[[#This Row],[Khu vực]],TUKHOA_DATA!$E$2:$F$12,2,FALSE)</f>
        <v>KV02</v>
      </c>
      <c r="L105" t="s">
        <v>40</v>
      </c>
      <c r="M105" t="str">
        <f>VLOOKUP(Table1[[#This Row],[Kênh mua hàng]],TUKHOA_DATA!$C$2:$D$12,2,FALSE)</f>
        <v>K01</v>
      </c>
      <c r="N105" t="s">
        <v>99</v>
      </c>
      <c r="O105" t="str">
        <f>VLOOKUP(Table1[[#This Row],[Nhân viên phụ trách]],TUKHOA_DATA!$G$2:$H$13,2,FALSE)</f>
        <v>NV03</v>
      </c>
      <c r="P105" s="18">
        <v>100</v>
      </c>
      <c r="Q105">
        <v>54</v>
      </c>
      <c r="R105" s="18">
        <f>Table1[[#This Row],[Số lượng]]*Table1[[#This Row],[Giá bán ($)]]</f>
        <v>5400</v>
      </c>
      <c r="S105">
        <f>VLOOKUP(Table1[[#This Row],[Tên dòng sản phẩm]],'Ngân sách'!$C$29:$D$32,2,FALSE)</f>
        <v>22</v>
      </c>
    </row>
    <row r="106" spans="1:19">
      <c r="A106" s="9">
        <v>44713</v>
      </c>
      <c r="B106" s="9" t="str">
        <f>CHOOSE(WEEKDAY(Table1[[#This Row],[Ngày]],1),"CN","T2","T3","T4","T5","T6","T7","CN")</f>
        <v>T4</v>
      </c>
      <c r="C106" t="str">
        <f>"Tháng "&amp;MONTH(Table1[[#This Row],[Ngày]]) &amp; "/" &amp;YEAR(Table1[[#This Row],[Ngày]])</f>
        <v>Tháng 6/2022</v>
      </c>
      <c r="D106" t="str">
        <f>"Q "&amp;IF(Table1[[#This Row],[Ngày]]="","",ROUNDUP(MONTH(Table1[[#This Row],[Ngày]])/3,0)) &amp; "/" &amp; YEAR(Table1[[#This Row],[Ngày]])</f>
        <v>Q 2/2022</v>
      </c>
      <c r="E106">
        <f>YEAR(Table1[[#This Row],[Ngày]])</f>
        <v>2022</v>
      </c>
      <c r="F106" s="5">
        <v>0.53795138888888883</v>
      </c>
      <c r="G106" t="str">
        <f>IF(Table1[[#This Row],[Thời gian]]="","",VLOOKUP(Table1[[#This Row],[Thời gian]]-TRUNC(Table1[[#This Row],[Thời gian]]),tblTimes78[],2,TRUE))</f>
        <v>12 PM - 2 PM</v>
      </c>
      <c r="H106" t="s">
        <v>287</v>
      </c>
      <c r="I106" t="s">
        <v>38</v>
      </c>
      <c r="J106" t="s">
        <v>56</v>
      </c>
      <c r="K106" t="str">
        <f>VLOOKUP(Table1[[#This Row],[Khu vực]],TUKHOA_DATA!$E$2:$F$12,2,FALSE)</f>
        <v>KV03</v>
      </c>
      <c r="L106" t="s">
        <v>40</v>
      </c>
      <c r="M106" t="str">
        <f>VLOOKUP(Table1[[#This Row],[Kênh mua hàng]],TUKHOA_DATA!$C$2:$D$12,2,FALSE)</f>
        <v>K01</v>
      </c>
      <c r="N106" t="s">
        <v>51</v>
      </c>
      <c r="O106" t="str">
        <f>VLOOKUP(Table1[[#This Row],[Nhân viên phụ trách]],TUKHOA_DATA!$G$2:$H$13,2,FALSE)</f>
        <v>NV01</v>
      </c>
      <c r="P106" s="18">
        <v>100</v>
      </c>
      <c r="Q106">
        <v>54</v>
      </c>
      <c r="R106" s="18">
        <f>Table1[[#This Row],[Số lượng]]*Table1[[#This Row],[Giá bán ($)]]</f>
        <v>5400</v>
      </c>
      <c r="S106">
        <f>VLOOKUP(Table1[[#This Row],[Tên dòng sản phẩm]],'Ngân sách'!$C$29:$D$32,2,FALSE)</f>
        <v>22</v>
      </c>
    </row>
    <row r="107" spans="1:19">
      <c r="A107" s="9">
        <v>44713</v>
      </c>
      <c r="B107" s="9" t="str">
        <f>CHOOSE(WEEKDAY(Table1[[#This Row],[Ngày]],1),"CN","T2","T3","T4","T5","T6","T7","CN")</f>
        <v>T4</v>
      </c>
      <c r="C107" t="str">
        <f>"Tháng "&amp;MONTH(Table1[[#This Row],[Ngày]]) &amp; "/" &amp;YEAR(Table1[[#This Row],[Ngày]])</f>
        <v>Tháng 6/2022</v>
      </c>
      <c r="D107" t="str">
        <f>"Q "&amp;IF(Table1[[#This Row],[Ngày]]="","",ROUNDUP(MONTH(Table1[[#This Row],[Ngày]])/3,0)) &amp; "/" &amp; YEAR(Table1[[#This Row],[Ngày]])</f>
        <v>Q 2/2022</v>
      </c>
      <c r="E107">
        <f>YEAR(Table1[[#This Row],[Ngày]])</f>
        <v>2022</v>
      </c>
      <c r="F107" s="5">
        <v>0.46900462962962958</v>
      </c>
      <c r="G107" t="str">
        <f>IF(Table1[[#This Row],[Thời gian]]="","",VLOOKUP(Table1[[#This Row],[Thời gian]]-TRUNC(Table1[[#This Row],[Thời gian]]),tblTimes78[],2,TRUE))</f>
        <v>10 AM - 12 PM</v>
      </c>
      <c r="H107" t="s">
        <v>288</v>
      </c>
      <c r="I107" t="s">
        <v>44</v>
      </c>
      <c r="J107" t="s">
        <v>97</v>
      </c>
      <c r="K107" t="str">
        <f>VLOOKUP(Table1[[#This Row],[Khu vực]],TUKHOA_DATA!$E$2:$F$12,2,FALSE)</f>
        <v>KV01</v>
      </c>
      <c r="L107" t="s">
        <v>40</v>
      </c>
      <c r="M107" t="str">
        <f>VLOOKUP(Table1[[#This Row],[Kênh mua hàng]],TUKHOA_DATA!$C$2:$D$12,2,FALSE)</f>
        <v>K01</v>
      </c>
      <c r="N107" t="s">
        <v>96</v>
      </c>
      <c r="O107" t="str">
        <f>VLOOKUP(Table1[[#This Row],[Nhân viên phụ trách]],TUKHOA_DATA!$G$2:$H$13,2,FALSE)</f>
        <v>NV04</v>
      </c>
      <c r="P107" s="18">
        <v>110</v>
      </c>
      <c r="Q107">
        <v>42</v>
      </c>
      <c r="R107" s="18">
        <f>Table1[[#This Row],[Số lượng]]*Table1[[#This Row],[Giá bán ($)]]</f>
        <v>4620</v>
      </c>
      <c r="S107">
        <f>VLOOKUP(Table1[[#This Row],[Tên dòng sản phẩm]],'Ngân sách'!$C$29:$D$32,2,FALSE)</f>
        <v>36</v>
      </c>
    </row>
    <row r="108" spans="1:19">
      <c r="A108" s="9">
        <v>44715</v>
      </c>
      <c r="B108" s="9" t="str">
        <f>CHOOSE(WEEKDAY(Table1[[#This Row],[Ngày]],1),"CN","T2","T3","T4","T5","T6","T7","CN")</f>
        <v>T6</v>
      </c>
      <c r="C108" t="str">
        <f>"Tháng "&amp;MONTH(Table1[[#This Row],[Ngày]]) &amp; "/" &amp;YEAR(Table1[[#This Row],[Ngày]])</f>
        <v>Tháng 6/2022</v>
      </c>
      <c r="D108" t="str">
        <f>"Q "&amp;IF(Table1[[#This Row],[Ngày]]="","",ROUNDUP(MONTH(Table1[[#This Row],[Ngày]])/3,0)) &amp; "/" &amp; YEAR(Table1[[#This Row],[Ngày]])</f>
        <v>Q 2/2022</v>
      </c>
      <c r="E108">
        <f>YEAR(Table1[[#This Row],[Ngày]])</f>
        <v>2022</v>
      </c>
      <c r="F108" s="5">
        <v>0.68280092592592589</v>
      </c>
      <c r="G108" t="str">
        <f>IF(Table1[[#This Row],[Thời gian]]="","",VLOOKUP(Table1[[#This Row],[Thời gian]]-TRUNC(Table1[[#This Row],[Thời gian]]),tblTimes78[],2,TRUE))</f>
        <v>4 PM - 6 PM</v>
      </c>
      <c r="H108" t="s">
        <v>290</v>
      </c>
      <c r="I108" t="s">
        <v>41</v>
      </c>
      <c r="J108" t="s">
        <v>94</v>
      </c>
      <c r="K108" t="str">
        <f>VLOOKUP(Table1[[#This Row],[Khu vực]],TUKHOA_DATA!$E$2:$F$12,2,FALSE)</f>
        <v>KV02</v>
      </c>
      <c r="L108" t="s">
        <v>40</v>
      </c>
      <c r="M108" t="str">
        <f>VLOOKUP(Table1[[#This Row],[Kênh mua hàng]],TUKHOA_DATA!$C$2:$D$12,2,FALSE)</f>
        <v>K01</v>
      </c>
      <c r="N108" t="s">
        <v>58</v>
      </c>
      <c r="O108" t="str">
        <f>VLOOKUP(Table1[[#This Row],[Nhân viên phụ trách]],TUKHOA_DATA!$G$2:$H$13,2,FALSE)</f>
        <v>NV05</v>
      </c>
      <c r="P108" s="18">
        <v>100</v>
      </c>
      <c r="Q108">
        <v>71</v>
      </c>
      <c r="R108" s="18">
        <f>Table1[[#This Row],[Số lượng]]*Table1[[#This Row],[Giá bán ($)]]</f>
        <v>7100</v>
      </c>
      <c r="S108">
        <f>VLOOKUP(Table1[[#This Row],[Tên dòng sản phẩm]],'Ngân sách'!$C$29:$D$32,2,FALSE)</f>
        <v>28</v>
      </c>
    </row>
    <row r="109" spans="1:19">
      <c r="A109" s="9">
        <v>44717</v>
      </c>
      <c r="B109" s="9" t="str">
        <f>CHOOSE(WEEKDAY(Table1[[#This Row],[Ngày]],1),"CN","T2","T3","T4","T5","T6","T7","CN")</f>
        <v>CN</v>
      </c>
      <c r="C109" t="str">
        <f>"Tháng "&amp;MONTH(Table1[[#This Row],[Ngày]]) &amp; "/" &amp;YEAR(Table1[[#This Row],[Ngày]])</f>
        <v>Tháng 6/2022</v>
      </c>
      <c r="D109" t="str">
        <f>"Q "&amp;IF(Table1[[#This Row],[Ngày]]="","",ROUNDUP(MONTH(Table1[[#This Row],[Ngày]])/3,0)) &amp; "/" &amp; YEAR(Table1[[#This Row],[Ngày]])</f>
        <v>Q 2/2022</v>
      </c>
      <c r="E109">
        <f>YEAR(Table1[[#This Row],[Ngày]])</f>
        <v>2022</v>
      </c>
      <c r="F109" s="5">
        <v>0.46900462962962958</v>
      </c>
      <c r="G109" t="str">
        <f>IF(Table1[[#This Row],[Thời gian]]="","",VLOOKUP(Table1[[#This Row],[Thời gian]]-TRUNC(Table1[[#This Row],[Thời gian]]),tblTimes78[],2,TRUE))</f>
        <v>10 AM - 12 PM</v>
      </c>
      <c r="H109" t="s">
        <v>291</v>
      </c>
      <c r="I109" t="s">
        <v>46</v>
      </c>
      <c r="J109" t="s">
        <v>54</v>
      </c>
      <c r="K109" t="str">
        <f>VLOOKUP(Table1[[#This Row],[Khu vực]],TUKHOA_DATA!$E$2:$F$12,2,FALSE)</f>
        <v>KV04</v>
      </c>
      <c r="L109" t="s">
        <v>40</v>
      </c>
      <c r="M109" t="str">
        <f>VLOOKUP(Table1[[#This Row],[Kênh mua hàng]],TUKHOA_DATA!$C$2:$D$12,2,FALSE)</f>
        <v>K01</v>
      </c>
      <c r="N109" t="s">
        <v>51</v>
      </c>
      <c r="O109" t="str">
        <f>VLOOKUP(Table1[[#This Row],[Nhân viên phụ trách]],TUKHOA_DATA!$G$2:$H$13,2,FALSE)</f>
        <v>NV01</v>
      </c>
      <c r="P109" s="18">
        <v>90</v>
      </c>
      <c r="Q109">
        <v>25</v>
      </c>
      <c r="R109" s="18">
        <f>Table1[[#This Row],[Số lượng]]*Table1[[#This Row],[Giá bán ($)]]</f>
        <v>2250</v>
      </c>
      <c r="S109">
        <f>VLOOKUP(Table1[[#This Row],[Tên dòng sản phẩm]],'Ngân sách'!$C$29:$D$32,2,FALSE)</f>
        <v>25</v>
      </c>
    </row>
    <row r="110" spans="1:19">
      <c r="A110" s="9">
        <v>44718</v>
      </c>
      <c r="B110" s="9" t="str">
        <f>CHOOSE(WEEKDAY(Table1[[#This Row],[Ngày]],1),"CN","T2","T3","T4","T5","T6","T7","CN")</f>
        <v>T2</v>
      </c>
      <c r="C110" t="str">
        <f>"Tháng "&amp;MONTH(Table1[[#This Row],[Ngày]]) &amp; "/" &amp;YEAR(Table1[[#This Row],[Ngày]])</f>
        <v>Tháng 6/2022</v>
      </c>
      <c r="D110" t="str">
        <f>"Q "&amp;IF(Table1[[#This Row],[Ngày]]="","",ROUNDUP(MONTH(Table1[[#This Row],[Ngày]])/3,0)) &amp; "/" &amp; YEAR(Table1[[#This Row],[Ngày]])</f>
        <v>Q 2/2022</v>
      </c>
      <c r="E110">
        <f>YEAR(Table1[[#This Row],[Ngày]])</f>
        <v>2022</v>
      </c>
      <c r="F110" s="5">
        <v>0.34184027777777781</v>
      </c>
      <c r="G110" t="str">
        <f>IF(Table1[[#This Row],[Thời gian]]="","",VLOOKUP(Table1[[#This Row],[Thời gian]]-TRUNC(Table1[[#This Row],[Thời gian]]),tblTimes78[],2,TRUE))</f>
        <v>8 AM - 10 AM</v>
      </c>
      <c r="H110" t="s">
        <v>292</v>
      </c>
      <c r="I110" t="s">
        <v>38</v>
      </c>
      <c r="J110" t="s">
        <v>54</v>
      </c>
      <c r="K110" t="str">
        <f>VLOOKUP(Table1[[#This Row],[Khu vực]],TUKHOA_DATA!$E$2:$F$12,2,FALSE)</f>
        <v>KV04</v>
      </c>
      <c r="L110" t="s">
        <v>40</v>
      </c>
      <c r="M110" t="str">
        <f>VLOOKUP(Table1[[#This Row],[Kênh mua hàng]],TUKHOA_DATA!$C$2:$D$12,2,FALSE)</f>
        <v>K01</v>
      </c>
      <c r="N110" t="s">
        <v>99</v>
      </c>
      <c r="O110" t="str">
        <f>VLOOKUP(Table1[[#This Row],[Nhân viên phụ trách]],TUKHOA_DATA!$G$2:$H$13,2,FALSE)</f>
        <v>NV03</v>
      </c>
      <c r="P110" s="18">
        <v>100</v>
      </c>
      <c r="Q110">
        <v>50</v>
      </c>
      <c r="R110" s="18">
        <f>Table1[[#This Row],[Số lượng]]*Table1[[#This Row],[Giá bán ($)]]</f>
        <v>5000</v>
      </c>
      <c r="S110">
        <f>VLOOKUP(Table1[[#This Row],[Tên dòng sản phẩm]],'Ngân sách'!$C$29:$D$32,2,FALSE)</f>
        <v>22</v>
      </c>
    </row>
    <row r="111" spans="1:19">
      <c r="A111" s="9">
        <v>44719</v>
      </c>
      <c r="B111" s="9" t="str">
        <f>CHOOSE(WEEKDAY(Table1[[#This Row],[Ngày]],1),"CN","T2","T3","T4","T5","T6","T7","CN")</f>
        <v>T3</v>
      </c>
      <c r="C111" t="str">
        <f>"Tháng "&amp;MONTH(Table1[[#This Row],[Ngày]]) &amp; "/" &amp;YEAR(Table1[[#This Row],[Ngày]])</f>
        <v>Tháng 6/2022</v>
      </c>
      <c r="D111" t="str">
        <f>"Q "&amp;IF(Table1[[#This Row],[Ngày]]="","",ROUNDUP(MONTH(Table1[[#This Row],[Ngày]])/3,0)) &amp; "/" &amp; YEAR(Table1[[#This Row],[Ngày]])</f>
        <v>Q 2/2022</v>
      </c>
      <c r="E111">
        <f>YEAR(Table1[[#This Row],[Ngày]])</f>
        <v>2022</v>
      </c>
      <c r="F111" s="5">
        <v>0.54631944444444447</v>
      </c>
      <c r="G111" t="str">
        <f>IF(Table1[[#This Row],[Thời gian]]="","",VLOOKUP(Table1[[#This Row],[Thời gian]]-TRUNC(Table1[[#This Row],[Thời gian]]),tblTimes78[],2,TRUE))</f>
        <v>12 PM - 2 PM</v>
      </c>
      <c r="H111" t="s">
        <v>293</v>
      </c>
      <c r="I111" t="s">
        <v>41</v>
      </c>
      <c r="J111" t="s">
        <v>94</v>
      </c>
      <c r="K111" t="str">
        <f>VLOOKUP(Table1[[#This Row],[Khu vực]],TUKHOA_DATA!$E$2:$F$12,2,FALSE)</f>
        <v>KV02</v>
      </c>
      <c r="L111" t="s">
        <v>40</v>
      </c>
      <c r="M111" t="str">
        <f>VLOOKUP(Table1[[#This Row],[Kênh mua hàng]],TUKHOA_DATA!$C$2:$D$12,2,FALSE)</f>
        <v>K01</v>
      </c>
      <c r="N111" t="s">
        <v>96</v>
      </c>
      <c r="O111" t="str">
        <f>VLOOKUP(Table1[[#This Row],[Nhân viên phụ trách]],TUKHOA_DATA!$G$2:$H$13,2,FALSE)</f>
        <v>NV04</v>
      </c>
      <c r="P111" s="18">
        <v>100</v>
      </c>
      <c r="Q111">
        <v>75</v>
      </c>
      <c r="R111" s="18">
        <f>Table1[[#This Row],[Số lượng]]*Table1[[#This Row],[Giá bán ($)]]</f>
        <v>7500</v>
      </c>
      <c r="S111">
        <f>VLOOKUP(Table1[[#This Row],[Tên dòng sản phẩm]],'Ngân sách'!$C$29:$D$32,2,FALSE)</f>
        <v>28</v>
      </c>
    </row>
    <row r="112" spans="1:19">
      <c r="A112" s="9">
        <v>44721</v>
      </c>
      <c r="B112" s="9" t="str">
        <f>CHOOSE(WEEKDAY(Table1[[#This Row],[Ngày]],1),"CN","T2","T3","T4","T5","T6","T7","CN")</f>
        <v>T5</v>
      </c>
      <c r="C112" t="str">
        <f>"Tháng "&amp;MONTH(Table1[[#This Row],[Ngày]]) &amp; "/" &amp;YEAR(Table1[[#This Row],[Ngày]])</f>
        <v>Tháng 6/2022</v>
      </c>
      <c r="D112" t="str">
        <f>"Q "&amp;IF(Table1[[#This Row],[Ngày]]="","",ROUNDUP(MONTH(Table1[[#This Row],[Ngày]])/3,0)) &amp; "/" &amp; YEAR(Table1[[#This Row],[Ngày]])</f>
        <v>Q 2/2022</v>
      </c>
      <c r="E112">
        <f>YEAR(Table1[[#This Row],[Ngày]])</f>
        <v>2022</v>
      </c>
      <c r="F112" s="5">
        <v>0.35136574074074073</v>
      </c>
      <c r="G112" t="str">
        <f>IF(Table1[[#This Row],[Thời gian]]="","",VLOOKUP(Table1[[#This Row],[Thời gian]]-TRUNC(Table1[[#This Row],[Thời gian]]),tblTimes78[],2,TRUE))</f>
        <v>8 AM - 10 AM</v>
      </c>
      <c r="H112" t="s">
        <v>294</v>
      </c>
      <c r="I112" t="s">
        <v>38</v>
      </c>
      <c r="J112" t="s">
        <v>89</v>
      </c>
      <c r="K112" t="str">
        <f>VLOOKUP(Table1[[#This Row],[Khu vực]],TUKHOA_DATA!$E$2:$F$12,2,FALSE)</f>
        <v>KV06</v>
      </c>
      <c r="L112" t="s">
        <v>40</v>
      </c>
      <c r="M112" t="str">
        <f>VLOOKUP(Table1[[#This Row],[Kênh mua hàng]],TUKHOA_DATA!$C$2:$D$12,2,FALSE)</f>
        <v>K01</v>
      </c>
      <c r="N112" t="s">
        <v>57</v>
      </c>
      <c r="O112" t="str">
        <f>VLOOKUP(Table1[[#This Row],[Nhân viên phụ trách]],TUKHOA_DATA!$G$2:$H$13,2,FALSE)</f>
        <v>NV02</v>
      </c>
      <c r="P112" s="18">
        <v>100</v>
      </c>
      <c r="Q112">
        <v>51</v>
      </c>
      <c r="R112" s="18">
        <f>Table1[[#This Row],[Số lượng]]*Table1[[#This Row],[Giá bán ($)]]</f>
        <v>5100</v>
      </c>
      <c r="S112">
        <f>VLOOKUP(Table1[[#This Row],[Tên dòng sản phẩm]],'Ngân sách'!$C$29:$D$32,2,FALSE)</f>
        <v>22</v>
      </c>
    </row>
    <row r="113" spans="1:19">
      <c r="A113" s="9">
        <v>44722</v>
      </c>
      <c r="B113" s="9" t="str">
        <f>CHOOSE(WEEKDAY(Table1[[#This Row],[Ngày]],1),"CN","T2","T3","T4","T5","T6","T7","CN")</f>
        <v>T6</v>
      </c>
      <c r="C113" t="str">
        <f>"Tháng "&amp;MONTH(Table1[[#This Row],[Ngày]]) &amp; "/" &amp;YEAR(Table1[[#This Row],[Ngày]])</f>
        <v>Tháng 6/2022</v>
      </c>
      <c r="D113" t="str">
        <f>"Q "&amp;IF(Table1[[#This Row],[Ngày]]="","",ROUNDUP(MONTH(Table1[[#This Row],[Ngày]])/3,0)) &amp; "/" &amp; YEAR(Table1[[#This Row],[Ngày]])</f>
        <v>Q 2/2022</v>
      </c>
      <c r="E113">
        <f>YEAR(Table1[[#This Row],[Ngày]])</f>
        <v>2022</v>
      </c>
      <c r="F113" s="5">
        <v>0.60025462962962961</v>
      </c>
      <c r="G113" t="str">
        <f>IF(Table1[[#This Row],[Thời gian]]="","",VLOOKUP(Table1[[#This Row],[Thời gian]]-TRUNC(Table1[[#This Row],[Thời gian]]),tblTimes78[],2,TRUE))</f>
        <v>2 PM - 4 PM</v>
      </c>
      <c r="H113" t="s">
        <v>296</v>
      </c>
      <c r="I113" t="s">
        <v>46</v>
      </c>
      <c r="J113" t="s">
        <v>54</v>
      </c>
      <c r="K113" t="str">
        <f>VLOOKUP(Table1[[#This Row],[Khu vực]],TUKHOA_DATA!$E$2:$F$12,2,FALSE)</f>
        <v>KV04</v>
      </c>
      <c r="L113" t="s">
        <v>40</v>
      </c>
      <c r="M113" t="str">
        <f>VLOOKUP(Table1[[#This Row],[Kênh mua hàng]],TUKHOA_DATA!$C$2:$D$12,2,FALSE)</f>
        <v>K01</v>
      </c>
      <c r="N113" t="s">
        <v>51</v>
      </c>
      <c r="O113" t="str">
        <f>VLOOKUP(Table1[[#This Row],[Nhân viên phụ trách]],TUKHOA_DATA!$G$2:$H$13,2,FALSE)</f>
        <v>NV01</v>
      </c>
      <c r="P113" s="18">
        <v>90</v>
      </c>
      <c r="Q113">
        <v>30</v>
      </c>
      <c r="R113" s="18">
        <f>Table1[[#This Row],[Số lượng]]*Table1[[#This Row],[Giá bán ($)]]</f>
        <v>2700</v>
      </c>
      <c r="S113">
        <f>VLOOKUP(Table1[[#This Row],[Tên dòng sản phẩm]],'Ngân sách'!$C$29:$D$32,2,FALSE)</f>
        <v>25</v>
      </c>
    </row>
    <row r="114" spans="1:19">
      <c r="A114" s="9">
        <v>44722</v>
      </c>
      <c r="B114" s="9" t="str">
        <f>CHOOSE(WEEKDAY(Table1[[#This Row],[Ngày]],1),"CN","T2","T3","T4","T5","T6","T7","CN")</f>
        <v>T6</v>
      </c>
      <c r="C114" t="str">
        <f>"Tháng "&amp;MONTH(Table1[[#This Row],[Ngày]]) &amp; "/" &amp;YEAR(Table1[[#This Row],[Ngày]])</f>
        <v>Tháng 6/2022</v>
      </c>
      <c r="D114" t="str">
        <f>"Q "&amp;IF(Table1[[#This Row],[Ngày]]="","",ROUNDUP(MONTH(Table1[[#This Row],[Ngày]])/3,0)) &amp; "/" &amp; YEAR(Table1[[#This Row],[Ngày]])</f>
        <v>Q 2/2022</v>
      </c>
      <c r="E114">
        <f>YEAR(Table1[[#This Row],[Ngày]])</f>
        <v>2022</v>
      </c>
      <c r="F114" s="5">
        <v>0.40377314814814813</v>
      </c>
      <c r="G114" t="str">
        <f>IF(Table1[[#This Row],[Thời gian]]="","",VLOOKUP(Table1[[#This Row],[Thời gian]]-TRUNC(Table1[[#This Row],[Thời gian]]),tblTimes78[],2,TRUE))</f>
        <v>8 AM - 10 AM</v>
      </c>
      <c r="H114" t="s">
        <v>297</v>
      </c>
      <c r="I114" t="s">
        <v>46</v>
      </c>
      <c r="J114" t="s">
        <v>89</v>
      </c>
      <c r="K114" t="str">
        <f>VLOOKUP(Table1[[#This Row],[Khu vực]],TUKHOA_DATA!$E$2:$F$12,2,FALSE)</f>
        <v>KV06</v>
      </c>
      <c r="L114" t="s">
        <v>40</v>
      </c>
      <c r="M114" t="str">
        <f>VLOOKUP(Table1[[#This Row],[Kênh mua hàng]],TUKHOA_DATA!$C$2:$D$12,2,FALSE)</f>
        <v>K01</v>
      </c>
      <c r="N114" t="s">
        <v>58</v>
      </c>
      <c r="O114" t="str">
        <f>VLOOKUP(Table1[[#This Row],[Nhân viên phụ trách]],TUKHOA_DATA!$G$2:$H$13,2,FALSE)</f>
        <v>NV05</v>
      </c>
      <c r="P114" s="18">
        <v>90</v>
      </c>
      <c r="Q114">
        <v>62</v>
      </c>
      <c r="R114" s="18">
        <f>Table1[[#This Row],[Số lượng]]*Table1[[#This Row],[Giá bán ($)]]</f>
        <v>5580</v>
      </c>
      <c r="S114">
        <f>VLOOKUP(Table1[[#This Row],[Tên dòng sản phẩm]],'Ngân sách'!$C$29:$D$32,2,FALSE)</f>
        <v>25</v>
      </c>
    </row>
    <row r="115" spans="1:19">
      <c r="A115" s="9">
        <v>44723</v>
      </c>
      <c r="B115" s="9" t="str">
        <f>CHOOSE(WEEKDAY(Table1[[#This Row],[Ngày]],1),"CN","T2","T3","T4","T5","T6","T7","CN")</f>
        <v>T7</v>
      </c>
      <c r="C115" t="str">
        <f>"Tháng "&amp;MONTH(Table1[[#This Row],[Ngày]]) &amp; "/" &amp;YEAR(Table1[[#This Row],[Ngày]])</f>
        <v>Tháng 6/2022</v>
      </c>
      <c r="D115" t="str">
        <f>"Q "&amp;IF(Table1[[#This Row],[Ngày]]="","",ROUNDUP(MONTH(Table1[[#This Row],[Ngày]])/3,0)) &amp; "/" &amp; YEAR(Table1[[#This Row],[Ngày]])</f>
        <v>Q 2/2022</v>
      </c>
      <c r="E115">
        <f>YEAR(Table1[[#This Row],[Ngày]])</f>
        <v>2022</v>
      </c>
      <c r="F115" s="5">
        <v>0.33758101851851857</v>
      </c>
      <c r="G115" t="str">
        <f>IF(Table1[[#This Row],[Thời gian]]="","",VLOOKUP(Table1[[#This Row],[Thời gian]]-TRUNC(Table1[[#This Row],[Thời gian]]),tblTimes78[],2,TRUE))</f>
        <v>8 AM - 10 AM</v>
      </c>
      <c r="H115" t="s">
        <v>298</v>
      </c>
      <c r="I115" t="s">
        <v>38</v>
      </c>
      <c r="J115" t="s">
        <v>94</v>
      </c>
      <c r="K115" t="str">
        <f>VLOOKUP(Table1[[#This Row],[Khu vực]],TUKHOA_DATA!$E$2:$F$12,2,FALSE)</f>
        <v>KV02</v>
      </c>
      <c r="L115" t="s">
        <v>40</v>
      </c>
      <c r="M115" t="str">
        <f>VLOOKUP(Table1[[#This Row],[Kênh mua hàng]],TUKHOA_DATA!$C$2:$D$12,2,FALSE)</f>
        <v>K01</v>
      </c>
      <c r="N115" t="s">
        <v>51</v>
      </c>
      <c r="O115" t="str">
        <f>VLOOKUP(Table1[[#This Row],[Nhân viên phụ trách]],TUKHOA_DATA!$G$2:$H$13,2,FALSE)</f>
        <v>NV01</v>
      </c>
      <c r="P115" s="18">
        <v>100</v>
      </c>
      <c r="Q115">
        <v>49</v>
      </c>
      <c r="R115" s="18">
        <f>Table1[[#This Row],[Số lượng]]*Table1[[#This Row],[Giá bán ($)]]</f>
        <v>4900</v>
      </c>
      <c r="S115">
        <f>VLOOKUP(Table1[[#This Row],[Tên dòng sản phẩm]],'Ngân sách'!$C$29:$D$32,2,FALSE)</f>
        <v>22</v>
      </c>
    </row>
    <row r="116" spans="1:19">
      <c r="A116" s="9">
        <v>44724</v>
      </c>
      <c r="B116" s="9" t="str">
        <f>CHOOSE(WEEKDAY(Table1[[#This Row],[Ngày]],1),"CN","T2","T3","T4","T5","T6","T7","CN")</f>
        <v>CN</v>
      </c>
      <c r="C116" t="str">
        <f>"Tháng "&amp;MONTH(Table1[[#This Row],[Ngày]]) &amp; "/" &amp;YEAR(Table1[[#This Row],[Ngày]])</f>
        <v>Tháng 6/2022</v>
      </c>
      <c r="D116" t="str">
        <f>"Q "&amp;IF(Table1[[#This Row],[Ngày]]="","",ROUNDUP(MONTH(Table1[[#This Row],[Ngày]])/3,0)) &amp; "/" &amp; YEAR(Table1[[#This Row],[Ngày]])</f>
        <v>Q 2/2022</v>
      </c>
      <c r="E116">
        <f>YEAR(Table1[[#This Row],[Ngày]])</f>
        <v>2022</v>
      </c>
      <c r="F116" s="5">
        <v>0.41538194444444443</v>
      </c>
      <c r="G116" t="str">
        <f>IF(Table1[[#This Row],[Thời gian]]="","",VLOOKUP(Table1[[#This Row],[Thời gian]]-TRUNC(Table1[[#This Row],[Thời gian]]),tblTimes78[],2,TRUE))</f>
        <v>8 AM - 10 AM</v>
      </c>
      <c r="H116" t="s">
        <v>299</v>
      </c>
      <c r="I116" t="s">
        <v>46</v>
      </c>
      <c r="J116" t="s">
        <v>54</v>
      </c>
      <c r="K116" t="str">
        <f>VLOOKUP(Table1[[#This Row],[Khu vực]],TUKHOA_DATA!$E$2:$F$12,2,FALSE)</f>
        <v>KV04</v>
      </c>
      <c r="L116" t="s">
        <v>40</v>
      </c>
      <c r="M116" t="str">
        <f>VLOOKUP(Table1[[#This Row],[Kênh mua hàng]],TUKHOA_DATA!$C$2:$D$12,2,FALSE)</f>
        <v>K01</v>
      </c>
      <c r="N116" t="s">
        <v>51</v>
      </c>
      <c r="O116" t="str">
        <f>VLOOKUP(Table1[[#This Row],[Nhân viên phụ trách]],TUKHOA_DATA!$G$2:$H$13,2,FALSE)</f>
        <v>NV01</v>
      </c>
      <c r="P116" s="18">
        <v>90</v>
      </c>
      <c r="Q116">
        <v>25</v>
      </c>
      <c r="R116" s="18">
        <f>Table1[[#This Row],[Số lượng]]*Table1[[#This Row],[Giá bán ($)]]</f>
        <v>2250</v>
      </c>
      <c r="S116">
        <f>VLOOKUP(Table1[[#This Row],[Tên dòng sản phẩm]],'Ngân sách'!$C$29:$D$32,2,FALSE)</f>
        <v>25</v>
      </c>
    </row>
    <row r="117" spans="1:19">
      <c r="A117" s="9">
        <v>44724</v>
      </c>
      <c r="B117" s="9" t="str">
        <f>CHOOSE(WEEKDAY(Table1[[#This Row],[Ngày]],1),"CN","T2","T3","T4","T5","T6","T7","CN")</f>
        <v>CN</v>
      </c>
      <c r="C117" t="str">
        <f>"Tháng "&amp;MONTH(Table1[[#This Row],[Ngày]]) &amp; "/" &amp;YEAR(Table1[[#This Row],[Ngày]])</f>
        <v>Tháng 6/2022</v>
      </c>
      <c r="D117" t="str">
        <f>"Q "&amp;IF(Table1[[#This Row],[Ngày]]="","",ROUNDUP(MONTH(Table1[[#This Row],[Ngày]])/3,0)) &amp; "/" &amp; YEAR(Table1[[#This Row],[Ngày]])</f>
        <v>Q 2/2022</v>
      </c>
      <c r="E117">
        <f>YEAR(Table1[[#This Row],[Ngày]])</f>
        <v>2022</v>
      </c>
      <c r="F117" s="5">
        <v>0.35136574074074073</v>
      </c>
      <c r="G117" t="str">
        <f>IF(Table1[[#This Row],[Thời gian]]="","",VLOOKUP(Table1[[#This Row],[Thời gian]]-TRUNC(Table1[[#This Row],[Thời gian]]),tblTimes78[],2,TRUE))</f>
        <v>8 AM - 10 AM</v>
      </c>
      <c r="H117" t="s">
        <v>300</v>
      </c>
      <c r="I117" t="s">
        <v>38</v>
      </c>
      <c r="J117" t="s">
        <v>94</v>
      </c>
      <c r="K117" t="str">
        <f>VLOOKUP(Table1[[#This Row],[Khu vực]],TUKHOA_DATA!$E$2:$F$12,2,FALSE)</f>
        <v>KV02</v>
      </c>
      <c r="L117" t="s">
        <v>40</v>
      </c>
      <c r="M117" t="str">
        <f>VLOOKUP(Table1[[#This Row],[Kênh mua hàng]],TUKHOA_DATA!$C$2:$D$12,2,FALSE)</f>
        <v>K01</v>
      </c>
      <c r="N117" t="s">
        <v>58</v>
      </c>
      <c r="O117" t="str">
        <f>VLOOKUP(Table1[[#This Row],[Nhân viên phụ trách]],TUKHOA_DATA!$G$2:$H$13,2,FALSE)</f>
        <v>NV05</v>
      </c>
      <c r="P117" s="18">
        <v>100</v>
      </c>
      <c r="Q117">
        <v>55</v>
      </c>
      <c r="R117" s="18">
        <f>Table1[[#This Row],[Số lượng]]*Table1[[#This Row],[Giá bán ($)]]</f>
        <v>5500</v>
      </c>
      <c r="S117">
        <f>VLOOKUP(Table1[[#This Row],[Tên dòng sản phẩm]],'Ngân sách'!$C$29:$D$32,2,FALSE)</f>
        <v>22</v>
      </c>
    </row>
    <row r="118" spans="1:19">
      <c r="A118" s="9">
        <v>44726</v>
      </c>
      <c r="B118" s="9" t="str">
        <f>CHOOSE(WEEKDAY(Table1[[#This Row],[Ngày]],1),"CN","T2","T3","T4","T5","T6","T7","CN")</f>
        <v>T3</v>
      </c>
      <c r="C118" t="str">
        <f>"Tháng "&amp;MONTH(Table1[[#This Row],[Ngày]]) &amp; "/" &amp;YEAR(Table1[[#This Row],[Ngày]])</f>
        <v>Tháng 6/2022</v>
      </c>
      <c r="D118" t="str">
        <f>"Q "&amp;IF(Table1[[#This Row],[Ngày]]="","",ROUNDUP(MONTH(Table1[[#This Row],[Ngày]])/3,0)) &amp; "/" &amp; YEAR(Table1[[#This Row],[Ngày]])</f>
        <v>Q 2/2022</v>
      </c>
      <c r="E118">
        <f>YEAR(Table1[[#This Row],[Ngày]])</f>
        <v>2022</v>
      </c>
      <c r="F118" s="5">
        <v>0.5581828703703704</v>
      </c>
      <c r="G118" t="str">
        <f>IF(Table1[[#This Row],[Thời gian]]="","",VLOOKUP(Table1[[#This Row],[Thời gian]]-TRUNC(Table1[[#This Row],[Thời gian]]),tblTimes78[],2,TRUE))</f>
        <v>12 PM - 2 PM</v>
      </c>
      <c r="H118" t="s">
        <v>303</v>
      </c>
      <c r="I118" t="s">
        <v>41</v>
      </c>
      <c r="J118" t="s">
        <v>94</v>
      </c>
      <c r="K118" t="str">
        <f>VLOOKUP(Table1[[#This Row],[Khu vực]],TUKHOA_DATA!$E$2:$F$12,2,FALSE)</f>
        <v>KV02</v>
      </c>
      <c r="L118" t="s">
        <v>43</v>
      </c>
      <c r="M118" t="str">
        <f>VLOOKUP(Table1[[#This Row],[Kênh mua hàng]],TUKHOA_DATA!$C$2:$D$12,2,FALSE)</f>
        <v>K02</v>
      </c>
      <c r="N118" t="s">
        <v>51</v>
      </c>
      <c r="O118" t="str">
        <f>VLOOKUP(Table1[[#This Row],[Nhân viên phụ trách]],TUKHOA_DATA!$G$2:$H$13,2,FALSE)</f>
        <v>NV01</v>
      </c>
      <c r="P118" s="18">
        <v>100</v>
      </c>
      <c r="Q118">
        <v>78</v>
      </c>
      <c r="R118" s="18">
        <f>Table1[[#This Row],[Số lượng]]*Table1[[#This Row],[Giá bán ($)]]</f>
        <v>7800</v>
      </c>
      <c r="S118">
        <f>VLOOKUP(Table1[[#This Row],[Tên dòng sản phẩm]],'Ngân sách'!$C$29:$D$32,2,FALSE)</f>
        <v>28</v>
      </c>
    </row>
    <row r="119" spans="1:19">
      <c r="A119" s="9">
        <v>44728</v>
      </c>
      <c r="B119" s="9" t="str">
        <f>CHOOSE(WEEKDAY(Table1[[#This Row],[Ngày]],1),"CN","T2","T3","T4","T5","T6","T7","CN")</f>
        <v>T5</v>
      </c>
      <c r="C119" t="str">
        <f>"Tháng "&amp;MONTH(Table1[[#This Row],[Ngày]]) &amp; "/" &amp;YEAR(Table1[[#This Row],[Ngày]])</f>
        <v>Tháng 6/2022</v>
      </c>
      <c r="D119" t="str">
        <f>"Q "&amp;IF(Table1[[#This Row],[Ngày]]="","",ROUNDUP(MONTH(Table1[[#This Row],[Ngày]])/3,0)) &amp; "/" &amp; YEAR(Table1[[#This Row],[Ngày]])</f>
        <v>Q 2/2022</v>
      </c>
      <c r="E119">
        <f>YEAR(Table1[[#This Row],[Ngày]])</f>
        <v>2022</v>
      </c>
      <c r="F119" s="5">
        <v>0.63377314814814811</v>
      </c>
      <c r="G119" t="str">
        <f>IF(Table1[[#This Row],[Thời gian]]="","",VLOOKUP(Table1[[#This Row],[Thời gian]]-TRUNC(Table1[[#This Row],[Thời gian]]),tblTimes78[],2,TRUE))</f>
        <v>2 PM - 4 PM</v>
      </c>
      <c r="H119" t="s">
        <v>305</v>
      </c>
      <c r="I119" t="s">
        <v>44</v>
      </c>
      <c r="J119" t="s">
        <v>94</v>
      </c>
      <c r="K119" t="str">
        <f>VLOOKUP(Table1[[#This Row],[Khu vực]],TUKHOA_DATA!$E$2:$F$12,2,FALSE)</f>
        <v>KV02</v>
      </c>
      <c r="L119" t="s">
        <v>43</v>
      </c>
      <c r="M119" t="str">
        <f>VLOOKUP(Table1[[#This Row],[Kênh mua hàng]],TUKHOA_DATA!$C$2:$D$12,2,FALSE)</f>
        <v>K02</v>
      </c>
      <c r="N119" t="s">
        <v>57</v>
      </c>
      <c r="O119" t="str">
        <f>VLOOKUP(Table1[[#This Row],[Nhân viên phụ trách]],TUKHOA_DATA!$G$2:$H$13,2,FALSE)</f>
        <v>NV02</v>
      </c>
      <c r="P119" s="18">
        <v>110</v>
      </c>
      <c r="Q119">
        <v>53</v>
      </c>
      <c r="R119" s="18">
        <f>Table1[[#This Row],[Số lượng]]*Table1[[#This Row],[Giá bán ($)]]</f>
        <v>5830</v>
      </c>
      <c r="S119">
        <f>VLOOKUP(Table1[[#This Row],[Tên dòng sản phẩm]],'Ngân sách'!$C$29:$D$32,2,FALSE)</f>
        <v>36</v>
      </c>
    </row>
    <row r="120" spans="1:19">
      <c r="A120" s="9">
        <v>44732</v>
      </c>
      <c r="B120" s="9" t="str">
        <f>CHOOSE(WEEKDAY(Table1[[#This Row],[Ngày]],1),"CN","T2","T3","T4","T5","T6","T7","CN")</f>
        <v>T2</v>
      </c>
      <c r="C120" t="str">
        <f>"Tháng "&amp;MONTH(Table1[[#This Row],[Ngày]]) &amp; "/" &amp;YEAR(Table1[[#This Row],[Ngày]])</f>
        <v>Tháng 6/2022</v>
      </c>
      <c r="D120" t="str">
        <f>"Q "&amp;IF(Table1[[#This Row],[Ngày]]="","",ROUNDUP(MONTH(Table1[[#This Row],[Ngày]])/3,0)) &amp; "/" &amp; YEAR(Table1[[#This Row],[Ngày]])</f>
        <v>Q 2/2022</v>
      </c>
      <c r="E120">
        <f>YEAR(Table1[[#This Row],[Ngày]])</f>
        <v>2022</v>
      </c>
      <c r="F120" s="5">
        <v>0.5581828703703704</v>
      </c>
      <c r="G120" t="str">
        <f>IF(Table1[[#This Row],[Thời gian]]="","",VLOOKUP(Table1[[#This Row],[Thời gian]]-TRUNC(Table1[[#This Row],[Thời gian]]),tblTimes78[],2,TRUE))</f>
        <v>12 PM - 2 PM</v>
      </c>
      <c r="H120" t="s">
        <v>308</v>
      </c>
      <c r="I120" t="s">
        <v>38</v>
      </c>
      <c r="J120" t="s">
        <v>52</v>
      </c>
      <c r="K120" t="str">
        <f>VLOOKUP(Table1[[#This Row],[Khu vực]],TUKHOA_DATA!$E$2:$F$12,2,FALSE)</f>
        <v>KV05</v>
      </c>
      <c r="L120" t="s">
        <v>43</v>
      </c>
      <c r="M120" t="str">
        <f>VLOOKUP(Table1[[#This Row],[Kênh mua hàng]],TUKHOA_DATA!$C$2:$D$12,2,FALSE)</f>
        <v>K02</v>
      </c>
      <c r="N120" t="s">
        <v>96</v>
      </c>
      <c r="O120" t="str">
        <f>VLOOKUP(Table1[[#This Row],[Nhân viên phụ trách]],TUKHOA_DATA!$G$2:$H$13,2,FALSE)</f>
        <v>NV04</v>
      </c>
      <c r="P120" s="18">
        <v>100</v>
      </c>
      <c r="Q120">
        <v>60</v>
      </c>
      <c r="R120" s="18">
        <f>Table1[[#This Row],[Số lượng]]*Table1[[#This Row],[Giá bán ($)]]</f>
        <v>6000</v>
      </c>
      <c r="S120">
        <f>VLOOKUP(Table1[[#This Row],[Tên dòng sản phẩm]],'Ngân sách'!$C$29:$D$32,2,FALSE)</f>
        <v>22</v>
      </c>
    </row>
    <row r="121" spans="1:19">
      <c r="A121" s="9">
        <v>44734</v>
      </c>
      <c r="B121" s="9" t="str">
        <f>CHOOSE(WEEKDAY(Table1[[#This Row],[Ngày]],1),"CN","T2","T3","T4","T5","T6","T7","CN")</f>
        <v>T4</v>
      </c>
      <c r="C121" t="str">
        <f>"Tháng "&amp;MONTH(Table1[[#This Row],[Ngày]]) &amp; "/" &amp;YEAR(Table1[[#This Row],[Ngày]])</f>
        <v>Tháng 6/2022</v>
      </c>
      <c r="D121" t="str">
        <f>"Q "&amp;IF(Table1[[#This Row],[Ngày]]="","",ROUNDUP(MONTH(Table1[[#This Row],[Ngày]])/3,0)) &amp; "/" &amp; YEAR(Table1[[#This Row],[Ngày]])</f>
        <v>Q 2/2022</v>
      </c>
      <c r="E121">
        <f>YEAR(Table1[[#This Row],[Ngày]])</f>
        <v>2022</v>
      </c>
      <c r="F121" s="5">
        <v>0.41234953703703708</v>
      </c>
      <c r="G121" t="str">
        <f>IF(Table1[[#This Row],[Thời gian]]="","",VLOOKUP(Table1[[#This Row],[Thời gian]]-TRUNC(Table1[[#This Row],[Thời gian]]),tblTimes78[],2,TRUE))</f>
        <v>8 AM - 10 AM</v>
      </c>
      <c r="H121" t="s">
        <v>312</v>
      </c>
      <c r="I121" t="s">
        <v>38</v>
      </c>
      <c r="J121" t="s">
        <v>54</v>
      </c>
      <c r="K121" t="str">
        <f>VLOOKUP(Table1[[#This Row],[Khu vực]],TUKHOA_DATA!$E$2:$F$12,2,FALSE)</f>
        <v>KV04</v>
      </c>
      <c r="L121" t="s">
        <v>40</v>
      </c>
      <c r="M121" t="str">
        <f>VLOOKUP(Table1[[#This Row],[Kênh mua hàng]],TUKHOA_DATA!$C$2:$D$12,2,FALSE)</f>
        <v>K01</v>
      </c>
      <c r="N121" t="s">
        <v>96</v>
      </c>
      <c r="O121" t="str">
        <f>VLOOKUP(Table1[[#This Row],[Nhân viên phụ trách]],TUKHOA_DATA!$G$2:$H$13,2,FALSE)</f>
        <v>NV04</v>
      </c>
      <c r="P121" s="18">
        <v>100</v>
      </c>
      <c r="Q121">
        <v>50</v>
      </c>
      <c r="R121" s="18">
        <f>Table1[[#This Row],[Số lượng]]*Table1[[#This Row],[Giá bán ($)]]</f>
        <v>5000</v>
      </c>
      <c r="S121">
        <f>VLOOKUP(Table1[[#This Row],[Tên dòng sản phẩm]],'Ngân sách'!$C$29:$D$32,2,FALSE)</f>
        <v>22</v>
      </c>
    </row>
    <row r="122" spans="1:19">
      <c r="A122" s="9">
        <v>44735</v>
      </c>
      <c r="B122" s="9" t="str">
        <f>CHOOSE(WEEKDAY(Table1[[#This Row],[Ngày]],1),"CN","T2","T3","T4","T5","T6","T7","CN")</f>
        <v>T5</v>
      </c>
      <c r="C122" t="str">
        <f>"Tháng "&amp;MONTH(Table1[[#This Row],[Ngày]]) &amp; "/" &amp;YEAR(Table1[[#This Row],[Ngày]])</f>
        <v>Tháng 6/2022</v>
      </c>
      <c r="D122" t="str">
        <f>"Q "&amp;IF(Table1[[#This Row],[Ngày]]="","",ROUNDUP(MONTH(Table1[[#This Row],[Ngày]])/3,0)) &amp; "/" &amp; YEAR(Table1[[#This Row],[Ngày]])</f>
        <v>Q 2/2022</v>
      </c>
      <c r="E122">
        <f>YEAR(Table1[[#This Row],[Ngày]])</f>
        <v>2022</v>
      </c>
      <c r="F122" s="5">
        <v>0.33758101851851857</v>
      </c>
      <c r="G122" t="str">
        <f>IF(Table1[[#This Row],[Thời gian]]="","",VLOOKUP(Table1[[#This Row],[Thời gian]]-TRUNC(Table1[[#This Row],[Thời gian]]),tblTimes78[],2,TRUE))</f>
        <v>8 AM - 10 AM</v>
      </c>
      <c r="H122" t="s">
        <v>313</v>
      </c>
      <c r="I122" t="s">
        <v>44</v>
      </c>
      <c r="J122" t="s">
        <v>54</v>
      </c>
      <c r="K122" t="str">
        <f>VLOOKUP(Table1[[#This Row],[Khu vực]],TUKHOA_DATA!$E$2:$F$12,2,FALSE)</f>
        <v>KV04</v>
      </c>
      <c r="L122" t="s">
        <v>40</v>
      </c>
      <c r="M122" t="str">
        <f>VLOOKUP(Table1[[#This Row],[Kênh mua hàng]],TUKHOA_DATA!$C$2:$D$12,2,FALSE)</f>
        <v>K01</v>
      </c>
      <c r="N122" t="s">
        <v>51</v>
      </c>
      <c r="O122" t="str">
        <f>VLOOKUP(Table1[[#This Row],[Nhân viên phụ trách]],TUKHOA_DATA!$G$2:$H$13,2,FALSE)</f>
        <v>NV01</v>
      </c>
      <c r="P122" s="18">
        <v>110</v>
      </c>
      <c r="Q122">
        <v>47</v>
      </c>
      <c r="R122" s="18">
        <f>Table1[[#This Row],[Số lượng]]*Table1[[#This Row],[Giá bán ($)]]</f>
        <v>5170</v>
      </c>
      <c r="S122">
        <f>VLOOKUP(Table1[[#This Row],[Tên dòng sản phẩm]],'Ngân sách'!$C$29:$D$32,2,FALSE)</f>
        <v>36</v>
      </c>
    </row>
    <row r="123" spans="1:19">
      <c r="A123" s="9">
        <v>44736</v>
      </c>
      <c r="B123" s="9" t="str">
        <f>CHOOSE(WEEKDAY(Table1[[#This Row],[Ngày]],1),"CN","T2","T3","T4","T5","T6","T7","CN")</f>
        <v>T6</v>
      </c>
      <c r="C123" t="str">
        <f>"Tháng "&amp;MONTH(Table1[[#This Row],[Ngày]]) &amp; "/" &amp;YEAR(Table1[[#This Row],[Ngày]])</f>
        <v>Tháng 6/2022</v>
      </c>
      <c r="D123" t="str">
        <f>"Q "&amp;IF(Table1[[#This Row],[Ngày]]="","",ROUNDUP(MONTH(Table1[[#This Row],[Ngày]])/3,0)) &amp; "/" &amp; YEAR(Table1[[#This Row],[Ngày]])</f>
        <v>Q 2/2022</v>
      </c>
      <c r="E123">
        <f>YEAR(Table1[[#This Row],[Ngày]])</f>
        <v>2022</v>
      </c>
      <c r="F123" s="5">
        <v>0.43979166666666664</v>
      </c>
      <c r="G123" t="str">
        <f>IF(Table1[[#This Row],[Thời gian]]="","",VLOOKUP(Table1[[#This Row],[Thời gian]]-TRUNC(Table1[[#This Row],[Thời gian]]),tblTimes78[],2,TRUE))</f>
        <v>10 AM - 12 PM</v>
      </c>
      <c r="H123" t="s">
        <v>314</v>
      </c>
      <c r="I123" t="s">
        <v>38</v>
      </c>
      <c r="J123" t="s">
        <v>89</v>
      </c>
      <c r="K123" t="str">
        <f>VLOOKUP(Table1[[#This Row],[Khu vực]],TUKHOA_DATA!$E$2:$F$12,2,FALSE)</f>
        <v>KV06</v>
      </c>
      <c r="L123" t="s">
        <v>40</v>
      </c>
      <c r="M123" t="str">
        <f>VLOOKUP(Table1[[#This Row],[Kênh mua hàng]],TUKHOA_DATA!$C$2:$D$12,2,FALSE)</f>
        <v>K01</v>
      </c>
      <c r="N123" t="s">
        <v>57</v>
      </c>
      <c r="O123" t="str">
        <f>VLOOKUP(Table1[[#This Row],[Nhân viên phụ trách]],TUKHOA_DATA!$G$2:$H$13,2,FALSE)</f>
        <v>NV02</v>
      </c>
      <c r="P123" s="18">
        <v>100</v>
      </c>
      <c r="Q123">
        <v>50</v>
      </c>
      <c r="R123" s="18">
        <f>Table1[[#This Row],[Số lượng]]*Table1[[#This Row],[Giá bán ($)]]</f>
        <v>5000</v>
      </c>
      <c r="S123">
        <f>VLOOKUP(Table1[[#This Row],[Tên dòng sản phẩm]],'Ngân sách'!$C$29:$D$32,2,FALSE)</f>
        <v>22</v>
      </c>
    </row>
    <row r="124" spans="1:19">
      <c r="A124" s="9">
        <v>44738</v>
      </c>
      <c r="B124" s="9" t="str">
        <f>CHOOSE(WEEKDAY(Table1[[#This Row],[Ngày]],1),"CN","T2","T3","T4","T5","T6","T7","CN")</f>
        <v>CN</v>
      </c>
      <c r="C124" t="str">
        <f>"Tháng "&amp;MONTH(Table1[[#This Row],[Ngày]]) &amp; "/" &amp;YEAR(Table1[[#This Row],[Ngày]])</f>
        <v>Tháng 6/2022</v>
      </c>
      <c r="D124" t="str">
        <f>"Q "&amp;IF(Table1[[#This Row],[Ngày]]="","",ROUNDUP(MONTH(Table1[[#This Row],[Ngày]])/3,0)) &amp; "/" &amp; YEAR(Table1[[#This Row],[Ngày]])</f>
        <v>Q 2/2022</v>
      </c>
      <c r="E124">
        <f>YEAR(Table1[[#This Row],[Ngày]])</f>
        <v>2022</v>
      </c>
      <c r="F124" s="5">
        <v>0.48434027777777783</v>
      </c>
      <c r="G124" t="str">
        <f>IF(Table1[[#This Row],[Thời gian]]="","",VLOOKUP(Table1[[#This Row],[Thời gian]]-TRUNC(Table1[[#This Row],[Thời gian]]),tblTimes78[],2,TRUE))</f>
        <v>10 AM - 12 PM</v>
      </c>
      <c r="H124" t="s">
        <v>315</v>
      </c>
      <c r="I124" t="s">
        <v>44</v>
      </c>
      <c r="J124" t="s">
        <v>97</v>
      </c>
      <c r="K124" t="str">
        <f>VLOOKUP(Table1[[#This Row],[Khu vực]],TUKHOA_DATA!$E$2:$F$12,2,FALSE)</f>
        <v>KV01</v>
      </c>
      <c r="L124" t="s">
        <v>40</v>
      </c>
      <c r="M124" t="str">
        <f>VLOOKUP(Table1[[#This Row],[Kênh mua hàng]],TUKHOA_DATA!$C$2:$D$12,2,FALSE)</f>
        <v>K01</v>
      </c>
      <c r="N124" t="s">
        <v>51</v>
      </c>
      <c r="O124" t="str">
        <f>VLOOKUP(Table1[[#This Row],[Nhân viên phụ trách]],TUKHOA_DATA!$G$2:$H$13,2,FALSE)</f>
        <v>NV01</v>
      </c>
      <c r="P124" s="18">
        <v>110</v>
      </c>
      <c r="Q124">
        <v>54</v>
      </c>
      <c r="R124" s="18">
        <f>Table1[[#This Row],[Số lượng]]*Table1[[#This Row],[Giá bán ($)]]</f>
        <v>5940</v>
      </c>
      <c r="S124">
        <f>VLOOKUP(Table1[[#This Row],[Tên dòng sản phẩm]],'Ngân sách'!$C$29:$D$32,2,FALSE)</f>
        <v>36</v>
      </c>
    </row>
    <row r="125" spans="1:19">
      <c r="A125" s="9">
        <v>44742</v>
      </c>
      <c r="B125" s="9" t="str">
        <f>CHOOSE(WEEKDAY(Table1[[#This Row],[Ngày]],1),"CN","T2","T3","T4","T5","T6","T7","CN")</f>
        <v>T5</v>
      </c>
      <c r="C125" t="str">
        <f>"Tháng "&amp;MONTH(Table1[[#This Row],[Ngày]]) &amp; "/" &amp;YEAR(Table1[[#This Row],[Ngày]])</f>
        <v>Tháng 6/2022</v>
      </c>
      <c r="D125" t="str">
        <f>"Q "&amp;IF(Table1[[#This Row],[Ngày]]="","",ROUNDUP(MONTH(Table1[[#This Row],[Ngày]])/3,0)) &amp; "/" &amp; YEAR(Table1[[#This Row],[Ngày]])</f>
        <v>Q 2/2022</v>
      </c>
      <c r="E125">
        <f>YEAR(Table1[[#This Row],[Ngày]])</f>
        <v>2022</v>
      </c>
      <c r="F125" s="5">
        <v>0.45493055555555556</v>
      </c>
      <c r="G125" t="str">
        <f>IF(Table1[[#This Row],[Thời gian]]="","",VLOOKUP(Table1[[#This Row],[Thời gian]]-TRUNC(Table1[[#This Row],[Thời gian]]),tblTimes78[],2,TRUE))</f>
        <v>10 AM - 12 PM</v>
      </c>
      <c r="H125" t="s">
        <v>319</v>
      </c>
      <c r="I125" t="s">
        <v>46</v>
      </c>
      <c r="J125" t="s">
        <v>94</v>
      </c>
      <c r="K125" t="str">
        <f>VLOOKUP(Table1[[#This Row],[Khu vực]],TUKHOA_DATA!$E$2:$F$12,2,FALSE)</f>
        <v>KV02</v>
      </c>
      <c r="L125" t="s">
        <v>40</v>
      </c>
      <c r="M125" t="str">
        <f>VLOOKUP(Table1[[#This Row],[Kênh mua hàng]],TUKHOA_DATA!$C$2:$D$12,2,FALSE)</f>
        <v>K01</v>
      </c>
      <c r="N125" t="s">
        <v>51</v>
      </c>
      <c r="O125" t="str">
        <f>VLOOKUP(Table1[[#This Row],[Nhân viên phụ trách]],TUKHOA_DATA!$G$2:$H$13,2,FALSE)</f>
        <v>NV01</v>
      </c>
      <c r="P125" s="18">
        <v>90</v>
      </c>
      <c r="Q125">
        <v>27</v>
      </c>
      <c r="R125" s="18">
        <f>Table1[[#This Row],[Số lượng]]*Table1[[#This Row],[Giá bán ($)]]</f>
        <v>2430</v>
      </c>
      <c r="S125">
        <f>VLOOKUP(Table1[[#This Row],[Tên dòng sản phẩm]],'Ngân sách'!$C$29:$D$32,2,FALSE)</f>
        <v>25</v>
      </c>
    </row>
    <row r="126" spans="1:19">
      <c r="A126" s="9">
        <v>44746</v>
      </c>
      <c r="B126" s="9" t="str">
        <f>CHOOSE(WEEKDAY(Table1[[#This Row],[Ngày]],1),"CN","T2","T3","T4","T5","T6","T7","CN")</f>
        <v>T2</v>
      </c>
      <c r="C126" t="str">
        <f>"Tháng "&amp;MONTH(Table1[[#This Row],[Ngày]]) &amp; "/" &amp;YEAR(Table1[[#This Row],[Ngày]])</f>
        <v>Tháng 7/2022</v>
      </c>
      <c r="D126" t="str">
        <f>"Q "&amp;IF(Table1[[#This Row],[Ngày]]="","",ROUNDUP(MONTH(Table1[[#This Row],[Ngày]])/3,0)) &amp; "/" &amp; YEAR(Table1[[#This Row],[Ngày]])</f>
        <v>Q 3/2022</v>
      </c>
      <c r="E126">
        <f>YEAR(Table1[[#This Row],[Ngày]])</f>
        <v>2022</v>
      </c>
      <c r="F126" s="5">
        <v>0.46232638888888888</v>
      </c>
      <c r="G126" t="str">
        <f>IF(Table1[[#This Row],[Thời gian]]="","",VLOOKUP(Table1[[#This Row],[Thời gian]]-TRUNC(Table1[[#This Row],[Thời gian]]),tblTimes78[],2,TRUE))</f>
        <v>10 AM - 12 PM</v>
      </c>
      <c r="H126" t="s">
        <v>322</v>
      </c>
      <c r="I126" t="s">
        <v>38</v>
      </c>
      <c r="J126" t="s">
        <v>54</v>
      </c>
      <c r="K126" t="str">
        <f>VLOOKUP(Table1[[#This Row],[Khu vực]],TUKHOA_DATA!$E$2:$F$12,2,FALSE)</f>
        <v>KV04</v>
      </c>
      <c r="L126" t="s">
        <v>40</v>
      </c>
      <c r="M126" t="str">
        <f>VLOOKUP(Table1[[#This Row],[Kênh mua hàng]],TUKHOA_DATA!$C$2:$D$12,2,FALSE)</f>
        <v>K01</v>
      </c>
      <c r="N126" t="s">
        <v>58</v>
      </c>
      <c r="O126" t="str">
        <f>VLOOKUP(Table1[[#This Row],[Nhân viên phụ trách]],TUKHOA_DATA!$G$2:$H$13,2,FALSE)</f>
        <v>NV05</v>
      </c>
      <c r="P126" s="18">
        <v>100</v>
      </c>
      <c r="Q126">
        <v>54</v>
      </c>
      <c r="R126" s="18">
        <f>Table1[[#This Row],[Số lượng]]*Table1[[#This Row],[Giá bán ($)]]</f>
        <v>5400</v>
      </c>
      <c r="S126">
        <f>VLOOKUP(Table1[[#This Row],[Tên dòng sản phẩm]],'Ngân sách'!$C$29:$D$32,2,FALSE)</f>
        <v>22</v>
      </c>
    </row>
    <row r="127" spans="1:19">
      <c r="A127" s="9">
        <v>44747</v>
      </c>
      <c r="B127" s="9" t="str">
        <f>CHOOSE(WEEKDAY(Table1[[#This Row],[Ngày]],1),"CN","T2","T3","T4","T5","T6","T7","CN")</f>
        <v>T3</v>
      </c>
      <c r="C127" t="str">
        <f>"Tháng "&amp;MONTH(Table1[[#This Row],[Ngày]]) &amp; "/" &amp;YEAR(Table1[[#This Row],[Ngày]])</f>
        <v>Tháng 7/2022</v>
      </c>
      <c r="D127" t="str">
        <f>"Q "&amp;IF(Table1[[#This Row],[Ngày]]="","",ROUNDUP(MONTH(Table1[[#This Row],[Ngày]])/3,0)) &amp; "/" &amp; YEAR(Table1[[#This Row],[Ngày]])</f>
        <v>Q 3/2022</v>
      </c>
      <c r="E127">
        <f>YEAR(Table1[[#This Row],[Ngày]])</f>
        <v>2022</v>
      </c>
      <c r="F127" s="5">
        <v>0.61697916666666663</v>
      </c>
      <c r="G127" t="str">
        <f>IF(Table1[[#This Row],[Thời gian]]="","",VLOOKUP(Table1[[#This Row],[Thời gian]]-TRUNC(Table1[[#This Row],[Thời gian]]),tblTimes78[],2,TRUE))</f>
        <v>2 PM - 4 PM</v>
      </c>
      <c r="H127" t="s">
        <v>323</v>
      </c>
      <c r="I127" t="s">
        <v>41</v>
      </c>
      <c r="J127" t="s">
        <v>94</v>
      </c>
      <c r="K127" t="str">
        <f>VLOOKUP(Table1[[#This Row],[Khu vực]],TUKHOA_DATA!$E$2:$F$12,2,FALSE)</f>
        <v>KV02</v>
      </c>
      <c r="L127" t="s">
        <v>40</v>
      </c>
      <c r="M127" t="str">
        <f>VLOOKUP(Table1[[#This Row],[Kênh mua hàng]],TUKHOA_DATA!$C$2:$D$12,2,FALSE)</f>
        <v>K01</v>
      </c>
      <c r="N127" t="s">
        <v>99</v>
      </c>
      <c r="O127" t="str">
        <f>VLOOKUP(Table1[[#This Row],[Nhân viên phụ trách]],TUKHOA_DATA!$G$2:$H$13,2,FALSE)</f>
        <v>NV03</v>
      </c>
      <c r="P127" s="18">
        <v>100</v>
      </c>
      <c r="Q127">
        <v>72</v>
      </c>
      <c r="R127" s="18">
        <f>Table1[[#This Row],[Số lượng]]*Table1[[#This Row],[Giá bán ($)]]</f>
        <v>7200</v>
      </c>
      <c r="S127">
        <f>VLOOKUP(Table1[[#This Row],[Tên dòng sản phẩm]],'Ngân sách'!$C$29:$D$32,2,FALSE)</f>
        <v>28</v>
      </c>
    </row>
    <row r="128" spans="1:19">
      <c r="A128" s="9">
        <v>44748</v>
      </c>
      <c r="B128" s="9" t="str">
        <f>CHOOSE(WEEKDAY(Table1[[#This Row],[Ngày]],1),"CN","T2","T3","T4","T5","T6","T7","CN")</f>
        <v>T4</v>
      </c>
      <c r="C128" t="str">
        <f>"Tháng "&amp;MONTH(Table1[[#This Row],[Ngày]]) &amp; "/" &amp;YEAR(Table1[[#This Row],[Ngày]])</f>
        <v>Tháng 7/2022</v>
      </c>
      <c r="D128" t="str">
        <f>"Q "&amp;IF(Table1[[#This Row],[Ngày]]="","",ROUNDUP(MONTH(Table1[[#This Row],[Ngày]])/3,0)) &amp; "/" &amp; YEAR(Table1[[#This Row],[Ngày]])</f>
        <v>Q 3/2022</v>
      </c>
      <c r="E128">
        <f>YEAR(Table1[[#This Row],[Ngày]])</f>
        <v>2022</v>
      </c>
      <c r="F128" s="5">
        <v>0.41538194444444443</v>
      </c>
      <c r="G128" t="str">
        <f>IF(Table1[[#This Row],[Thời gian]]="","",VLOOKUP(Table1[[#This Row],[Thời gian]]-TRUNC(Table1[[#This Row],[Thời gian]]),tblTimes78[],2,TRUE))</f>
        <v>8 AM - 10 AM</v>
      </c>
      <c r="H128" t="s">
        <v>325</v>
      </c>
      <c r="I128" t="s">
        <v>38</v>
      </c>
      <c r="J128" t="s">
        <v>94</v>
      </c>
      <c r="K128" t="str">
        <f>VLOOKUP(Table1[[#This Row],[Khu vực]],TUKHOA_DATA!$E$2:$F$12,2,FALSE)</f>
        <v>KV02</v>
      </c>
      <c r="L128" t="s">
        <v>40</v>
      </c>
      <c r="M128" t="str">
        <f>VLOOKUP(Table1[[#This Row],[Kênh mua hàng]],TUKHOA_DATA!$C$2:$D$12,2,FALSE)</f>
        <v>K01</v>
      </c>
      <c r="N128" t="s">
        <v>58</v>
      </c>
      <c r="O128" t="str">
        <f>VLOOKUP(Table1[[#This Row],[Nhân viên phụ trách]],TUKHOA_DATA!$G$2:$H$13,2,FALSE)</f>
        <v>NV05</v>
      </c>
      <c r="P128" s="18">
        <v>100</v>
      </c>
      <c r="Q128">
        <v>50</v>
      </c>
      <c r="R128" s="18">
        <f>Table1[[#This Row],[Số lượng]]*Table1[[#This Row],[Giá bán ($)]]</f>
        <v>5000</v>
      </c>
      <c r="S128">
        <f>VLOOKUP(Table1[[#This Row],[Tên dòng sản phẩm]],'Ngân sách'!$C$29:$D$32,2,FALSE)</f>
        <v>22</v>
      </c>
    </row>
    <row r="129" spans="1:19">
      <c r="A129" s="9">
        <v>44753</v>
      </c>
      <c r="B129" s="9" t="str">
        <f>CHOOSE(WEEKDAY(Table1[[#This Row],[Ngày]],1),"CN","T2","T3","T4","T5","T6","T7","CN")</f>
        <v>T2</v>
      </c>
      <c r="C129" t="str">
        <f>"Tháng "&amp;MONTH(Table1[[#This Row],[Ngày]]) &amp; "/" &amp;YEAR(Table1[[#This Row],[Ngày]])</f>
        <v>Tháng 7/2022</v>
      </c>
      <c r="D129" t="str">
        <f>"Q "&amp;IF(Table1[[#This Row],[Ngày]]="","",ROUNDUP(MONTH(Table1[[#This Row],[Ngày]])/3,0)) &amp; "/" &amp; YEAR(Table1[[#This Row],[Ngày]])</f>
        <v>Q 3/2022</v>
      </c>
      <c r="E129">
        <f>YEAR(Table1[[#This Row],[Ngày]])</f>
        <v>2022</v>
      </c>
      <c r="F129" s="5">
        <v>0.42484953703703704</v>
      </c>
      <c r="G129" t="str">
        <f>IF(Table1[[#This Row],[Thời gian]]="","",VLOOKUP(Table1[[#This Row],[Thời gian]]-TRUNC(Table1[[#This Row],[Thời gian]]),tblTimes78[],2,TRUE))</f>
        <v>10 AM - 12 PM</v>
      </c>
      <c r="H129" t="s">
        <v>330</v>
      </c>
      <c r="I129" t="s">
        <v>46</v>
      </c>
      <c r="J129" t="s">
        <v>52</v>
      </c>
      <c r="K129" t="str">
        <f>VLOOKUP(Table1[[#This Row],[Khu vực]],TUKHOA_DATA!$E$2:$F$12,2,FALSE)</f>
        <v>KV05</v>
      </c>
      <c r="L129" t="s">
        <v>40</v>
      </c>
      <c r="M129" t="str">
        <f>VLOOKUP(Table1[[#This Row],[Kênh mua hàng]],TUKHOA_DATA!$C$2:$D$12,2,FALSE)</f>
        <v>K01</v>
      </c>
      <c r="N129" t="s">
        <v>57</v>
      </c>
      <c r="O129" t="str">
        <f>VLOOKUP(Table1[[#This Row],[Nhân viên phụ trách]],TUKHOA_DATA!$G$2:$H$13,2,FALSE)</f>
        <v>NV02</v>
      </c>
      <c r="P129" s="18">
        <v>90</v>
      </c>
      <c r="Q129">
        <v>29</v>
      </c>
      <c r="R129" s="18">
        <f>Table1[[#This Row],[Số lượng]]*Table1[[#This Row],[Giá bán ($)]]</f>
        <v>2610</v>
      </c>
      <c r="S129">
        <f>VLOOKUP(Table1[[#This Row],[Tên dòng sản phẩm]],'Ngân sách'!$C$29:$D$32,2,FALSE)</f>
        <v>25</v>
      </c>
    </row>
    <row r="130" spans="1:19">
      <c r="A130" s="9">
        <v>44755</v>
      </c>
      <c r="B130" s="9" t="str">
        <f>CHOOSE(WEEKDAY(Table1[[#This Row],[Ngày]],1),"CN","T2","T3","T4","T5","T6","T7","CN")</f>
        <v>T4</v>
      </c>
      <c r="C130" t="str">
        <f>"Tháng "&amp;MONTH(Table1[[#This Row],[Ngày]]) &amp; "/" &amp;YEAR(Table1[[#This Row],[Ngày]])</f>
        <v>Tháng 7/2022</v>
      </c>
      <c r="D130" t="str">
        <f>"Q "&amp;IF(Table1[[#This Row],[Ngày]]="","",ROUNDUP(MONTH(Table1[[#This Row],[Ngày]])/3,0)) &amp; "/" &amp; YEAR(Table1[[#This Row],[Ngày]])</f>
        <v>Q 3/2022</v>
      </c>
      <c r="E130">
        <f>YEAR(Table1[[#This Row],[Ngày]])</f>
        <v>2022</v>
      </c>
      <c r="F130" s="5">
        <v>0.63377314814814811</v>
      </c>
      <c r="G130" t="str">
        <f>IF(Table1[[#This Row],[Thời gian]]="","",VLOOKUP(Table1[[#This Row],[Thời gian]]-TRUNC(Table1[[#This Row],[Thời gian]]),tblTimes78[],2,TRUE))</f>
        <v>2 PM - 4 PM</v>
      </c>
      <c r="H130" t="s">
        <v>331</v>
      </c>
      <c r="I130" t="s">
        <v>41</v>
      </c>
      <c r="J130" t="s">
        <v>52</v>
      </c>
      <c r="K130" t="str">
        <f>VLOOKUP(Table1[[#This Row],[Khu vực]],TUKHOA_DATA!$E$2:$F$12,2,FALSE)</f>
        <v>KV05</v>
      </c>
      <c r="L130" t="s">
        <v>40</v>
      </c>
      <c r="M130" t="str">
        <f>VLOOKUP(Table1[[#This Row],[Kênh mua hàng]],TUKHOA_DATA!$C$2:$D$12,2,FALSE)</f>
        <v>K01</v>
      </c>
      <c r="N130" t="s">
        <v>99</v>
      </c>
      <c r="O130" t="str">
        <f>VLOOKUP(Table1[[#This Row],[Nhân viên phụ trách]],TUKHOA_DATA!$G$2:$H$13,2,FALSE)</f>
        <v>NV03</v>
      </c>
      <c r="P130" s="18">
        <v>100</v>
      </c>
      <c r="Q130">
        <v>69</v>
      </c>
      <c r="R130" s="18">
        <f>Table1[[#This Row],[Số lượng]]*Table1[[#This Row],[Giá bán ($)]]</f>
        <v>6900</v>
      </c>
      <c r="S130">
        <f>VLOOKUP(Table1[[#This Row],[Tên dòng sản phẩm]],'Ngân sách'!$C$29:$D$32,2,FALSE)</f>
        <v>28</v>
      </c>
    </row>
    <row r="131" spans="1:19">
      <c r="A131" s="9">
        <v>44758</v>
      </c>
      <c r="B131" s="9" t="str">
        <f>CHOOSE(WEEKDAY(Table1[[#This Row],[Ngày]],1),"CN","T2","T3","T4","T5","T6","T7","CN")</f>
        <v>T7</v>
      </c>
      <c r="C131" t="str">
        <f>"Tháng "&amp;MONTH(Table1[[#This Row],[Ngày]]) &amp; "/" &amp;YEAR(Table1[[#This Row],[Ngày]])</f>
        <v>Tháng 7/2022</v>
      </c>
      <c r="D131" t="str">
        <f>"Q "&amp;IF(Table1[[#This Row],[Ngày]]="","",ROUNDUP(MONTH(Table1[[#This Row],[Ngày]])/3,0)) &amp; "/" &amp; YEAR(Table1[[#This Row],[Ngày]])</f>
        <v>Q 3/2022</v>
      </c>
      <c r="E131">
        <f>YEAR(Table1[[#This Row],[Ngày]])</f>
        <v>2022</v>
      </c>
      <c r="F131" s="5">
        <v>0.63377314814814811</v>
      </c>
      <c r="G131" t="str">
        <f>IF(Table1[[#This Row],[Thời gian]]="","",VLOOKUP(Table1[[#This Row],[Thời gian]]-TRUNC(Table1[[#This Row],[Thời gian]]),tblTimes78[],2,TRUE))</f>
        <v>2 PM - 4 PM</v>
      </c>
      <c r="H131" t="s">
        <v>334</v>
      </c>
      <c r="I131" t="s">
        <v>46</v>
      </c>
      <c r="J131" t="s">
        <v>94</v>
      </c>
      <c r="K131" t="str">
        <f>VLOOKUP(Table1[[#This Row],[Khu vực]],TUKHOA_DATA!$E$2:$F$12,2,FALSE)</f>
        <v>KV02</v>
      </c>
      <c r="L131" t="s">
        <v>40</v>
      </c>
      <c r="M131" t="str">
        <f>VLOOKUP(Table1[[#This Row],[Kênh mua hàng]],TUKHOA_DATA!$C$2:$D$12,2,FALSE)</f>
        <v>K01</v>
      </c>
      <c r="N131" t="s">
        <v>96</v>
      </c>
      <c r="O131" t="str">
        <f>VLOOKUP(Table1[[#This Row],[Nhân viên phụ trách]],TUKHOA_DATA!$G$2:$H$13,2,FALSE)</f>
        <v>NV04</v>
      </c>
      <c r="P131" s="18">
        <v>90</v>
      </c>
      <c r="Q131">
        <v>28</v>
      </c>
      <c r="R131" s="18">
        <f>Table1[[#This Row],[Số lượng]]*Table1[[#This Row],[Giá bán ($)]]</f>
        <v>2520</v>
      </c>
      <c r="S131">
        <f>VLOOKUP(Table1[[#This Row],[Tên dòng sản phẩm]],'Ngân sách'!$C$29:$D$32,2,FALSE)</f>
        <v>25</v>
      </c>
    </row>
    <row r="132" spans="1:19">
      <c r="A132" s="9">
        <v>44760</v>
      </c>
      <c r="B132" s="9" t="str">
        <f>CHOOSE(WEEKDAY(Table1[[#This Row],[Ngày]],1),"CN","T2","T3","T4","T5","T6","T7","CN")</f>
        <v>T2</v>
      </c>
      <c r="C132" t="str">
        <f>"Tháng "&amp;MONTH(Table1[[#This Row],[Ngày]]) &amp; "/" &amp;YEAR(Table1[[#This Row],[Ngày]])</f>
        <v>Tháng 7/2022</v>
      </c>
      <c r="D132" t="str">
        <f>"Q "&amp;IF(Table1[[#This Row],[Ngày]]="","",ROUNDUP(MONTH(Table1[[#This Row],[Ngày]])/3,0)) &amp; "/" &amp; YEAR(Table1[[#This Row],[Ngày]])</f>
        <v>Q 3/2022</v>
      </c>
      <c r="E132">
        <f>YEAR(Table1[[#This Row],[Ngày]])</f>
        <v>2022</v>
      </c>
      <c r="F132" s="5">
        <v>0.65263888888888888</v>
      </c>
      <c r="G132" t="str">
        <f>IF(Table1[[#This Row],[Thời gian]]="","",VLOOKUP(Table1[[#This Row],[Thời gian]]-TRUNC(Table1[[#This Row],[Thời gian]]),tblTimes78[],2,TRUE))</f>
        <v>2 PM - 4 PM</v>
      </c>
      <c r="H132" t="s">
        <v>336</v>
      </c>
      <c r="I132" t="s">
        <v>46</v>
      </c>
      <c r="J132" t="s">
        <v>94</v>
      </c>
      <c r="K132" t="str">
        <f>VLOOKUP(Table1[[#This Row],[Khu vực]],TUKHOA_DATA!$E$2:$F$12,2,FALSE)</f>
        <v>KV02</v>
      </c>
      <c r="L132" t="s">
        <v>40</v>
      </c>
      <c r="M132" t="str">
        <f>VLOOKUP(Table1[[#This Row],[Kênh mua hàng]],TUKHOA_DATA!$C$2:$D$12,2,FALSE)</f>
        <v>K01</v>
      </c>
      <c r="N132" t="s">
        <v>99</v>
      </c>
      <c r="O132" t="str">
        <f>VLOOKUP(Table1[[#This Row],[Nhân viên phụ trách]],TUKHOA_DATA!$G$2:$H$13,2,FALSE)</f>
        <v>NV03</v>
      </c>
      <c r="P132" s="18">
        <v>90</v>
      </c>
      <c r="Q132">
        <v>40</v>
      </c>
      <c r="R132" s="18">
        <f>Table1[[#This Row],[Số lượng]]*Table1[[#This Row],[Giá bán ($)]]</f>
        <v>3600</v>
      </c>
      <c r="S132">
        <f>VLOOKUP(Table1[[#This Row],[Tên dòng sản phẩm]],'Ngân sách'!$C$29:$D$32,2,FALSE)</f>
        <v>25</v>
      </c>
    </row>
    <row r="133" spans="1:19">
      <c r="A133" s="9">
        <v>44760</v>
      </c>
      <c r="B133" s="9" t="str">
        <f>CHOOSE(WEEKDAY(Table1[[#This Row],[Ngày]],1),"CN","T2","T3","T4","T5","T6","T7","CN")</f>
        <v>T2</v>
      </c>
      <c r="C133" t="str">
        <f>"Tháng "&amp;MONTH(Table1[[#This Row],[Ngày]]) &amp; "/" &amp;YEAR(Table1[[#This Row],[Ngày]])</f>
        <v>Tháng 7/2022</v>
      </c>
      <c r="D133" t="str">
        <f>"Q "&amp;IF(Table1[[#This Row],[Ngày]]="","",ROUNDUP(MONTH(Table1[[#This Row],[Ngày]])/3,0)) &amp; "/" &amp; YEAR(Table1[[#This Row],[Ngày]])</f>
        <v>Q 3/2022</v>
      </c>
      <c r="E133">
        <f>YEAR(Table1[[#This Row],[Ngày]])</f>
        <v>2022</v>
      </c>
      <c r="F133" s="5">
        <v>0.37466435185185182</v>
      </c>
      <c r="G133" t="str">
        <f>IF(Table1[[#This Row],[Thời gian]]="","",VLOOKUP(Table1[[#This Row],[Thời gian]]-TRUNC(Table1[[#This Row],[Thời gian]]),tblTimes78[],2,TRUE))</f>
        <v>8 AM - 10 AM</v>
      </c>
      <c r="H133" t="s">
        <v>338</v>
      </c>
      <c r="I133" t="s">
        <v>38</v>
      </c>
      <c r="J133" t="s">
        <v>89</v>
      </c>
      <c r="K133" t="str">
        <f>VLOOKUP(Table1[[#This Row],[Khu vực]],TUKHOA_DATA!$E$2:$F$12,2,FALSE)</f>
        <v>KV06</v>
      </c>
      <c r="L133" t="s">
        <v>40</v>
      </c>
      <c r="M133" t="str">
        <f>VLOOKUP(Table1[[#This Row],[Kênh mua hàng]],TUKHOA_DATA!$C$2:$D$12,2,FALSE)</f>
        <v>K01</v>
      </c>
      <c r="N133" t="s">
        <v>96</v>
      </c>
      <c r="O133" t="str">
        <f>VLOOKUP(Table1[[#This Row],[Nhân viên phụ trách]],TUKHOA_DATA!$G$2:$H$13,2,FALSE)</f>
        <v>NV04</v>
      </c>
      <c r="P133" s="18">
        <v>100</v>
      </c>
      <c r="Q133">
        <v>52</v>
      </c>
      <c r="R133" s="18">
        <f>Table1[[#This Row],[Số lượng]]*Table1[[#This Row],[Giá bán ($)]]</f>
        <v>5200</v>
      </c>
      <c r="S133">
        <f>VLOOKUP(Table1[[#This Row],[Tên dòng sản phẩm]],'Ngân sách'!$C$29:$D$32,2,FALSE)</f>
        <v>22</v>
      </c>
    </row>
    <row r="134" spans="1:19">
      <c r="A134" s="9">
        <v>44762</v>
      </c>
      <c r="B134" s="9" t="str">
        <f>CHOOSE(WEEKDAY(Table1[[#This Row],[Ngày]],1),"CN","T2","T3","T4","T5","T6","T7","CN")</f>
        <v>T4</v>
      </c>
      <c r="C134" t="str">
        <f>"Tháng "&amp;MONTH(Table1[[#This Row],[Ngày]]) &amp; "/" &amp;YEAR(Table1[[#This Row],[Ngày]])</f>
        <v>Tháng 7/2022</v>
      </c>
      <c r="D134" t="str">
        <f>"Q "&amp;IF(Table1[[#This Row],[Ngày]]="","",ROUNDUP(MONTH(Table1[[#This Row],[Ngày]])/3,0)) &amp; "/" &amp; YEAR(Table1[[#This Row],[Ngày]])</f>
        <v>Q 3/2022</v>
      </c>
      <c r="E134">
        <f>YEAR(Table1[[#This Row],[Ngày]])</f>
        <v>2022</v>
      </c>
      <c r="F134" s="5">
        <v>0.5581828703703704</v>
      </c>
      <c r="G134" t="str">
        <f>IF(Table1[[#This Row],[Thời gian]]="","",VLOOKUP(Table1[[#This Row],[Thời gian]]-TRUNC(Table1[[#This Row],[Thời gian]]),tblTimes78[],2,TRUE))</f>
        <v>12 PM - 2 PM</v>
      </c>
      <c r="H134" t="s">
        <v>341</v>
      </c>
      <c r="I134" t="s">
        <v>38</v>
      </c>
      <c r="J134" t="s">
        <v>89</v>
      </c>
      <c r="K134" t="str">
        <f>VLOOKUP(Table1[[#This Row],[Khu vực]],TUKHOA_DATA!$E$2:$F$12,2,FALSE)</f>
        <v>KV06</v>
      </c>
      <c r="L134" t="s">
        <v>40</v>
      </c>
      <c r="M134" t="str">
        <f>VLOOKUP(Table1[[#This Row],[Kênh mua hàng]],TUKHOA_DATA!$C$2:$D$12,2,FALSE)</f>
        <v>K01</v>
      </c>
      <c r="N134" t="s">
        <v>96</v>
      </c>
      <c r="O134" t="str">
        <f>VLOOKUP(Table1[[#This Row],[Nhân viên phụ trách]],TUKHOA_DATA!$G$2:$H$13,2,FALSE)</f>
        <v>NV04</v>
      </c>
      <c r="P134" s="18">
        <v>100</v>
      </c>
      <c r="Q134">
        <v>53</v>
      </c>
      <c r="R134" s="18">
        <f>Table1[[#This Row],[Số lượng]]*Table1[[#This Row],[Giá bán ($)]]</f>
        <v>5300</v>
      </c>
      <c r="S134">
        <f>VLOOKUP(Table1[[#This Row],[Tên dòng sản phẩm]],'Ngân sách'!$C$29:$D$32,2,FALSE)</f>
        <v>22</v>
      </c>
    </row>
    <row r="135" spans="1:19">
      <c r="A135" s="9">
        <v>44762</v>
      </c>
      <c r="B135" s="9" t="str">
        <f>CHOOSE(WEEKDAY(Table1[[#This Row],[Ngày]],1),"CN","T2","T3","T4","T5","T6","T7","CN")</f>
        <v>T4</v>
      </c>
      <c r="C135" t="str">
        <f>"Tháng "&amp;MONTH(Table1[[#This Row],[Ngày]]) &amp; "/" &amp;YEAR(Table1[[#This Row],[Ngày]])</f>
        <v>Tháng 7/2022</v>
      </c>
      <c r="D135" t="str">
        <f>"Q "&amp;IF(Table1[[#This Row],[Ngày]]="","",ROUNDUP(MONTH(Table1[[#This Row],[Ngày]])/3,0)) &amp; "/" &amp; YEAR(Table1[[#This Row],[Ngày]])</f>
        <v>Q 3/2022</v>
      </c>
      <c r="E135">
        <f>YEAR(Table1[[#This Row],[Ngày]])</f>
        <v>2022</v>
      </c>
      <c r="F135" s="5">
        <v>0.42484953703703704</v>
      </c>
      <c r="G135" t="str">
        <f>IF(Table1[[#This Row],[Thời gian]]="","",VLOOKUP(Table1[[#This Row],[Thời gian]]-TRUNC(Table1[[#This Row],[Thời gian]]),tblTimes78[],2,TRUE))</f>
        <v>10 AM - 12 PM</v>
      </c>
      <c r="H135" t="s">
        <v>342</v>
      </c>
      <c r="I135" t="s">
        <v>44</v>
      </c>
      <c r="J135" t="s">
        <v>54</v>
      </c>
      <c r="K135" t="str">
        <f>VLOOKUP(Table1[[#This Row],[Khu vực]],TUKHOA_DATA!$E$2:$F$12,2,FALSE)</f>
        <v>KV04</v>
      </c>
      <c r="L135" t="s">
        <v>40</v>
      </c>
      <c r="M135" t="str">
        <f>VLOOKUP(Table1[[#This Row],[Kênh mua hàng]],TUKHOA_DATA!$C$2:$D$12,2,FALSE)</f>
        <v>K01</v>
      </c>
      <c r="N135" t="s">
        <v>58</v>
      </c>
      <c r="O135" t="str">
        <f>VLOOKUP(Table1[[#This Row],[Nhân viên phụ trách]],TUKHOA_DATA!$G$2:$H$13,2,FALSE)</f>
        <v>NV05</v>
      </c>
      <c r="P135" s="18">
        <v>110</v>
      </c>
      <c r="Q135">
        <v>42</v>
      </c>
      <c r="R135" s="18">
        <f>Table1[[#This Row],[Số lượng]]*Table1[[#This Row],[Giá bán ($)]]</f>
        <v>4620</v>
      </c>
      <c r="S135">
        <f>VLOOKUP(Table1[[#This Row],[Tên dòng sản phẩm]],'Ngân sách'!$C$29:$D$32,2,FALSE)</f>
        <v>36</v>
      </c>
    </row>
    <row r="136" spans="1:19">
      <c r="A136" s="9">
        <v>44763</v>
      </c>
      <c r="B136" s="9" t="str">
        <f>CHOOSE(WEEKDAY(Table1[[#This Row],[Ngày]],1),"CN","T2","T3","T4","T5","T6","T7","CN")</f>
        <v>T5</v>
      </c>
      <c r="C136" t="str">
        <f>"Tháng "&amp;MONTH(Table1[[#This Row],[Ngày]]) &amp; "/" &amp;YEAR(Table1[[#This Row],[Ngày]])</f>
        <v>Tháng 7/2022</v>
      </c>
      <c r="D136" t="str">
        <f>"Q "&amp;IF(Table1[[#This Row],[Ngày]]="","",ROUNDUP(MONTH(Table1[[#This Row],[Ngày]])/3,0)) &amp; "/" &amp; YEAR(Table1[[#This Row],[Ngày]])</f>
        <v>Q 3/2022</v>
      </c>
      <c r="E136">
        <f>YEAR(Table1[[#This Row],[Ngày]])</f>
        <v>2022</v>
      </c>
      <c r="F136" s="5">
        <v>0.43979166666666664</v>
      </c>
      <c r="G136" t="str">
        <f>IF(Table1[[#This Row],[Thời gian]]="","",VLOOKUP(Table1[[#This Row],[Thời gian]]-TRUNC(Table1[[#This Row],[Thời gian]]),tblTimes78[],2,TRUE))</f>
        <v>10 AM - 12 PM</v>
      </c>
      <c r="H136" t="s">
        <v>344</v>
      </c>
      <c r="I136" t="s">
        <v>46</v>
      </c>
      <c r="J136" t="s">
        <v>52</v>
      </c>
      <c r="K136" t="str">
        <f>VLOOKUP(Table1[[#This Row],[Khu vực]],TUKHOA_DATA!$E$2:$F$12,2,FALSE)</f>
        <v>KV05</v>
      </c>
      <c r="L136" t="s">
        <v>40</v>
      </c>
      <c r="M136" t="str">
        <f>VLOOKUP(Table1[[#This Row],[Kênh mua hàng]],TUKHOA_DATA!$C$2:$D$12,2,FALSE)</f>
        <v>K01</v>
      </c>
      <c r="N136" t="s">
        <v>99</v>
      </c>
      <c r="O136" t="str">
        <f>VLOOKUP(Table1[[#This Row],[Nhân viên phụ trách]],TUKHOA_DATA!$G$2:$H$13,2,FALSE)</f>
        <v>NV03</v>
      </c>
      <c r="P136" s="18">
        <v>90</v>
      </c>
      <c r="Q136">
        <v>27</v>
      </c>
      <c r="R136" s="18">
        <f>Table1[[#This Row],[Số lượng]]*Table1[[#This Row],[Giá bán ($)]]</f>
        <v>2430</v>
      </c>
      <c r="S136">
        <f>VLOOKUP(Table1[[#This Row],[Tên dòng sản phẩm]],'Ngân sách'!$C$29:$D$32,2,FALSE)</f>
        <v>25</v>
      </c>
    </row>
    <row r="137" spans="1:19">
      <c r="A137" s="9">
        <v>44764</v>
      </c>
      <c r="B137" s="9" t="str">
        <f>CHOOSE(WEEKDAY(Table1[[#This Row],[Ngày]],1),"CN","T2","T3","T4","T5","T6","T7","CN")</f>
        <v>T6</v>
      </c>
      <c r="C137" t="str">
        <f>"Tháng "&amp;MONTH(Table1[[#This Row],[Ngày]]) &amp; "/" &amp;YEAR(Table1[[#This Row],[Ngày]])</f>
        <v>Tháng 7/2022</v>
      </c>
      <c r="D137" t="str">
        <f>"Q "&amp;IF(Table1[[#This Row],[Ngày]]="","",ROUNDUP(MONTH(Table1[[#This Row],[Ngày]])/3,0)) &amp; "/" &amp; YEAR(Table1[[#This Row],[Ngày]])</f>
        <v>Q 3/2022</v>
      </c>
      <c r="E137">
        <f>YEAR(Table1[[#This Row],[Ngày]])</f>
        <v>2022</v>
      </c>
      <c r="F137" s="5">
        <v>0.63377314814814811</v>
      </c>
      <c r="G137" t="str">
        <f>IF(Table1[[#This Row],[Thời gian]]="","",VLOOKUP(Table1[[#This Row],[Thời gian]]-TRUNC(Table1[[#This Row],[Thời gian]]),tblTimes78[],2,TRUE))</f>
        <v>2 PM - 4 PM</v>
      </c>
      <c r="H137" t="s">
        <v>346</v>
      </c>
      <c r="I137" t="s">
        <v>44</v>
      </c>
      <c r="J137" t="s">
        <v>54</v>
      </c>
      <c r="K137" t="str">
        <f>VLOOKUP(Table1[[#This Row],[Khu vực]],TUKHOA_DATA!$E$2:$F$12,2,FALSE)</f>
        <v>KV04</v>
      </c>
      <c r="L137" t="s">
        <v>40</v>
      </c>
      <c r="M137" t="str">
        <f>VLOOKUP(Table1[[#This Row],[Kênh mua hàng]],TUKHOA_DATA!$C$2:$D$12,2,FALSE)</f>
        <v>K01</v>
      </c>
      <c r="N137" t="s">
        <v>96</v>
      </c>
      <c r="O137" t="str">
        <f>VLOOKUP(Table1[[#This Row],[Nhân viên phụ trách]],TUKHOA_DATA!$G$2:$H$13,2,FALSE)</f>
        <v>NV04</v>
      </c>
      <c r="P137" s="18">
        <v>110</v>
      </c>
      <c r="Q137">
        <v>47</v>
      </c>
      <c r="R137" s="18">
        <f>Table1[[#This Row],[Số lượng]]*Table1[[#This Row],[Giá bán ($)]]</f>
        <v>5170</v>
      </c>
      <c r="S137">
        <f>VLOOKUP(Table1[[#This Row],[Tên dòng sản phẩm]],'Ngân sách'!$C$29:$D$32,2,FALSE)</f>
        <v>36</v>
      </c>
    </row>
    <row r="138" spans="1:19">
      <c r="A138" s="9">
        <v>44764</v>
      </c>
      <c r="B138" s="9" t="str">
        <f>CHOOSE(WEEKDAY(Table1[[#This Row],[Ngày]],1),"CN","T2","T3","T4","T5","T6","T7","CN")</f>
        <v>T6</v>
      </c>
      <c r="C138" t="str">
        <f>"Tháng "&amp;MONTH(Table1[[#This Row],[Ngày]]) &amp; "/" &amp;YEAR(Table1[[#This Row],[Ngày]])</f>
        <v>Tháng 7/2022</v>
      </c>
      <c r="D138" t="str">
        <f>"Q "&amp;IF(Table1[[#This Row],[Ngày]]="","",ROUNDUP(MONTH(Table1[[#This Row],[Ngày]])/3,0)) &amp; "/" &amp; YEAR(Table1[[#This Row],[Ngày]])</f>
        <v>Q 3/2022</v>
      </c>
      <c r="E138">
        <f>YEAR(Table1[[#This Row],[Ngày]])</f>
        <v>2022</v>
      </c>
      <c r="F138" s="5">
        <v>0.52280092592592597</v>
      </c>
      <c r="G138" t="str">
        <f>IF(Table1[[#This Row],[Thời gian]]="","",VLOOKUP(Table1[[#This Row],[Thời gian]]-TRUNC(Table1[[#This Row],[Thời gian]]),tblTimes78[],2,TRUE))</f>
        <v>12 PM - 2 PM</v>
      </c>
      <c r="H138" t="s">
        <v>347</v>
      </c>
      <c r="I138" t="s">
        <v>41</v>
      </c>
      <c r="J138" t="s">
        <v>89</v>
      </c>
      <c r="K138" t="str">
        <f>VLOOKUP(Table1[[#This Row],[Khu vực]],TUKHOA_DATA!$E$2:$F$12,2,FALSE)</f>
        <v>KV06</v>
      </c>
      <c r="L138" t="s">
        <v>40</v>
      </c>
      <c r="M138" t="str">
        <f>VLOOKUP(Table1[[#This Row],[Kênh mua hàng]],TUKHOA_DATA!$C$2:$D$12,2,FALSE)</f>
        <v>K01</v>
      </c>
      <c r="N138" t="s">
        <v>51</v>
      </c>
      <c r="O138" t="str">
        <f>VLOOKUP(Table1[[#This Row],[Nhân viên phụ trách]],TUKHOA_DATA!$G$2:$H$13,2,FALSE)</f>
        <v>NV01</v>
      </c>
      <c r="P138" s="18">
        <v>100</v>
      </c>
      <c r="Q138">
        <v>72</v>
      </c>
      <c r="R138" s="18">
        <f>Table1[[#This Row],[Số lượng]]*Table1[[#This Row],[Giá bán ($)]]</f>
        <v>7200</v>
      </c>
      <c r="S138">
        <f>VLOOKUP(Table1[[#This Row],[Tên dòng sản phẩm]],'Ngân sách'!$C$29:$D$32,2,FALSE)</f>
        <v>28</v>
      </c>
    </row>
    <row r="139" spans="1:19">
      <c r="A139" s="9">
        <v>44767</v>
      </c>
      <c r="B139" s="9" t="str">
        <f>CHOOSE(WEEKDAY(Table1[[#This Row],[Ngày]],1),"CN","T2","T3","T4","T5","T6","T7","CN")</f>
        <v>T2</v>
      </c>
      <c r="C139" t="str">
        <f>"Tháng "&amp;MONTH(Table1[[#This Row],[Ngày]]) &amp; "/" &amp;YEAR(Table1[[#This Row],[Ngày]])</f>
        <v>Tháng 7/2022</v>
      </c>
      <c r="D139" t="str">
        <f>"Q "&amp;IF(Table1[[#This Row],[Ngày]]="","",ROUNDUP(MONTH(Table1[[#This Row],[Ngày]])/3,0)) &amp; "/" &amp; YEAR(Table1[[#This Row],[Ngày]])</f>
        <v>Q 3/2022</v>
      </c>
      <c r="E139">
        <f>YEAR(Table1[[#This Row],[Ngày]])</f>
        <v>2022</v>
      </c>
      <c r="F139" s="5">
        <v>0.53795138888888883</v>
      </c>
      <c r="G139" t="str">
        <f>IF(Table1[[#This Row],[Thời gian]]="","",VLOOKUP(Table1[[#This Row],[Thời gian]]-TRUNC(Table1[[#This Row],[Thời gian]]),tblTimes78[],2,TRUE))</f>
        <v>12 PM - 2 PM</v>
      </c>
      <c r="H139" t="s">
        <v>349</v>
      </c>
      <c r="I139" t="s">
        <v>41</v>
      </c>
      <c r="J139" t="s">
        <v>89</v>
      </c>
      <c r="K139" t="str">
        <f>VLOOKUP(Table1[[#This Row],[Khu vực]],TUKHOA_DATA!$E$2:$F$12,2,FALSE)</f>
        <v>KV06</v>
      </c>
      <c r="L139" t="s">
        <v>40</v>
      </c>
      <c r="M139" t="str">
        <f>VLOOKUP(Table1[[#This Row],[Kênh mua hàng]],TUKHOA_DATA!$C$2:$D$12,2,FALSE)</f>
        <v>K01</v>
      </c>
      <c r="N139" t="s">
        <v>99</v>
      </c>
      <c r="O139" t="str">
        <f>VLOOKUP(Table1[[#This Row],[Nhân viên phụ trách]],TUKHOA_DATA!$G$2:$H$13,2,FALSE)</f>
        <v>NV03</v>
      </c>
      <c r="P139" s="18">
        <v>100</v>
      </c>
      <c r="Q139">
        <v>75</v>
      </c>
      <c r="R139" s="18">
        <f>Table1[[#This Row],[Số lượng]]*Table1[[#This Row],[Giá bán ($)]]</f>
        <v>7500</v>
      </c>
      <c r="S139">
        <f>VLOOKUP(Table1[[#This Row],[Tên dòng sản phẩm]],'Ngân sách'!$C$29:$D$32,2,FALSE)</f>
        <v>28</v>
      </c>
    </row>
    <row r="140" spans="1:19">
      <c r="A140" s="9">
        <v>44768</v>
      </c>
      <c r="B140" s="9" t="str">
        <f>CHOOSE(WEEKDAY(Table1[[#This Row],[Ngày]],1),"CN","T2","T3","T4","T5","T6","T7","CN")</f>
        <v>T3</v>
      </c>
      <c r="C140" t="str">
        <f>"Tháng "&amp;MONTH(Table1[[#This Row],[Ngày]]) &amp; "/" &amp;YEAR(Table1[[#This Row],[Ngày]])</f>
        <v>Tháng 7/2022</v>
      </c>
      <c r="D140" t="str">
        <f>"Q "&amp;IF(Table1[[#This Row],[Ngày]]="","",ROUNDUP(MONTH(Table1[[#This Row],[Ngày]])/3,0)) &amp; "/" &amp; YEAR(Table1[[#This Row],[Ngày]])</f>
        <v>Q 3/2022</v>
      </c>
      <c r="E140">
        <f>YEAR(Table1[[#This Row],[Ngày]])</f>
        <v>2022</v>
      </c>
      <c r="F140" s="5">
        <v>0.61697916666666663</v>
      </c>
      <c r="G140" t="str">
        <f>IF(Table1[[#This Row],[Thời gian]]="","",VLOOKUP(Table1[[#This Row],[Thời gian]]-TRUNC(Table1[[#This Row],[Thời gian]]),tblTimes78[],2,TRUE))</f>
        <v>2 PM - 4 PM</v>
      </c>
      <c r="H140" t="s">
        <v>350</v>
      </c>
      <c r="I140" t="s">
        <v>44</v>
      </c>
      <c r="J140" t="s">
        <v>94</v>
      </c>
      <c r="K140" t="str">
        <f>VLOOKUP(Table1[[#This Row],[Khu vực]],TUKHOA_DATA!$E$2:$F$12,2,FALSE)</f>
        <v>KV02</v>
      </c>
      <c r="L140" t="s">
        <v>40</v>
      </c>
      <c r="M140" t="str">
        <f>VLOOKUP(Table1[[#This Row],[Kênh mua hàng]],TUKHOA_DATA!$C$2:$D$12,2,FALSE)</f>
        <v>K01</v>
      </c>
      <c r="N140" t="s">
        <v>96</v>
      </c>
      <c r="O140" t="str">
        <f>VLOOKUP(Table1[[#This Row],[Nhân viên phụ trách]],TUKHOA_DATA!$G$2:$H$13,2,FALSE)</f>
        <v>NV04</v>
      </c>
      <c r="P140" s="18">
        <v>110</v>
      </c>
      <c r="Q140">
        <v>46</v>
      </c>
      <c r="R140" s="18">
        <f>Table1[[#This Row],[Số lượng]]*Table1[[#This Row],[Giá bán ($)]]</f>
        <v>5060</v>
      </c>
      <c r="S140">
        <f>VLOOKUP(Table1[[#This Row],[Tên dòng sản phẩm]],'Ngân sách'!$C$29:$D$32,2,FALSE)</f>
        <v>36</v>
      </c>
    </row>
    <row r="141" spans="1:19">
      <c r="A141" s="9">
        <v>44769</v>
      </c>
      <c r="B141" s="9" t="str">
        <f>CHOOSE(WEEKDAY(Table1[[#This Row],[Ngày]],1),"CN","T2","T3","T4","T5","T6","T7","CN")</f>
        <v>T4</v>
      </c>
      <c r="C141" t="str">
        <f>"Tháng "&amp;MONTH(Table1[[#This Row],[Ngày]]) &amp; "/" &amp;YEAR(Table1[[#This Row],[Ngày]])</f>
        <v>Tháng 7/2022</v>
      </c>
      <c r="D141" t="str">
        <f>"Q "&amp;IF(Table1[[#This Row],[Ngày]]="","",ROUNDUP(MONTH(Table1[[#This Row],[Ngày]])/3,0)) &amp; "/" &amp; YEAR(Table1[[#This Row],[Ngày]])</f>
        <v>Q 3/2022</v>
      </c>
      <c r="E141">
        <f>YEAR(Table1[[#This Row],[Ngày]])</f>
        <v>2022</v>
      </c>
      <c r="F141" s="5">
        <v>0.45493055555555556</v>
      </c>
      <c r="G141" t="str">
        <f>IF(Table1[[#This Row],[Thời gian]]="","",VLOOKUP(Table1[[#This Row],[Thời gian]]-TRUNC(Table1[[#This Row],[Thời gian]]),tblTimes78[],2,TRUE))</f>
        <v>10 AM - 12 PM</v>
      </c>
      <c r="H141" t="s">
        <v>352</v>
      </c>
      <c r="I141" t="s">
        <v>46</v>
      </c>
      <c r="J141" t="s">
        <v>94</v>
      </c>
      <c r="K141" t="str">
        <f>VLOOKUP(Table1[[#This Row],[Khu vực]],TUKHOA_DATA!$E$2:$F$12,2,FALSE)</f>
        <v>KV02</v>
      </c>
      <c r="L141" t="s">
        <v>40</v>
      </c>
      <c r="M141" t="str">
        <f>VLOOKUP(Table1[[#This Row],[Kênh mua hàng]],TUKHOA_DATA!$C$2:$D$12,2,FALSE)</f>
        <v>K01</v>
      </c>
      <c r="N141" t="s">
        <v>99</v>
      </c>
      <c r="O141" t="str">
        <f>VLOOKUP(Table1[[#This Row],[Nhân viên phụ trách]],TUKHOA_DATA!$G$2:$H$13,2,FALSE)</f>
        <v>NV03</v>
      </c>
      <c r="P141" s="18">
        <v>90</v>
      </c>
      <c r="Q141">
        <v>28</v>
      </c>
      <c r="R141" s="18">
        <f>Table1[[#This Row],[Số lượng]]*Table1[[#This Row],[Giá bán ($)]]</f>
        <v>2520</v>
      </c>
      <c r="S141">
        <f>VLOOKUP(Table1[[#This Row],[Tên dòng sản phẩm]],'Ngân sách'!$C$29:$D$32,2,FALSE)</f>
        <v>25</v>
      </c>
    </row>
    <row r="142" spans="1:19">
      <c r="A142" s="9">
        <v>44771</v>
      </c>
      <c r="B142" s="9" t="str">
        <f>CHOOSE(WEEKDAY(Table1[[#This Row],[Ngày]],1),"CN","T2","T3","T4","T5","T6","T7","CN")</f>
        <v>T6</v>
      </c>
      <c r="C142" t="str">
        <f>"Tháng "&amp;MONTH(Table1[[#This Row],[Ngày]]) &amp; "/" &amp;YEAR(Table1[[#This Row],[Ngày]])</f>
        <v>Tháng 7/2022</v>
      </c>
      <c r="D142" t="str">
        <f>"Q "&amp;IF(Table1[[#This Row],[Ngày]]="","",ROUNDUP(MONTH(Table1[[#This Row],[Ngày]])/3,0)) &amp; "/" &amp; YEAR(Table1[[#This Row],[Ngày]])</f>
        <v>Q 3/2022</v>
      </c>
      <c r="E142">
        <f>YEAR(Table1[[#This Row],[Ngày]])</f>
        <v>2022</v>
      </c>
      <c r="F142" s="5">
        <v>0.61697916666666663</v>
      </c>
      <c r="G142" t="str">
        <f>IF(Table1[[#This Row],[Thời gian]]="","",VLOOKUP(Table1[[#This Row],[Thời gian]]-TRUNC(Table1[[#This Row],[Thời gian]]),tblTimes78[],2,TRUE))</f>
        <v>2 PM - 4 PM</v>
      </c>
      <c r="H142" t="s">
        <v>355</v>
      </c>
      <c r="I142" t="s">
        <v>46</v>
      </c>
      <c r="J142" t="s">
        <v>56</v>
      </c>
      <c r="K142" t="str">
        <f>VLOOKUP(Table1[[#This Row],[Khu vực]],TUKHOA_DATA!$E$2:$F$12,2,FALSE)</f>
        <v>KV03</v>
      </c>
      <c r="L142" t="s">
        <v>40</v>
      </c>
      <c r="M142" t="str">
        <f>VLOOKUP(Table1[[#This Row],[Kênh mua hàng]],TUKHOA_DATA!$C$2:$D$12,2,FALSE)</f>
        <v>K01</v>
      </c>
      <c r="N142" t="s">
        <v>96</v>
      </c>
      <c r="O142" t="str">
        <f>VLOOKUP(Table1[[#This Row],[Nhân viên phụ trách]],TUKHOA_DATA!$G$2:$H$13,2,FALSE)</f>
        <v>NV04</v>
      </c>
      <c r="P142" s="18">
        <v>90</v>
      </c>
      <c r="Q142">
        <v>30</v>
      </c>
      <c r="R142" s="18">
        <f>Table1[[#This Row],[Số lượng]]*Table1[[#This Row],[Giá bán ($)]]</f>
        <v>2700</v>
      </c>
      <c r="S142">
        <f>VLOOKUP(Table1[[#This Row],[Tên dòng sản phẩm]],'Ngân sách'!$C$29:$D$32,2,FALSE)</f>
        <v>25</v>
      </c>
    </row>
    <row r="143" spans="1:19">
      <c r="A143" s="9">
        <v>44772</v>
      </c>
      <c r="B143" s="9" t="str">
        <f>CHOOSE(WEEKDAY(Table1[[#This Row],[Ngày]],1),"CN","T2","T3","T4","T5","T6","T7","CN")</f>
        <v>T7</v>
      </c>
      <c r="C143" t="str">
        <f>"Tháng "&amp;MONTH(Table1[[#This Row],[Ngày]]) &amp; "/" &amp;YEAR(Table1[[#This Row],[Ngày]])</f>
        <v>Tháng 7/2022</v>
      </c>
      <c r="D143" t="str">
        <f>"Q "&amp;IF(Table1[[#This Row],[Ngày]]="","",ROUNDUP(MONTH(Table1[[#This Row],[Ngày]])/3,0)) &amp; "/" &amp; YEAR(Table1[[#This Row],[Ngày]])</f>
        <v>Q 3/2022</v>
      </c>
      <c r="E143">
        <f>YEAR(Table1[[#This Row],[Ngày]])</f>
        <v>2022</v>
      </c>
      <c r="F143" s="5">
        <v>0.41538194444444443</v>
      </c>
      <c r="G143" t="str">
        <f>IF(Table1[[#This Row],[Thời gian]]="","",VLOOKUP(Table1[[#This Row],[Thời gian]]-TRUNC(Table1[[#This Row],[Thời gian]]),tblTimes78[],2,TRUE))</f>
        <v>8 AM - 10 AM</v>
      </c>
      <c r="H143" t="s">
        <v>357</v>
      </c>
      <c r="I143" t="s">
        <v>41</v>
      </c>
      <c r="J143" t="s">
        <v>89</v>
      </c>
      <c r="K143" t="str">
        <f>VLOOKUP(Table1[[#This Row],[Khu vực]],TUKHOA_DATA!$E$2:$F$12,2,FALSE)</f>
        <v>KV06</v>
      </c>
      <c r="L143" t="s">
        <v>40</v>
      </c>
      <c r="M143" t="str">
        <f>VLOOKUP(Table1[[#This Row],[Kênh mua hàng]],TUKHOA_DATA!$C$2:$D$12,2,FALSE)</f>
        <v>K01</v>
      </c>
      <c r="N143" t="s">
        <v>99</v>
      </c>
      <c r="O143" t="str">
        <f>VLOOKUP(Table1[[#This Row],[Nhân viên phụ trách]],TUKHOA_DATA!$G$2:$H$13,2,FALSE)</f>
        <v>NV03</v>
      </c>
      <c r="P143" s="18">
        <v>100</v>
      </c>
      <c r="Q143">
        <v>51</v>
      </c>
      <c r="R143" s="18">
        <f>Table1[[#This Row],[Số lượng]]*Table1[[#This Row],[Giá bán ($)]]</f>
        <v>5100</v>
      </c>
      <c r="S143">
        <f>VLOOKUP(Table1[[#This Row],[Tên dòng sản phẩm]],'Ngân sách'!$C$29:$D$32,2,FALSE)</f>
        <v>28</v>
      </c>
    </row>
    <row r="144" spans="1:19">
      <c r="A144" s="9">
        <v>44773</v>
      </c>
      <c r="B144" s="9" t="str">
        <f>CHOOSE(WEEKDAY(Table1[[#This Row],[Ngày]],1),"CN","T2","T3","T4","T5","T6","T7","CN")</f>
        <v>CN</v>
      </c>
      <c r="C144" t="str">
        <f>"Tháng "&amp;MONTH(Table1[[#This Row],[Ngày]]) &amp; "/" &amp;YEAR(Table1[[#This Row],[Ngày]])</f>
        <v>Tháng 7/2022</v>
      </c>
      <c r="D144" t="str">
        <f>"Q "&amp;IF(Table1[[#This Row],[Ngày]]="","",ROUNDUP(MONTH(Table1[[#This Row],[Ngày]])/3,0)) &amp; "/" &amp; YEAR(Table1[[#This Row],[Ngày]])</f>
        <v>Q 3/2022</v>
      </c>
      <c r="E144">
        <f>YEAR(Table1[[#This Row],[Ngày]])</f>
        <v>2022</v>
      </c>
      <c r="F144" s="5">
        <v>0.51181712962962966</v>
      </c>
      <c r="G144" t="str">
        <f>IF(Table1[[#This Row],[Thời gian]]="","",VLOOKUP(Table1[[#This Row],[Thời gian]]-TRUNC(Table1[[#This Row],[Thời gian]]),tblTimes78[],2,TRUE))</f>
        <v>12 PM - 2 PM</v>
      </c>
      <c r="H144" t="s">
        <v>358</v>
      </c>
      <c r="I144" t="s">
        <v>46</v>
      </c>
      <c r="J144" t="s">
        <v>94</v>
      </c>
      <c r="K144" t="str">
        <f>VLOOKUP(Table1[[#This Row],[Khu vực]],TUKHOA_DATA!$E$2:$F$12,2,FALSE)</f>
        <v>KV02</v>
      </c>
      <c r="L144" t="s">
        <v>40</v>
      </c>
      <c r="M144" t="str">
        <f>VLOOKUP(Table1[[#This Row],[Kênh mua hàng]],TUKHOA_DATA!$C$2:$D$12,2,FALSE)</f>
        <v>K01</v>
      </c>
      <c r="N144" t="s">
        <v>57</v>
      </c>
      <c r="O144" t="str">
        <f>VLOOKUP(Table1[[#This Row],[Nhân viên phụ trách]],TUKHOA_DATA!$G$2:$H$13,2,FALSE)</f>
        <v>NV02</v>
      </c>
      <c r="P144" s="18">
        <v>90</v>
      </c>
      <c r="Q144">
        <v>28</v>
      </c>
      <c r="R144" s="18">
        <f>Table1[[#This Row],[Số lượng]]*Table1[[#This Row],[Giá bán ($)]]</f>
        <v>2520</v>
      </c>
      <c r="S144">
        <f>VLOOKUP(Table1[[#This Row],[Tên dòng sản phẩm]],'Ngân sách'!$C$29:$D$32,2,FALSE)</f>
        <v>25</v>
      </c>
    </row>
    <row r="145" spans="1:19">
      <c r="A145" s="9">
        <v>44773</v>
      </c>
      <c r="B145" s="9" t="str">
        <f>CHOOSE(WEEKDAY(Table1[[#This Row],[Ngày]],1),"CN","T2","T3","T4","T5","T6","T7","CN")</f>
        <v>CN</v>
      </c>
      <c r="C145" t="str">
        <f>"Tháng "&amp;MONTH(Table1[[#This Row],[Ngày]]) &amp; "/" &amp;YEAR(Table1[[#This Row],[Ngày]])</f>
        <v>Tháng 7/2022</v>
      </c>
      <c r="D145" t="str">
        <f>"Q "&amp;IF(Table1[[#This Row],[Ngày]]="","",ROUNDUP(MONTH(Table1[[#This Row],[Ngày]])/3,0)) &amp; "/" &amp; YEAR(Table1[[#This Row],[Ngày]])</f>
        <v>Q 3/2022</v>
      </c>
      <c r="E145">
        <f>YEAR(Table1[[#This Row],[Ngày]])</f>
        <v>2022</v>
      </c>
      <c r="F145" s="5">
        <v>0.6368287037037037</v>
      </c>
      <c r="G145" t="str">
        <f>IF(Table1[[#This Row],[Thời gian]]="","",VLOOKUP(Table1[[#This Row],[Thời gian]]-TRUNC(Table1[[#This Row],[Thời gian]]),tblTimes78[],2,TRUE))</f>
        <v>2 PM - 4 PM</v>
      </c>
      <c r="H145" t="s">
        <v>359</v>
      </c>
      <c r="I145" t="s">
        <v>41</v>
      </c>
      <c r="J145" t="s">
        <v>94</v>
      </c>
      <c r="K145" t="str">
        <f>VLOOKUP(Table1[[#This Row],[Khu vực]],TUKHOA_DATA!$E$2:$F$12,2,FALSE)</f>
        <v>KV02</v>
      </c>
      <c r="L145" t="s">
        <v>40</v>
      </c>
      <c r="M145" t="str">
        <f>VLOOKUP(Table1[[#This Row],[Kênh mua hàng]],TUKHOA_DATA!$C$2:$D$12,2,FALSE)</f>
        <v>K01</v>
      </c>
      <c r="N145" t="s">
        <v>96</v>
      </c>
      <c r="O145" t="str">
        <f>VLOOKUP(Table1[[#This Row],[Nhân viên phụ trách]],TUKHOA_DATA!$G$2:$H$13,2,FALSE)</f>
        <v>NV04</v>
      </c>
      <c r="P145" s="18">
        <v>100</v>
      </c>
      <c r="Q145">
        <v>70</v>
      </c>
      <c r="R145" s="18">
        <f>Table1[[#This Row],[Số lượng]]*Table1[[#This Row],[Giá bán ($)]]</f>
        <v>7000</v>
      </c>
      <c r="S145">
        <f>VLOOKUP(Table1[[#This Row],[Tên dòng sản phẩm]],'Ngân sách'!$C$29:$D$32,2,FALSE)</f>
        <v>28</v>
      </c>
    </row>
    <row r="146" spans="1:19">
      <c r="A146" s="9">
        <v>44775</v>
      </c>
      <c r="B146" s="9" t="str">
        <f>CHOOSE(WEEKDAY(Table1[[#This Row],[Ngày]],1),"CN","T2","T3","T4","T5","T6","T7","CN")</f>
        <v>T3</v>
      </c>
      <c r="C146" t="str">
        <f>"Tháng "&amp;MONTH(Table1[[#This Row],[Ngày]]) &amp; "/" &amp;YEAR(Table1[[#This Row],[Ngày]])</f>
        <v>Tháng 8/2022</v>
      </c>
      <c r="D146" t="str">
        <f>"Q "&amp;IF(Table1[[#This Row],[Ngày]]="","",ROUNDUP(MONTH(Table1[[#This Row],[Ngày]])/3,0)) &amp; "/" &amp; YEAR(Table1[[#This Row],[Ngày]])</f>
        <v>Q 3/2022</v>
      </c>
      <c r="E146">
        <f>YEAR(Table1[[#This Row],[Ngày]])</f>
        <v>2022</v>
      </c>
      <c r="F146" s="5">
        <v>0.33631944444444445</v>
      </c>
      <c r="G146" t="str">
        <f>IF(Table1[[#This Row],[Thời gian]]="","",VLOOKUP(Table1[[#This Row],[Thời gian]]-TRUNC(Table1[[#This Row],[Thời gian]]),tblTimes78[],2,TRUE))</f>
        <v>8 AM - 10 AM</v>
      </c>
      <c r="H146" t="s">
        <v>360</v>
      </c>
      <c r="I146" t="s">
        <v>38</v>
      </c>
      <c r="J146" t="s">
        <v>54</v>
      </c>
      <c r="K146" t="str">
        <f>VLOOKUP(Table1[[#This Row],[Khu vực]],TUKHOA_DATA!$E$2:$F$12,2,FALSE)</f>
        <v>KV04</v>
      </c>
      <c r="L146" t="s">
        <v>40</v>
      </c>
      <c r="M146" t="str">
        <f>VLOOKUP(Table1[[#This Row],[Kênh mua hàng]],TUKHOA_DATA!$C$2:$D$12,2,FALSE)</f>
        <v>K01</v>
      </c>
      <c r="N146" t="s">
        <v>96</v>
      </c>
      <c r="O146" t="str">
        <f>VLOOKUP(Table1[[#This Row],[Nhân viên phụ trách]],TUKHOA_DATA!$G$2:$H$13,2,FALSE)</f>
        <v>NV04</v>
      </c>
      <c r="P146" s="18">
        <v>100</v>
      </c>
      <c r="Q146">
        <v>96</v>
      </c>
      <c r="R146" s="18">
        <f>Table1[[#This Row],[Số lượng]]*Table1[[#This Row],[Giá bán ($)]]</f>
        <v>9600</v>
      </c>
      <c r="S146">
        <f>VLOOKUP(Table1[[#This Row],[Tên dòng sản phẩm]],'Ngân sách'!$C$29:$D$32,2,FALSE)</f>
        <v>22</v>
      </c>
    </row>
    <row r="147" spans="1:19">
      <c r="A147" s="9">
        <v>44775</v>
      </c>
      <c r="B147" s="9" t="str">
        <f>CHOOSE(WEEKDAY(Table1[[#This Row],[Ngày]],1),"CN","T2","T3","T4","T5","T6","T7","CN")</f>
        <v>T3</v>
      </c>
      <c r="C147" t="str">
        <f>"Tháng "&amp;MONTH(Table1[[#This Row],[Ngày]]) &amp; "/" &amp;YEAR(Table1[[#This Row],[Ngày]])</f>
        <v>Tháng 8/2022</v>
      </c>
      <c r="D147" t="str">
        <f>"Q "&amp;IF(Table1[[#This Row],[Ngày]]="","",ROUNDUP(MONTH(Table1[[#This Row],[Ngày]])/3,0)) &amp; "/" &amp; YEAR(Table1[[#This Row],[Ngày]])</f>
        <v>Q 3/2022</v>
      </c>
      <c r="E147">
        <f>YEAR(Table1[[#This Row],[Ngày]])</f>
        <v>2022</v>
      </c>
      <c r="F147" s="5">
        <v>0.45493055555555556</v>
      </c>
      <c r="G147" t="str">
        <f>IF(Table1[[#This Row],[Thời gian]]="","",VLOOKUP(Table1[[#This Row],[Thời gian]]-TRUNC(Table1[[#This Row],[Thời gian]]),tblTimes78[],2,TRUE))</f>
        <v>10 AM - 12 PM</v>
      </c>
      <c r="H147" t="s">
        <v>361</v>
      </c>
      <c r="I147" t="s">
        <v>41</v>
      </c>
      <c r="J147" t="s">
        <v>54</v>
      </c>
      <c r="K147" t="str">
        <f>VLOOKUP(Table1[[#This Row],[Khu vực]],TUKHOA_DATA!$E$2:$F$12,2,FALSE)</f>
        <v>KV04</v>
      </c>
      <c r="L147" t="s">
        <v>40</v>
      </c>
      <c r="M147" t="str">
        <f>VLOOKUP(Table1[[#This Row],[Kênh mua hàng]],TUKHOA_DATA!$C$2:$D$12,2,FALSE)</f>
        <v>K01</v>
      </c>
      <c r="N147" t="s">
        <v>96</v>
      </c>
      <c r="O147" t="str">
        <f>VLOOKUP(Table1[[#This Row],[Nhân viên phụ trách]],TUKHOA_DATA!$G$2:$H$13,2,FALSE)</f>
        <v>NV04</v>
      </c>
      <c r="P147" s="18">
        <v>100</v>
      </c>
      <c r="Q147">
        <v>71</v>
      </c>
      <c r="R147" s="18">
        <f>Table1[[#This Row],[Số lượng]]*Table1[[#This Row],[Giá bán ($)]]</f>
        <v>7100</v>
      </c>
      <c r="S147">
        <f>VLOOKUP(Table1[[#This Row],[Tên dòng sản phẩm]],'Ngân sách'!$C$29:$D$32,2,FALSE)</f>
        <v>28</v>
      </c>
    </row>
    <row r="148" spans="1:19">
      <c r="A148" s="9">
        <v>44776</v>
      </c>
      <c r="B148" s="9" t="str">
        <f>CHOOSE(WEEKDAY(Table1[[#This Row],[Ngày]],1),"CN","T2","T3","T4","T5","T6","T7","CN")</f>
        <v>T4</v>
      </c>
      <c r="C148" t="str">
        <f>"Tháng "&amp;MONTH(Table1[[#This Row],[Ngày]]) &amp; "/" &amp;YEAR(Table1[[#This Row],[Ngày]])</f>
        <v>Tháng 8/2022</v>
      </c>
      <c r="D148" t="str">
        <f>"Q "&amp;IF(Table1[[#This Row],[Ngày]]="","",ROUNDUP(MONTH(Table1[[#This Row],[Ngày]])/3,0)) &amp; "/" &amp; YEAR(Table1[[#This Row],[Ngày]])</f>
        <v>Q 3/2022</v>
      </c>
      <c r="E148">
        <f>YEAR(Table1[[#This Row],[Ngày]])</f>
        <v>2022</v>
      </c>
      <c r="F148" s="5">
        <v>0.6368287037037037</v>
      </c>
      <c r="G148" t="str">
        <f>IF(Table1[[#This Row],[Thời gian]]="","",VLOOKUP(Table1[[#This Row],[Thời gian]]-TRUNC(Table1[[#This Row],[Thời gian]]),tblTimes78[],2,TRUE))</f>
        <v>2 PM - 4 PM</v>
      </c>
      <c r="H148" t="s">
        <v>362</v>
      </c>
      <c r="I148" t="s">
        <v>44</v>
      </c>
      <c r="J148" t="s">
        <v>56</v>
      </c>
      <c r="K148" t="str">
        <f>VLOOKUP(Table1[[#This Row],[Khu vực]],TUKHOA_DATA!$E$2:$F$12,2,FALSE)</f>
        <v>KV03</v>
      </c>
      <c r="L148" t="s">
        <v>40</v>
      </c>
      <c r="M148" t="str">
        <f>VLOOKUP(Table1[[#This Row],[Kênh mua hàng]],TUKHOA_DATA!$C$2:$D$12,2,FALSE)</f>
        <v>K01</v>
      </c>
      <c r="N148" t="s">
        <v>96</v>
      </c>
      <c r="O148" t="str">
        <f>VLOOKUP(Table1[[#This Row],[Nhân viên phụ trách]],TUKHOA_DATA!$G$2:$H$13,2,FALSE)</f>
        <v>NV04</v>
      </c>
      <c r="P148" s="18">
        <v>110</v>
      </c>
      <c r="Q148">
        <v>45</v>
      </c>
      <c r="R148" s="18">
        <f>Table1[[#This Row],[Số lượng]]*Table1[[#This Row],[Giá bán ($)]]</f>
        <v>4950</v>
      </c>
      <c r="S148">
        <f>VLOOKUP(Table1[[#This Row],[Tên dòng sản phẩm]],'Ngân sách'!$C$29:$D$32,2,FALSE)</f>
        <v>36</v>
      </c>
    </row>
    <row r="149" spans="1:19">
      <c r="A149" s="9">
        <v>44780</v>
      </c>
      <c r="B149" s="9" t="str">
        <f>CHOOSE(WEEKDAY(Table1[[#This Row],[Ngày]],1),"CN","T2","T3","T4","T5","T6","T7","CN")</f>
        <v>CN</v>
      </c>
      <c r="C149" t="str">
        <f>"Tháng "&amp;MONTH(Table1[[#This Row],[Ngày]]) &amp; "/" &amp;YEAR(Table1[[#This Row],[Ngày]])</f>
        <v>Tháng 8/2022</v>
      </c>
      <c r="D149" t="str">
        <f>"Q "&amp;IF(Table1[[#This Row],[Ngày]]="","",ROUNDUP(MONTH(Table1[[#This Row],[Ngày]])/3,0)) &amp; "/" &amp; YEAR(Table1[[#This Row],[Ngày]])</f>
        <v>Q 3/2022</v>
      </c>
      <c r="E149">
        <f>YEAR(Table1[[#This Row],[Ngày]])</f>
        <v>2022</v>
      </c>
      <c r="F149" s="5">
        <v>0.33631944444444445</v>
      </c>
      <c r="G149" t="str">
        <f>IF(Table1[[#This Row],[Thời gian]]="","",VLOOKUP(Table1[[#This Row],[Thời gian]]-TRUNC(Table1[[#This Row],[Thời gian]]),tblTimes78[],2,TRUE))</f>
        <v>8 AM - 10 AM</v>
      </c>
      <c r="H149" t="s">
        <v>364</v>
      </c>
      <c r="I149" t="s">
        <v>46</v>
      </c>
      <c r="J149" t="s">
        <v>56</v>
      </c>
      <c r="K149" t="str">
        <f>VLOOKUP(Table1[[#This Row],[Khu vực]],TUKHOA_DATA!$E$2:$F$12,2,FALSE)</f>
        <v>KV03</v>
      </c>
      <c r="L149" t="s">
        <v>40</v>
      </c>
      <c r="M149" t="str">
        <f>VLOOKUP(Table1[[#This Row],[Kênh mua hàng]],TUKHOA_DATA!$C$2:$D$12,2,FALSE)</f>
        <v>K01</v>
      </c>
      <c r="N149" t="s">
        <v>99</v>
      </c>
      <c r="O149" t="str">
        <f>VLOOKUP(Table1[[#This Row],[Nhân viên phụ trách]],TUKHOA_DATA!$G$2:$H$13,2,FALSE)</f>
        <v>NV03</v>
      </c>
      <c r="P149" s="18">
        <v>90</v>
      </c>
      <c r="Q149">
        <v>26</v>
      </c>
      <c r="R149" s="18">
        <f>Table1[[#This Row],[Số lượng]]*Table1[[#This Row],[Giá bán ($)]]</f>
        <v>2340</v>
      </c>
      <c r="S149">
        <f>VLOOKUP(Table1[[#This Row],[Tên dòng sản phẩm]],'Ngân sách'!$C$29:$D$32,2,FALSE)</f>
        <v>25</v>
      </c>
    </row>
    <row r="150" spans="1:19">
      <c r="A150" s="9">
        <v>44783</v>
      </c>
      <c r="B150" s="9" t="str">
        <f>CHOOSE(WEEKDAY(Table1[[#This Row],[Ngày]],1),"CN","T2","T3","T4","T5","T6","T7","CN")</f>
        <v>T4</v>
      </c>
      <c r="C150" t="str">
        <f>"Tháng "&amp;MONTH(Table1[[#This Row],[Ngày]]) &amp; "/" &amp;YEAR(Table1[[#This Row],[Ngày]])</f>
        <v>Tháng 8/2022</v>
      </c>
      <c r="D150" t="str">
        <f>"Q "&amp;IF(Table1[[#This Row],[Ngày]]="","",ROUNDUP(MONTH(Table1[[#This Row],[Ngày]])/3,0)) &amp; "/" &amp; YEAR(Table1[[#This Row],[Ngày]])</f>
        <v>Q 3/2022</v>
      </c>
      <c r="E150">
        <f>YEAR(Table1[[#This Row],[Ngày]])</f>
        <v>2022</v>
      </c>
      <c r="F150" s="5">
        <v>0.5581828703703704</v>
      </c>
      <c r="G150" t="str">
        <f>IF(Table1[[#This Row],[Thời gian]]="","",VLOOKUP(Table1[[#This Row],[Thời gian]]-TRUNC(Table1[[#This Row],[Thời gian]]),tblTimes78[],2,TRUE))</f>
        <v>12 PM - 2 PM</v>
      </c>
      <c r="H150" t="s">
        <v>370</v>
      </c>
      <c r="I150" t="s">
        <v>46</v>
      </c>
      <c r="J150" t="s">
        <v>94</v>
      </c>
      <c r="K150" t="str">
        <f>VLOOKUP(Table1[[#This Row],[Khu vực]],TUKHOA_DATA!$E$2:$F$12,2,FALSE)</f>
        <v>KV02</v>
      </c>
      <c r="L150" t="s">
        <v>40</v>
      </c>
      <c r="M150" t="str">
        <f>VLOOKUP(Table1[[#This Row],[Kênh mua hàng]],TUKHOA_DATA!$C$2:$D$12,2,FALSE)</f>
        <v>K01</v>
      </c>
      <c r="N150" t="s">
        <v>96</v>
      </c>
      <c r="O150" t="str">
        <f>VLOOKUP(Table1[[#This Row],[Nhân viên phụ trách]],TUKHOA_DATA!$G$2:$H$13,2,FALSE)</f>
        <v>NV04</v>
      </c>
      <c r="P150" s="18">
        <v>90</v>
      </c>
      <c r="Q150">
        <v>29</v>
      </c>
      <c r="R150" s="18">
        <f>Table1[[#This Row],[Số lượng]]*Table1[[#This Row],[Giá bán ($)]]</f>
        <v>2610</v>
      </c>
      <c r="S150">
        <f>VLOOKUP(Table1[[#This Row],[Tên dòng sản phẩm]],'Ngân sách'!$C$29:$D$32,2,FALSE)</f>
        <v>25</v>
      </c>
    </row>
    <row r="151" spans="1:19">
      <c r="A151" s="9">
        <v>44784</v>
      </c>
      <c r="B151" s="9" t="str">
        <f>CHOOSE(WEEKDAY(Table1[[#This Row],[Ngày]],1),"CN","T2","T3","T4","T5","T6","T7","CN")</f>
        <v>T5</v>
      </c>
      <c r="C151" t="str">
        <f>"Tháng "&amp;MONTH(Table1[[#This Row],[Ngày]]) &amp; "/" &amp;YEAR(Table1[[#This Row],[Ngày]])</f>
        <v>Tháng 8/2022</v>
      </c>
      <c r="D151" t="str">
        <f>"Q "&amp;IF(Table1[[#This Row],[Ngày]]="","",ROUNDUP(MONTH(Table1[[#This Row],[Ngày]])/3,0)) &amp; "/" &amp; YEAR(Table1[[#This Row],[Ngày]])</f>
        <v>Q 3/2022</v>
      </c>
      <c r="E151">
        <f>YEAR(Table1[[#This Row],[Ngày]])</f>
        <v>2022</v>
      </c>
      <c r="F151" s="5">
        <v>0.46900462962962958</v>
      </c>
      <c r="G151" t="str">
        <f>IF(Table1[[#This Row],[Thời gian]]="","",VLOOKUP(Table1[[#This Row],[Thời gian]]-TRUNC(Table1[[#This Row],[Thời gian]]),tblTimes78[],2,TRUE))</f>
        <v>10 AM - 12 PM</v>
      </c>
      <c r="H151" t="s">
        <v>372</v>
      </c>
      <c r="I151" t="s">
        <v>46</v>
      </c>
      <c r="J151" t="s">
        <v>54</v>
      </c>
      <c r="K151" t="str">
        <f>VLOOKUP(Table1[[#This Row],[Khu vực]],TUKHOA_DATA!$E$2:$F$12,2,FALSE)</f>
        <v>KV04</v>
      </c>
      <c r="L151" t="s">
        <v>40</v>
      </c>
      <c r="M151" t="str">
        <f>VLOOKUP(Table1[[#This Row],[Kênh mua hàng]],TUKHOA_DATA!$C$2:$D$12,2,FALSE)</f>
        <v>K01</v>
      </c>
      <c r="N151" t="s">
        <v>99</v>
      </c>
      <c r="O151" t="str">
        <f>VLOOKUP(Table1[[#This Row],[Nhân viên phụ trách]],TUKHOA_DATA!$G$2:$H$13,2,FALSE)</f>
        <v>NV03</v>
      </c>
      <c r="P151" s="18">
        <v>90</v>
      </c>
      <c r="Q151">
        <v>27</v>
      </c>
      <c r="R151" s="18">
        <f>Table1[[#This Row],[Số lượng]]*Table1[[#This Row],[Giá bán ($)]]</f>
        <v>2430</v>
      </c>
      <c r="S151">
        <f>VLOOKUP(Table1[[#This Row],[Tên dòng sản phẩm]],'Ngân sách'!$C$29:$D$32,2,FALSE)</f>
        <v>25</v>
      </c>
    </row>
    <row r="152" spans="1:19">
      <c r="A152" s="9">
        <v>44785</v>
      </c>
      <c r="B152" s="9" t="str">
        <f>CHOOSE(WEEKDAY(Table1[[#This Row],[Ngày]],1),"CN","T2","T3","T4","T5","T6","T7","CN")</f>
        <v>T6</v>
      </c>
      <c r="C152" t="str">
        <f>"Tháng "&amp;MONTH(Table1[[#This Row],[Ngày]]) &amp; "/" &amp;YEAR(Table1[[#This Row],[Ngày]])</f>
        <v>Tháng 8/2022</v>
      </c>
      <c r="D152" t="str">
        <f>"Q "&amp;IF(Table1[[#This Row],[Ngày]]="","",ROUNDUP(MONTH(Table1[[#This Row],[Ngày]])/3,0)) &amp; "/" &amp; YEAR(Table1[[#This Row],[Ngày]])</f>
        <v>Q 3/2022</v>
      </c>
      <c r="E152">
        <f>YEAR(Table1[[#This Row],[Ngày]])</f>
        <v>2022</v>
      </c>
      <c r="F152" s="5">
        <v>0.63377314814814811</v>
      </c>
      <c r="G152" t="str">
        <f>IF(Table1[[#This Row],[Thời gian]]="","",VLOOKUP(Table1[[#This Row],[Thời gian]]-TRUNC(Table1[[#This Row],[Thời gian]]),tblTimes78[],2,TRUE))</f>
        <v>2 PM - 4 PM</v>
      </c>
      <c r="H152" t="s">
        <v>374</v>
      </c>
      <c r="I152" t="s">
        <v>38</v>
      </c>
      <c r="J152" t="s">
        <v>56</v>
      </c>
      <c r="K152" t="str">
        <f>VLOOKUP(Table1[[#This Row],[Khu vực]],TUKHOA_DATA!$E$2:$F$12,2,FALSE)</f>
        <v>KV03</v>
      </c>
      <c r="L152" t="s">
        <v>40</v>
      </c>
      <c r="M152" t="str">
        <f>VLOOKUP(Table1[[#This Row],[Kênh mua hàng]],TUKHOA_DATA!$C$2:$D$12,2,FALSE)</f>
        <v>K01</v>
      </c>
      <c r="N152" t="s">
        <v>58</v>
      </c>
      <c r="O152" t="str">
        <f>VLOOKUP(Table1[[#This Row],[Nhân viên phụ trách]],TUKHOA_DATA!$G$2:$H$13,2,FALSE)</f>
        <v>NV05</v>
      </c>
      <c r="P152" s="18">
        <v>100</v>
      </c>
      <c r="Q152">
        <v>52</v>
      </c>
      <c r="R152" s="18">
        <f>Table1[[#This Row],[Số lượng]]*Table1[[#This Row],[Giá bán ($)]]</f>
        <v>5200</v>
      </c>
      <c r="S152">
        <f>VLOOKUP(Table1[[#This Row],[Tên dòng sản phẩm]],'Ngân sách'!$C$29:$D$32,2,FALSE)</f>
        <v>22</v>
      </c>
    </row>
    <row r="153" spans="1:19">
      <c r="A153" s="9">
        <v>44787</v>
      </c>
      <c r="B153" s="9" t="str">
        <f>CHOOSE(WEEKDAY(Table1[[#This Row],[Ngày]],1),"CN","T2","T3","T4","T5","T6","T7","CN")</f>
        <v>CN</v>
      </c>
      <c r="C153" t="str">
        <f>"Tháng "&amp;MONTH(Table1[[#This Row],[Ngày]]) &amp; "/" &amp;YEAR(Table1[[#This Row],[Ngày]])</f>
        <v>Tháng 8/2022</v>
      </c>
      <c r="D153" t="str">
        <f>"Q "&amp;IF(Table1[[#This Row],[Ngày]]="","",ROUNDUP(MONTH(Table1[[#This Row],[Ngày]])/3,0)) &amp; "/" &amp; YEAR(Table1[[#This Row],[Ngày]])</f>
        <v>Q 3/2022</v>
      </c>
      <c r="E153">
        <f>YEAR(Table1[[#This Row],[Ngày]])</f>
        <v>2022</v>
      </c>
      <c r="F153" s="5">
        <v>0.43979166666666664</v>
      </c>
      <c r="G153" t="str">
        <f>IF(Table1[[#This Row],[Thời gian]]="","",VLOOKUP(Table1[[#This Row],[Thời gian]]-TRUNC(Table1[[#This Row],[Thời gian]]),tblTimes78[],2,TRUE))</f>
        <v>10 AM - 12 PM</v>
      </c>
      <c r="H153" t="s">
        <v>377</v>
      </c>
      <c r="I153" t="s">
        <v>46</v>
      </c>
      <c r="J153" t="s">
        <v>94</v>
      </c>
      <c r="K153" t="str">
        <f>VLOOKUP(Table1[[#This Row],[Khu vực]],TUKHOA_DATA!$E$2:$F$12,2,FALSE)</f>
        <v>KV02</v>
      </c>
      <c r="L153" t="s">
        <v>40</v>
      </c>
      <c r="M153" t="str">
        <f>VLOOKUP(Table1[[#This Row],[Kênh mua hàng]],TUKHOA_DATA!$C$2:$D$12,2,FALSE)</f>
        <v>K01</v>
      </c>
      <c r="N153" t="s">
        <v>96</v>
      </c>
      <c r="O153" t="str">
        <f>VLOOKUP(Table1[[#This Row],[Nhân viên phụ trách]],TUKHOA_DATA!$G$2:$H$13,2,FALSE)</f>
        <v>NV04</v>
      </c>
      <c r="P153" s="18">
        <v>90</v>
      </c>
      <c r="Q153">
        <v>27</v>
      </c>
      <c r="R153" s="18">
        <f>Table1[[#This Row],[Số lượng]]*Table1[[#This Row],[Giá bán ($)]]</f>
        <v>2430</v>
      </c>
      <c r="S153">
        <f>VLOOKUP(Table1[[#This Row],[Tên dòng sản phẩm]],'Ngân sách'!$C$29:$D$32,2,FALSE)</f>
        <v>25</v>
      </c>
    </row>
    <row r="154" spans="1:19">
      <c r="A154" s="9">
        <v>44791</v>
      </c>
      <c r="B154" s="9" t="str">
        <f>CHOOSE(WEEKDAY(Table1[[#This Row],[Ngày]],1),"CN","T2","T3","T4","T5","T6","T7","CN")</f>
        <v>T5</v>
      </c>
      <c r="C154" t="str">
        <f>"Tháng "&amp;MONTH(Table1[[#This Row],[Ngày]]) &amp; "/" &amp;YEAR(Table1[[#This Row],[Ngày]])</f>
        <v>Tháng 8/2022</v>
      </c>
      <c r="D154" t="str">
        <f>"Q "&amp;IF(Table1[[#This Row],[Ngày]]="","",ROUNDUP(MONTH(Table1[[#This Row],[Ngày]])/3,0)) &amp; "/" &amp; YEAR(Table1[[#This Row],[Ngày]])</f>
        <v>Q 3/2022</v>
      </c>
      <c r="E154">
        <f>YEAR(Table1[[#This Row],[Ngày]])</f>
        <v>2022</v>
      </c>
      <c r="F154" s="5">
        <v>0.37782407407407409</v>
      </c>
      <c r="G154" t="str">
        <f>IF(Table1[[#This Row],[Thời gian]]="","",VLOOKUP(Table1[[#This Row],[Thời gian]]-TRUNC(Table1[[#This Row],[Thời gian]]),tblTimes78[],2,TRUE))</f>
        <v>8 AM - 10 AM</v>
      </c>
      <c r="H154" t="s">
        <v>381</v>
      </c>
      <c r="I154" t="s">
        <v>38</v>
      </c>
      <c r="J154" t="s">
        <v>89</v>
      </c>
      <c r="K154" t="str">
        <f>VLOOKUP(Table1[[#This Row],[Khu vực]],TUKHOA_DATA!$E$2:$F$12,2,FALSE)</f>
        <v>KV06</v>
      </c>
      <c r="L154" t="s">
        <v>40</v>
      </c>
      <c r="M154" t="str">
        <f>VLOOKUP(Table1[[#This Row],[Kênh mua hàng]],TUKHOA_DATA!$C$2:$D$12,2,FALSE)</f>
        <v>K01</v>
      </c>
      <c r="N154" t="s">
        <v>99</v>
      </c>
      <c r="O154" t="str">
        <f>VLOOKUP(Table1[[#This Row],[Nhân viên phụ trách]],TUKHOA_DATA!$G$2:$H$13,2,FALSE)</f>
        <v>NV03</v>
      </c>
      <c r="P154" s="18">
        <v>100</v>
      </c>
      <c r="Q154">
        <v>50</v>
      </c>
      <c r="R154" s="18">
        <f>Table1[[#This Row],[Số lượng]]*Table1[[#This Row],[Giá bán ($)]]</f>
        <v>5000</v>
      </c>
      <c r="S154">
        <f>VLOOKUP(Table1[[#This Row],[Tên dòng sản phẩm]],'Ngân sách'!$C$29:$D$32,2,FALSE)</f>
        <v>22</v>
      </c>
    </row>
    <row r="155" spans="1:19">
      <c r="A155" s="9">
        <v>44791</v>
      </c>
      <c r="B155" s="9" t="str">
        <f>CHOOSE(WEEKDAY(Table1[[#This Row],[Ngày]],1),"CN","T2","T3","T4","T5","T6","T7","CN")</f>
        <v>T5</v>
      </c>
      <c r="C155" t="str">
        <f>"Tháng "&amp;MONTH(Table1[[#This Row],[Ngày]]) &amp; "/" &amp;YEAR(Table1[[#This Row],[Ngày]])</f>
        <v>Tháng 8/2022</v>
      </c>
      <c r="D155" t="str">
        <f>"Q "&amp;IF(Table1[[#This Row],[Ngày]]="","",ROUNDUP(MONTH(Table1[[#This Row],[Ngày]])/3,0)) &amp; "/" &amp; YEAR(Table1[[#This Row],[Ngày]])</f>
        <v>Q 3/2022</v>
      </c>
      <c r="E155">
        <f>YEAR(Table1[[#This Row],[Ngày]])</f>
        <v>2022</v>
      </c>
      <c r="F155" s="5">
        <v>0.7418865740740741</v>
      </c>
      <c r="G155" t="str">
        <f>IF(Table1[[#This Row],[Thời gian]]="","",VLOOKUP(Table1[[#This Row],[Thời gian]]-TRUNC(Table1[[#This Row],[Thời gian]]),tblTimes78[],2,TRUE))</f>
        <v>4 PM - 6 PM</v>
      </c>
      <c r="H155" t="s">
        <v>382</v>
      </c>
      <c r="I155" t="s">
        <v>44</v>
      </c>
      <c r="J155" t="s">
        <v>89</v>
      </c>
      <c r="K155" t="str">
        <f>VLOOKUP(Table1[[#This Row],[Khu vực]],TUKHOA_DATA!$E$2:$F$12,2,FALSE)</f>
        <v>KV06</v>
      </c>
      <c r="L155" t="s">
        <v>40</v>
      </c>
      <c r="M155" t="str">
        <f>VLOOKUP(Table1[[#This Row],[Kênh mua hàng]],TUKHOA_DATA!$C$2:$D$12,2,FALSE)</f>
        <v>K01</v>
      </c>
      <c r="N155" t="s">
        <v>58</v>
      </c>
      <c r="O155" t="str">
        <f>VLOOKUP(Table1[[#This Row],[Nhân viên phụ trách]],TUKHOA_DATA!$G$2:$H$13,2,FALSE)</f>
        <v>NV05</v>
      </c>
      <c r="P155" s="18">
        <v>110</v>
      </c>
      <c r="Q155">
        <v>46</v>
      </c>
      <c r="R155" s="18">
        <f>Table1[[#This Row],[Số lượng]]*Table1[[#This Row],[Giá bán ($)]]</f>
        <v>5060</v>
      </c>
      <c r="S155">
        <f>VLOOKUP(Table1[[#This Row],[Tên dòng sản phẩm]],'Ngân sách'!$C$29:$D$32,2,FALSE)</f>
        <v>36</v>
      </c>
    </row>
    <row r="156" spans="1:19">
      <c r="A156" s="9">
        <v>44792</v>
      </c>
      <c r="B156" s="9" t="str">
        <f>CHOOSE(WEEKDAY(Table1[[#This Row],[Ngày]],1),"CN","T2","T3","T4","T5","T6","T7","CN")</f>
        <v>T6</v>
      </c>
      <c r="C156" t="str">
        <f>"Tháng "&amp;MONTH(Table1[[#This Row],[Ngày]]) &amp; "/" &amp;YEAR(Table1[[#This Row],[Ngày]])</f>
        <v>Tháng 8/2022</v>
      </c>
      <c r="D156" t="str">
        <f>"Q "&amp;IF(Table1[[#This Row],[Ngày]]="","",ROUNDUP(MONTH(Table1[[#This Row],[Ngày]])/3,0)) &amp; "/" &amp; YEAR(Table1[[#This Row],[Ngày]])</f>
        <v>Q 3/2022</v>
      </c>
      <c r="E156">
        <f>YEAR(Table1[[#This Row],[Ngày]])</f>
        <v>2022</v>
      </c>
      <c r="F156" s="5">
        <v>0.5581828703703704</v>
      </c>
      <c r="G156" t="str">
        <f>IF(Table1[[#This Row],[Thời gian]]="","",VLOOKUP(Table1[[#This Row],[Thời gian]]-TRUNC(Table1[[#This Row],[Thời gian]]),tblTimes78[],2,TRUE))</f>
        <v>12 PM - 2 PM</v>
      </c>
      <c r="H156" t="s">
        <v>384</v>
      </c>
      <c r="I156" t="s">
        <v>44</v>
      </c>
      <c r="J156" t="s">
        <v>52</v>
      </c>
      <c r="K156" t="str">
        <f>VLOOKUP(Table1[[#This Row],[Khu vực]],TUKHOA_DATA!$E$2:$F$12,2,FALSE)</f>
        <v>KV05</v>
      </c>
      <c r="L156" t="s">
        <v>40</v>
      </c>
      <c r="M156" t="str">
        <f>VLOOKUP(Table1[[#This Row],[Kênh mua hàng]],TUKHOA_DATA!$C$2:$D$12,2,FALSE)</f>
        <v>K01</v>
      </c>
      <c r="N156" t="s">
        <v>58</v>
      </c>
      <c r="O156" t="str">
        <f>VLOOKUP(Table1[[#This Row],[Nhân viên phụ trách]],TUKHOA_DATA!$G$2:$H$13,2,FALSE)</f>
        <v>NV05</v>
      </c>
      <c r="P156" s="18">
        <v>110</v>
      </c>
      <c r="Q156">
        <v>46</v>
      </c>
      <c r="R156" s="18">
        <f>Table1[[#This Row],[Số lượng]]*Table1[[#This Row],[Giá bán ($)]]</f>
        <v>5060</v>
      </c>
      <c r="S156">
        <f>VLOOKUP(Table1[[#This Row],[Tên dòng sản phẩm]],'Ngân sách'!$C$29:$D$32,2,FALSE)</f>
        <v>36</v>
      </c>
    </row>
    <row r="157" spans="1:19">
      <c r="A157" s="9">
        <v>44793</v>
      </c>
      <c r="B157" s="9" t="str">
        <f>CHOOSE(WEEKDAY(Table1[[#This Row],[Ngày]],1),"CN","T2","T3","T4","T5","T6","T7","CN")</f>
        <v>T7</v>
      </c>
      <c r="C157" t="str">
        <f>"Tháng "&amp;MONTH(Table1[[#This Row],[Ngày]]) &amp; "/" &amp;YEAR(Table1[[#This Row],[Ngày]])</f>
        <v>Tháng 8/2022</v>
      </c>
      <c r="D157" t="str">
        <f>"Q "&amp;IF(Table1[[#This Row],[Ngày]]="","",ROUNDUP(MONTH(Table1[[#This Row],[Ngày]])/3,0)) &amp; "/" &amp; YEAR(Table1[[#This Row],[Ngày]])</f>
        <v>Q 3/2022</v>
      </c>
      <c r="E157">
        <f>YEAR(Table1[[#This Row],[Ngày]])</f>
        <v>2022</v>
      </c>
      <c r="F157" s="5">
        <v>0.43979166666666664</v>
      </c>
      <c r="G157" t="str">
        <f>IF(Table1[[#This Row],[Thời gian]]="","",VLOOKUP(Table1[[#This Row],[Thời gian]]-TRUNC(Table1[[#This Row],[Thời gian]]),tblTimes78[],2,TRUE))</f>
        <v>10 AM - 12 PM</v>
      </c>
      <c r="H157" t="s">
        <v>385</v>
      </c>
      <c r="I157" t="s">
        <v>44</v>
      </c>
      <c r="J157" t="s">
        <v>54</v>
      </c>
      <c r="K157" t="str">
        <f>VLOOKUP(Table1[[#This Row],[Khu vực]],TUKHOA_DATA!$E$2:$F$12,2,FALSE)</f>
        <v>KV04</v>
      </c>
      <c r="L157" t="s">
        <v>40</v>
      </c>
      <c r="M157" t="str">
        <f>VLOOKUP(Table1[[#This Row],[Kênh mua hàng]],TUKHOA_DATA!$C$2:$D$12,2,FALSE)</f>
        <v>K01</v>
      </c>
      <c r="N157" t="s">
        <v>58</v>
      </c>
      <c r="O157" t="str">
        <f>VLOOKUP(Table1[[#This Row],[Nhân viên phụ trách]],TUKHOA_DATA!$G$2:$H$13,2,FALSE)</f>
        <v>NV05</v>
      </c>
      <c r="P157" s="18">
        <v>110</v>
      </c>
      <c r="Q157">
        <v>44</v>
      </c>
      <c r="R157" s="18">
        <f>Table1[[#This Row],[Số lượng]]*Table1[[#This Row],[Giá bán ($)]]</f>
        <v>4840</v>
      </c>
      <c r="S157">
        <f>VLOOKUP(Table1[[#This Row],[Tên dòng sản phẩm]],'Ngân sách'!$C$29:$D$32,2,FALSE)</f>
        <v>36</v>
      </c>
    </row>
    <row r="158" spans="1:19">
      <c r="A158" s="9">
        <v>44794</v>
      </c>
      <c r="B158" s="9" t="str">
        <f>CHOOSE(WEEKDAY(Table1[[#This Row],[Ngày]],1),"CN","T2","T3","T4","T5","T6","T7","CN")</f>
        <v>CN</v>
      </c>
      <c r="C158" t="str">
        <f>"Tháng "&amp;MONTH(Table1[[#This Row],[Ngày]]) &amp; "/" &amp;YEAR(Table1[[#This Row],[Ngày]])</f>
        <v>Tháng 8/2022</v>
      </c>
      <c r="D158" t="str">
        <f>"Q "&amp;IF(Table1[[#This Row],[Ngày]]="","",ROUNDUP(MONTH(Table1[[#This Row],[Ngày]])/3,0)) &amp; "/" &amp; YEAR(Table1[[#This Row],[Ngày]])</f>
        <v>Q 3/2022</v>
      </c>
      <c r="E158">
        <f>YEAR(Table1[[#This Row],[Ngày]])</f>
        <v>2022</v>
      </c>
      <c r="F158" s="5">
        <v>0.42484953703703704</v>
      </c>
      <c r="G158" t="str">
        <f>IF(Table1[[#This Row],[Thời gian]]="","",VLOOKUP(Table1[[#This Row],[Thời gian]]-TRUNC(Table1[[#This Row],[Thời gian]]),tblTimes78[],2,TRUE))</f>
        <v>10 AM - 12 PM</v>
      </c>
      <c r="H158" t="s">
        <v>386</v>
      </c>
      <c r="I158" t="s">
        <v>38</v>
      </c>
      <c r="J158" t="s">
        <v>54</v>
      </c>
      <c r="K158" t="str">
        <f>VLOOKUP(Table1[[#This Row],[Khu vực]],TUKHOA_DATA!$E$2:$F$12,2,FALSE)</f>
        <v>KV04</v>
      </c>
      <c r="L158" t="s">
        <v>40</v>
      </c>
      <c r="M158" t="str">
        <f>VLOOKUP(Table1[[#This Row],[Kênh mua hàng]],TUKHOA_DATA!$C$2:$D$12,2,FALSE)</f>
        <v>K01</v>
      </c>
      <c r="N158" t="s">
        <v>99</v>
      </c>
      <c r="O158" t="str">
        <f>VLOOKUP(Table1[[#This Row],[Nhân viên phụ trách]],TUKHOA_DATA!$G$2:$H$13,2,FALSE)</f>
        <v>NV03</v>
      </c>
      <c r="P158" s="18">
        <v>100</v>
      </c>
      <c r="Q158">
        <v>51</v>
      </c>
      <c r="R158" s="18">
        <f>Table1[[#This Row],[Số lượng]]*Table1[[#This Row],[Giá bán ($)]]</f>
        <v>5100</v>
      </c>
      <c r="S158">
        <f>VLOOKUP(Table1[[#This Row],[Tên dòng sản phẩm]],'Ngân sách'!$C$29:$D$32,2,FALSE)</f>
        <v>22</v>
      </c>
    </row>
    <row r="159" spans="1:19">
      <c r="A159" s="9">
        <v>44797</v>
      </c>
      <c r="B159" s="9" t="str">
        <f>CHOOSE(WEEKDAY(Table1[[#This Row],[Ngày]],1),"CN","T2","T3","T4","T5","T6","T7","CN")</f>
        <v>T4</v>
      </c>
      <c r="C159" t="str">
        <f>"Tháng "&amp;MONTH(Table1[[#This Row],[Ngày]]) &amp; "/" &amp;YEAR(Table1[[#This Row],[Ngày]])</f>
        <v>Tháng 8/2022</v>
      </c>
      <c r="D159" t="str">
        <f>"Q "&amp;IF(Table1[[#This Row],[Ngày]]="","",ROUNDUP(MONTH(Table1[[#This Row],[Ngày]])/3,0)) &amp; "/" &amp; YEAR(Table1[[#This Row],[Ngày]])</f>
        <v>Q 3/2022</v>
      </c>
      <c r="E159">
        <f>YEAR(Table1[[#This Row],[Ngày]])</f>
        <v>2022</v>
      </c>
      <c r="F159" s="5">
        <v>0.42484953703703704</v>
      </c>
      <c r="G159" t="str">
        <f>IF(Table1[[#This Row],[Thời gian]]="","",VLOOKUP(Table1[[#This Row],[Thời gian]]-TRUNC(Table1[[#This Row],[Thời gian]]),tblTimes78[],2,TRUE))</f>
        <v>10 AM - 12 PM</v>
      </c>
      <c r="H159" t="s">
        <v>392</v>
      </c>
      <c r="I159" t="s">
        <v>38</v>
      </c>
      <c r="J159" t="s">
        <v>54</v>
      </c>
      <c r="K159" t="str">
        <f>VLOOKUP(Table1[[#This Row],[Khu vực]],TUKHOA_DATA!$E$2:$F$12,2,FALSE)</f>
        <v>KV04</v>
      </c>
      <c r="L159" t="s">
        <v>40</v>
      </c>
      <c r="M159" t="str">
        <f>VLOOKUP(Table1[[#This Row],[Kênh mua hàng]],TUKHOA_DATA!$C$2:$D$12,2,FALSE)</f>
        <v>K01</v>
      </c>
      <c r="N159" t="s">
        <v>58</v>
      </c>
      <c r="O159" t="str">
        <f>VLOOKUP(Table1[[#This Row],[Nhân viên phụ trách]],TUKHOA_DATA!$G$2:$H$13,2,FALSE)</f>
        <v>NV05</v>
      </c>
      <c r="P159" s="18">
        <v>100</v>
      </c>
      <c r="Q159">
        <v>50</v>
      </c>
      <c r="R159" s="18">
        <f>Table1[[#This Row],[Số lượng]]*Table1[[#This Row],[Giá bán ($)]]</f>
        <v>5000</v>
      </c>
      <c r="S159">
        <f>VLOOKUP(Table1[[#This Row],[Tên dòng sản phẩm]],'Ngân sách'!$C$29:$D$32,2,FALSE)</f>
        <v>22</v>
      </c>
    </row>
    <row r="160" spans="1:19">
      <c r="A160" s="9">
        <v>44801</v>
      </c>
      <c r="B160" s="9" t="str">
        <f>CHOOSE(WEEKDAY(Table1[[#This Row],[Ngày]],1),"CN","T2","T3","T4","T5","T6","T7","CN")</f>
        <v>CN</v>
      </c>
      <c r="C160" t="str">
        <f>"Tháng "&amp;MONTH(Table1[[#This Row],[Ngày]]) &amp; "/" &amp;YEAR(Table1[[#This Row],[Ngày]])</f>
        <v>Tháng 8/2022</v>
      </c>
      <c r="D160" t="str">
        <f>"Q "&amp;IF(Table1[[#This Row],[Ngày]]="","",ROUNDUP(MONTH(Table1[[#This Row],[Ngày]])/3,0)) &amp; "/" &amp; YEAR(Table1[[#This Row],[Ngày]])</f>
        <v>Q 3/2022</v>
      </c>
      <c r="E160">
        <f>YEAR(Table1[[#This Row],[Ngày]])</f>
        <v>2022</v>
      </c>
      <c r="F160" s="5">
        <v>0.42484953703703704</v>
      </c>
      <c r="G160" t="str">
        <f>IF(Table1[[#This Row],[Thời gian]]="","",VLOOKUP(Table1[[#This Row],[Thời gian]]-TRUNC(Table1[[#This Row],[Thời gian]]),tblTimes78[],2,TRUE))</f>
        <v>10 AM - 12 PM</v>
      </c>
      <c r="H160" t="s">
        <v>395</v>
      </c>
      <c r="I160" t="s">
        <v>41</v>
      </c>
      <c r="J160" t="s">
        <v>89</v>
      </c>
      <c r="K160" t="str">
        <f>VLOOKUP(Table1[[#This Row],[Khu vực]],TUKHOA_DATA!$E$2:$F$12,2,FALSE)</f>
        <v>KV06</v>
      </c>
      <c r="L160" t="s">
        <v>43</v>
      </c>
      <c r="M160" t="str">
        <f>VLOOKUP(Table1[[#This Row],[Kênh mua hàng]],TUKHOA_DATA!$C$2:$D$12,2,FALSE)</f>
        <v>K02</v>
      </c>
      <c r="N160" t="s">
        <v>58</v>
      </c>
      <c r="O160" t="str">
        <f>VLOOKUP(Table1[[#This Row],[Nhân viên phụ trách]],TUKHOA_DATA!$G$2:$H$13,2,FALSE)</f>
        <v>NV05</v>
      </c>
      <c r="P160" s="18">
        <v>100</v>
      </c>
      <c r="Q160">
        <v>82</v>
      </c>
      <c r="R160" s="18">
        <f>Table1[[#This Row],[Số lượng]]*Table1[[#This Row],[Giá bán ($)]]</f>
        <v>8200</v>
      </c>
      <c r="S160">
        <f>VLOOKUP(Table1[[#This Row],[Tên dòng sản phẩm]],'Ngân sách'!$C$29:$D$32,2,FALSE)</f>
        <v>28</v>
      </c>
    </row>
    <row r="161" spans="1:19">
      <c r="A161" s="9">
        <v>44804</v>
      </c>
      <c r="B161" s="9" t="str">
        <f>CHOOSE(WEEKDAY(Table1[[#This Row],[Ngày]],1),"CN","T2","T3","T4","T5","T6","T7","CN")</f>
        <v>T4</v>
      </c>
      <c r="C161" t="str">
        <f>"Tháng "&amp;MONTH(Table1[[#This Row],[Ngày]]) &amp; "/" &amp;YEAR(Table1[[#This Row],[Ngày]])</f>
        <v>Tháng 8/2022</v>
      </c>
      <c r="D161" t="str">
        <f>"Q "&amp;IF(Table1[[#This Row],[Ngày]]="","",ROUNDUP(MONTH(Table1[[#This Row],[Ngày]])/3,0)) &amp; "/" &amp; YEAR(Table1[[#This Row],[Ngày]])</f>
        <v>Q 3/2022</v>
      </c>
      <c r="E161">
        <f>YEAR(Table1[[#This Row],[Ngày]])</f>
        <v>2022</v>
      </c>
      <c r="F161" s="5">
        <v>0.37466435185185182</v>
      </c>
      <c r="G161" t="str">
        <f>IF(Table1[[#This Row],[Thời gian]]="","",VLOOKUP(Table1[[#This Row],[Thời gian]]-TRUNC(Table1[[#This Row],[Thời gian]]),tblTimes78[],2,TRUE))</f>
        <v>8 AM - 10 AM</v>
      </c>
      <c r="H161" t="s">
        <v>396</v>
      </c>
      <c r="I161" t="s">
        <v>38</v>
      </c>
      <c r="J161" t="s">
        <v>56</v>
      </c>
      <c r="K161" t="str">
        <f>VLOOKUP(Table1[[#This Row],[Khu vực]],TUKHOA_DATA!$E$2:$F$12,2,FALSE)</f>
        <v>KV03</v>
      </c>
      <c r="L161" t="s">
        <v>43</v>
      </c>
      <c r="M161" t="str">
        <f>VLOOKUP(Table1[[#This Row],[Kênh mua hàng]],TUKHOA_DATA!$C$2:$D$12,2,FALSE)</f>
        <v>K02</v>
      </c>
      <c r="N161" t="s">
        <v>51</v>
      </c>
      <c r="O161" t="str">
        <f>VLOOKUP(Table1[[#This Row],[Nhân viên phụ trách]],TUKHOA_DATA!$G$2:$H$13,2,FALSE)</f>
        <v>NV01</v>
      </c>
      <c r="P161" s="18">
        <v>100</v>
      </c>
      <c r="Q161">
        <v>60</v>
      </c>
      <c r="R161" s="18">
        <f>Table1[[#This Row],[Số lượng]]*Table1[[#This Row],[Giá bán ($)]]</f>
        <v>6000</v>
      </c>
      <c r="S161">
        <f>VLOOKUP(Table1[[#This Row],[Tên dòng sản phẩm]],'Ngân sách'!$C$29:$D$32,2,FALSE)</f>
        <v>22</v>
      </c>
    </row>
    <row r="162" spans="1:19">
      <c r="A162" s="9">
        <v>44807</v>
      </c>
      <c r="B162" s="9" t="str">
        <f>CHOOSE(WEEKDAY(Table1[[#This Row],[Ngày]],1),"CN","T2","T3","T4","T5","T6","T7","CN")</f>
        <v>T7</v>
      </c>
      <c r="C162" t="str">
        <f>"Tháng "&amp;MONTH(Table1[[#This Row],[Ngày]]) &amp; "/" &amp;YEAR(Table1[[#This Row],[Ngày]])</f>
        <v>Tháng 9/2022</v>
      </c>
      <c r="D162" t="str">
        <f>"Q "&amp;IF(Table1[[#This Row],[Ngày]]="","",ROUNDUP(MONTH(Table1[[#This Row],[Ngày]])/3,0)) &amp; "/" &amp; YEAR(Table1[[#This Row],[Ngày]])</f>
        <v>Q 3/2022</v>
      </c>
      <c r="E162">
        <f>YEAR(Table1[[#This Row],[Ngày]])</f>
        <v>2022</v>
      </c>
      <c r="F162" s="5">
        <v>0.65263888888888888</v>
      </c>
      <c r="G162" t="str">
        <f>IF(Table1[[#This Row],[Thời gian]]="","",VLOOKUP(Table1[[#This Row],[Thời gian]]-TRUNC(Table1[[#This Row],[Thời gian]]),tblTimes78[],2,TRUE))</f>
        <v>2 PM - 4 PM</v>
      </c>
      <c r="H162" t="s">
        <v>400</v>
      </c>
      <c r="I162" t="s">
        <v>41</v>
      </c>
      <c r="J162" t="s">
        <v>97</v>
      </c>
      <c r="K162" t="str">
        <f>VLOOKUP(Table1[[#This Row],[Khu vực]],TUKHOA_DATA!$E$2:$F$12,2,FALSE)</f>
        <v>KV01</v>
      </c>
      <c r="L162" t="s">
        <v>43</v>
      </c>
      <c r="M162" t="str">
        <f>VLOOKUP(Table1[[#This Row],[Kênh mua hàng]],TUKHOA_DATA!$C$2:$D$12,2,FALSE)</f>
        <v>K02</v>
      </c>
      <c r="N162" t="s">
        <v>96</v>
      </c>
      <c r="O162" t="str">
        <f>VLOOKUP(Table1[[#This Row],[Nhân viên phụ trách]],TUKHOA_DATA!$G$2:$H$13,2,FALSE)</f>
        <v>NV04</v>
      </c>
      <c r="P162" s="18">
        <v>100</v>
      </c>
      <c r="Q162">
        <v>82</v>
      </c>
      <c r="R162" s="18">
        <f>Table1[[#This Row],[Số lượng]]*Table1[[#This Row],[Giá bán ($)]]</f>
        <v>8200</v>
      </c>
      <c r="S162">
        <f>VLOOKUP(Table1[[#This Row],[Tên dòng sản phẩm]],'Ngân sách'!$C$29:$D$32,2,FALSE)</f>
        <v>28</v>
      </c>
    </row>
    <row r="163" spans="1:19">
      <c r="A163" s="9">
        <v>44809</v>
      </c>
      <c r="B163" s="9" t="str">
        <f>CHOOSE(WEEKDAY(Table1[[#This Row],[Ngày]],1),"CN","T2","T3","T4","T5","T6","T7","CN")</f>
        <v>T2</v>
      </c>
      <c r="C163" t="str">
        <f>"Tháng "&amp;MONTH(Table1[[#This Row],[Ngày]]) &amp; "/" &amp;YEAR(Table1[[#This Row],[Ngày]])</f>
        <v>Tháng 9/2022</v>
      </c>
      <c r="D163" t="str">
        <f>"Q "&amp;IF(Table1[[#This Row],[Ngày]]="","",ROUNDUP(MONTH(Table1[[#This Row],[Ngày]])/3,0)) &amp; "/" &amp; YEAR(Table1[[#This Row],[Ngày]])</f>
        <v>Q 3/2022</v>
      </c>
      <c r="E163">
        <f>YEAR(Table1[[#This Row],[Ngày]])</f>
        <v>2022</v>
      </c>
      <c r="F163" s="5">
        <v>0.68280092592592589</v>
      </c>
      <c r="G163" t="str">
        <f>IF(Table1[[#This Row],[Thời gian]]="","",VLOOKUP(Table1[[#This Row],[Thời gian]]-TRUNC(Table1[[#This Row],[Thời gian]]),tblTimes78[],2,TRUE))</f>
        <v>4 PM - 6 PM</v>
      </c>
      <c r="H163" t="s">
        <v>402</v>
      </c>
      <c r="I163" t="s">
        <v>44</v>
      </c>
      <c r="J163" t="s">
        <v>54</v>
      </c>
      <c r="K163" t="str">
        <f>VLOOKUP(Table1[[#This Row],[Khu vực]],TUKHOA_DATA!$E$2:$F$12,2,FALSE)</f>
        <v>KV04</v>
      </c>
      <c r="L163" t="s">
        <v>40</v>
      </c>
      <c r="M163" t="str">
        <f>VLOOKUP(Table1[[#This Row],[Kênh mua hàng]],TUKHOA_DATA!$C$2:$D$12,2,FALSE)</f>
        <v>K01</v>
      </c>
      <c r="N163" t="s">
        <v>57</v>
      </c>
      <c r="O163" t="str">
        <f>VLOOKUP(Table1[[#This Row],[Nhân viên phụ trách]],TUKHOA_DATA!$G$2:$H$13,2,FALSE)</f>
        <v>NV02</v>
      </c>
      <c r="P163" s="18">
        <v>110</v>
      </c>
      <c r="Q163">
        <v>48</v>
      </c>
      <c r="R163" s="18">
        <f>Table1[[#This Row],[Số lượng]]*Table1[[#This Row],[Giá bán ($)]]</f>
        <v>5280</v>
      </c>
      <c r="S163">
        <f>VLOOKUP(Table1[[#This Row],[Tên dòng sản phẩm]],'Ngân sách'!$C$29:$D$32,2,FALSE)</f>
        <v>36</v>
      </c>
    </row>
    <row r="164" spans="1:19">
      <c r="A164" s="9">
        <v>44811</v>
      </c>
      <c r="B164" s="9" t="str">
        <f>CHOOSE(WEEKDAY(Table1[[#This Row],[Ngày]],1),"CN","T2","T3","T4","T5","T6","T7","CN")</f>
        <v>T4</v>
      </c>
      <c r="C164" t="str">
        <f>"Tháng "&amp;MONTH(Table1[[#This Row],[Ngày]]) &amp; "/" &amp;YEAR(Table1[[#This Row],[Ngày]])</f>
        <v>Tháng 9/2022</v>
      </c>
      <c r="D164" t="str">
        <f>"Q "&amp;IF(Table1[[#This Row],[Ngày]]="","",ROUNDUP(MONTH(Table1[[#This Row],[Ngày]])/3,0)) &amp; "/" &amp; YEAR(Table1[[#This Row],[Ngày]])</f>
        <v>Q 3/2022</v>
      </c>
      <c r="E164">
        <f>YEAR(Table1[[#This Row],[Ngày]])</f>
        <v>2022</v>
      </c>
      <c r="F164" s="5">
        <v>0.53795138888888883</v>
      </c>
      <c r="G164" t="str">
        <f>IF(Table1[[#This Row],[Thời gian]]="","",VLOOKUP(Table1[[#This Row],[Thời gian]]-TRUNC(Table1[[#This Row],[Thời gian]]),tblTimes78[],2,TRUE))</f>
        <v>12 PM - 2 PM</v>
      </c>
      <c r="H164" t="s">
        <v>405</v>
      </c>
      <c r="I164" t="s">
        <v>38</v>
      </c>
      <c r="J164" t="s">
        <v>56</v>
      </c>
      <c r="K164" t="str">
        <f>VLOOKUP(Table1[[#This Row],[Khu vực]],TUKHOA_DATA!$E$2:$F$12,2,FALSE)</f>
        <v>KV03</v>
      </c>
      <c r="L164" t="s">
        <v>40</v>
      </c>
      <c r="M164" t="str">
        <f>VLOOKUP(Table1[[#This Row],[Kênh mua hàng]],TUKHOA_DATA!$C$2:$D$12,2,FALSE)</f>
        <v>K01</v>
      </c>
      <c r="N164" t="s">
        <v>51</v>
      </c>
      <c r="O164" t="str">
        <f>VLOOKUP(Table1[[#This Row],[Nhân viên phụ trách]],TUKHOA_DATA!$G$2:$H$13,2,FALSE)</f>
        <v>NV01</v>
      </c>
      <c r="P164" s="18">
        <v>100</v>
      </c>
      <c r="Q164">
        <v>55</v>
      </c>
      <c r="R164" s="18">
        <f>Table1[[#This Row],[Số lượng]]*Table1[[#This Row],[Giá bán ($)]]</f>
        <v>5500</v>
      </c>
      <c r="S164">
        <f>VLOOKUP(Table1[[#This Row],[Tên dòng sản phẩm]],'Ngân sách'!$C$29:$D$32,2,FALSE)</f>
        <v>22</v>
      </c>
    </row>
    <row r="165" spans="1:19">
      <c r="A165" s="9">
        <v>44812</v>
      </c>
      <c r="B165" s="9" t="str">
        <f>CHOOSE(WEEKDAY(Table1[[#This Row],[Ngày]],1),"CN","T2","T3","T4","T5","T6","T7","CN")</f>
        <v>T5</v>
      </c>
      <c r="C165" t="str">
        <f>"Tháng "&amp;MONTH(Table1[[#This Row],[Ngày]]) &amp; "/" &amp;YEAR(Table1[[#This Row],[Ngày]])</f>
        <v>Tháng 9/2022</v>
      </c>
      <c r="D165" t="str">
        <f>"Q "&amp;IF(Table1[[#This Row],[Ngày]]="","",ROUNDUP(MONTH(Table1[[#This Row],[Ngày]])/3,0)) &amp; "/" &amp; YEAR(Table1[[#This Row],[Ngày]])</f>
        <v>Q 3/2022</v>
      </c>
      <c r="E165">
        <f>YEAR(Table1[[#This Row],[Ngày]])</f>
        <v>2022</v>
      </c>
      <c r="F165" s="5">
        <v>0.37782407407407409</v>
      </c>
      <c r="G165" t="str">
        <f>IF(Table1[[#This Row],[Thời gian]]="","",VLOOKUP(Table1[[#This Row],[Thời gian]]-TRUNC(Table1[[#This Row],[Thời gian]]),tblTimes78[],2,TRUE))</f>
        <v>8 AM - 10 AM</v>
      </c>
      <c r="H165" t="s">
        <v>406</v>
      </c>
      <c r="I165" t="s">
        <v>46</v>
      </c>
      <c r="J165" t="s">
        <v>52</v>
      </c>
      <c r="K165" t="str">
        <f>VLOOKUP(Table1[[#This Row],[Khu vực]],TUKHOA_DATA!$E$2:$F$12,2,FALSE)</f>
        <v>KV05</v>
      </c>
      <c r="L165" t="s">
        <v>40</v>
      </c>
      <c r="M165" t="str">
        <f>VLOOKUP(Table1[[#This Row],[Kênh mua hàng]],TUKHOA_DATA!$C$2:$D$12,2,FALSE)</f>
        <v>K01</v>
      </c>
      <c r="N165" t="s">
        <v>96</v>
      </c>
      <c r="O165" t="str">
        <f>VLOOKUP(Table1[[#This Row],[Nhân viên phụ trách]],TUKHOA_DATA!$G$2:$H$13,2,FALSE)</f>
        <v>NV04</v>
      </c>
      <c r="P165" s="18">
        <v>90</v>
      </c>
      <c r="Q165">
        <v>30</v>
      </c>
      <c r="R165" s="18">
        <f>Table1[[#This Row],[Số lượng]]*Table1[[#This Row],[Giá bán ($)]]</f>
        <v>2700</v>
      </c>
      <c r="S165">
        <f>VLOOKUP(Table1[[#This Row],[Tên dòng sản phẩm]],'Ngân sách'!$C$29:$D$32,2,FALSE)</f>
        <v>25</v>
      </c>
    </row>
    <row r="166" spans="1:19">
      <c r="A166" s="9">
        <v>44813</v>
      </c>
      <c r="B166" s="9" t="str">
        <f>CHOOSE(WEEKDAY(Table1[[#This Row],[Ngày]],1),"CN","T2","T3","T4","T5","T6","T7","CN")</f>
        <v>T6</v>
      </c>
      <c r="C166" t="str">
        <f>"Tháng "&amp;MONTH(Table1[[#This Row],[Ngày]]) &amp; "/" &amp;YEAR(Table1[[#This Row],[Ngày]])</f>
        <v>Tháng 9/2022</v>
      </c>
      <c r="D166" t="str">
        <f>"Q "&amp;IF(Table1[[#This Row],[Ngày]]="","",ROUNDUP(MONTH(Table1[[#This Row],[Ngày]])/3,0)) &amp; "/" &amp; YEAR(Table1[[#This Row],[Ngày]])</f>
        <v>Q 3/2022</v>
      </c>
      <c r="E166">
        <f>YEAR(Table1[[#This Row],[Ngày]])</f>
        <v>2022</v>
      </c>
      <c r="F166" s="5">
        <v>0.68280092592592589</v>
      </c>
      <c r="G166" t="str">
        <f>IF(Table1[[#This Row],[Thời gian]]="","",VLOOKUP(Table1[[#This Row],[Thời gian]]-TRUNC(Table1[[#This Row],[Thời gian]]),tblTimes78[],2,TRUE))</f>
        <v>4 PM - 6 PM</v>
      </c>
      <c r="H166" t="s">
        <v>409</v>
      </c>
      <c r="I166" t="s">
        <v>46</v>
      </c>
      <c r="J166" t="s">
        <v>94</v>
      </c>
      <c r="K166" t="str">
        <f>VLOOKUP(Table1[[#This Row],[Khu vực]],TUKHOA_DATA!$E$2:$F$12,2,FALSE)</f>
        <v>KV02</v>
      </c>
      <c r="L166" t="s">
        <v>40</v>
      </c>
      <c r="M166" t="str">
        <f>VLOOKUP(Table1[[#This Row],[Kênh mua hàng]],TUKHOA_DATA!$C$2:$D$12,2,FALSE)</f>
        <v>K01</v>
      </c>
      <c r="N166" t="s">
        <v>96</v>
      </c>
      <c r="O166" t="str">
        <f>VLOOKUP(Table1[[#This Row],[Nhân viên phụ trách]],TUKHOA_DATA!$G$2:$H$13,2,FALSE)</f>
        <v>NV04</v>
      </c>
      <c r="P166" s="18">
        <v>90</v>
      </c>
      <c r="Q166">
        <v>26</v>
      </c>
      <c r="R166" s="18">
        <f>Table1[[#This Row],[Số lượng]]*Table1[[#This Row],[Giá bán ($)]]</f>
        <v>2340</v>
      </c>
      <c r="S166">
        <f>VLOOKUP(Table1[[#This Row],[Tên dòng sản phẩm]],'Ngân sách'!$C$29:$D$32,2,FALSE)</f>
        <v>25</v>
      </c>
    </row>
    <row r="167" spans="1:19">
      <c r="A167" s="9">
        <v>44814</v>
      </c>
      <c r="B167" s="9" t="str">
        <f>CHOOSE(WEEKDAY(Table1[[#This Row],[Ngày]],1),"CN","T2","T3","T4","T5","T6","T7","CN")</f>
        <v>T7</v>
      </c>
      <c r="C167" t="str">
        <f>"Tháng "&amp;MONTH(Table1[[#This Row],[Ngày]]) &amp; "/" &amp;YEAR(Table1[[#This Row],[Ngày]])</f>
        <v>Tháng 9/2022</v>
      </c>
      <c r="D167" t="str">
        <f>"Q "&amp;IF(Table1[[#This Row],[Ngày]]="","",ROUNDUP(MONTH(Table1[[#This Row],[Ngày]])/3,0)) &amp; "/" &amp; YEAR(Table1[[#This Row],[Ngày]])</f>
        <v>Q 3/2022</v>
      </c>
      <c r="E167">
        <f>YEAR(Table1[[#This Row],[Ngày]])</f>
        <v>2022</v>
      </c>
      <c r="F167" s="5">
        <v>0.41469907407407408</v>
      </c>
      <c r="G167" t="str">
        <f>IF(Table1[[#This Row],[Thời gian]]="","",VLOOKUP(Table1[[#This Row],[Thời gian]]-TRUNC(Table1[[#This Row],[Thời gian]]),tblTimes78[],2,TRUE))</f>
        <v>8 AM - 10 AM</v>
      </c>
      <c r="H167" t="s">
        <v>410</v>
      </c>
      <c r="I167" t="s">
        <v>44</v>
      </c>
      <c r="J167" t="s">
        <v>94</v>
      </c>
      <c r="K167" t="str">
        <f>VLOOKUP(Table1[[#This Row],[Khu vực]],TUKHOA_DATA!$E$2:$F$12,2,FALSE)</f>
        <v>KV02</v>
      </c>
      <c r="L167" t="s">
        <v>40</v>
      </c>
      <c r="M167" t="str">
        <f>VLOOKUP(Table1[[#This Row],[Kênh mua hàng]],TUKHOA_DATA!$C$2:$D$12,2,FALSE)</f>
        <v>K01</v>
      </c>
      <c r="N167" t="s">
        <v>58</v>
      </c>
      <c r="O167" t="str">
        <f>VLOOKUP(Table1[[#This Row],[Nhân viên phụ trách]],TUKHOA_DATA!$G$2:$H$13,2,FALSE)</f>
        <v>NV05</v>
      </c>
      <c r="P167" s="18">
        <v>110</v>
      </c>
      <c r="Q167">
        <v>42</v>
      </c>
      <c r="R167" s="18">
        <f>Table1[[#This Row],[Số lượng]]*Table1[[#This Row],[Giá bán ($)]]</f>
        <v>4620</v>
      </c>
      <c r="S167">
        <f>VLOOKUP(Table1[[#This Row],[Tên dòng sản phẩm]],'Ngân sách'!$C$29:$D$32,2,FALSE)</f>
        <v>36</v>
      </c>
    </row>
    <row r="168" spans="1:19">
      <c r="A168" s="9">
        <v>44817</v>
      </c>
      <c r="B168" s="9" t="str">
        <f>CHOOSE(WEEKDAY(Table1[[#This Row],[Ngày]],1),"CN","T2","T3","T4","T5","T6","T7","CN")</f>
        <v>T3</v>
      </c>
      <c r="C168" t="str">
        <f>"Tháng "&amp;MONTH(Table1[[#This Row],[Ngày]]) &amp; "/" &amp;YEAR(Table1[[#This Row],[Ngày]])</f>
        <v>Tháng 9/2022</v>
      </c>
      <c r="D168" t="str">
        <f>"Q "&amp;IF(Table1[[#This Row],[Ngày]]="","",ROUNDUP(MONTH(Table1[[#This Row],[Ngày]])/3,0)) &amp; "/" &amp; YEAR(Table1[[#This Row],[Ngày]])</f>
        <v>Q 3/2022</v>
      </c>
      <c r="E168">
        <f>YEAR(Table1[[#This Row],[Ngày]])</f>
        <v>2022</v>
      </c>
      <c r="F168" s="5">
        <v>0.53795138888888883</v>
      </c>
      <c r="G168" t="str">
        <f>IF(Table1[[#This Row],[Thời gian]]="","",VLOOKUP(Table1[[#This Row],[Thời gian]]-TRUNC(Table1[[#This Row],[Thời gian]]),tblTimes78[],2,TRUE))</f>
        <v>12 PM - 2 PM</v>
      </c>
      <c r="H168" t="s">
        <v>411</v>
      </c>
      <c r="I168" t="s">
        <v>41</v>
      </c>
      <c r="J168" t="s">
        <v>52</v>
      </c>
      <c r="K168" t="str">
        <f>VLOOKUP(Table1[[#This Row],[Khu vực]],TUKHOA_DATA!$E$2:$F$12,2,FALSE)</f>
        <v>KV05</v>
      </c>
      <c r="L168" t="s">
        <v>40</v>
      </c>
      <c r="M168" t="str">
        <f>VLOOKUP(Table1[[#This Row],[Kênh mua hàng]],TUKHOA_DATA!$C$2:$D$12,2,FALSE)</f>
        <v>K01</v>
      </c>
      <c r="N168" t="s">
        <v>51</v>
      </c>
      <c r="O168" t="str">
        <f>VLOOKUP(Table1[[#This Row],[Nhân viên phụ trách]],TUKHOA_DATA!$G$2:$H$13,2,FALSE)</f>
        <v>NV01</v>
      </c>
      <c r="P168" s="18">
        <v>100</v>
      </c>
      <c r="Q168">
        <v>71</v>
      </c>
      <c r="R168" s="18">
        <f>Table1[[#This Row],[Số lượng]]*Table1[[#This Row],[Giá bán ($)]]</f>
        <v>7100</v>
      </c>
      <c r="S168">
        <f>VLOOKUP(Table1[[#This Row],[Tên dòng sản phẩm]],'Ngân sách'!$C$29:$D$32,2,FALSE)</f>
        <v>28</v>
      </c>
    </row>
    <row r="169" spans="1:19">
      <c r="A169" s="9">
        <v>44817</v>
      </c>
      <c r="B169" s="9" t="str">
        <f>CHOOSE(WEEKDAY(Table1[[#This Row],[Ngày]],1),"CN","T2","T3","T4","T5","T6","T7","CN")</f>
        <v>T3</v>
      </c>
      <c r="C169" t="str">
        <f>"Tháng "&amp;MONTH(Table1[[#This Row],[Ngày]]) &amp; "/" &amp;YEAR(Table1[[#This Row],[Ngày]])</f>
        <v>Tháng 9/2022</v>
      </c>
      <c r="D169" t="str">
        <f>"Q "&amp;IF(Table1[[#This Row],[Ngày]]="","",ROUNDUP(MONTH(Table1[[#This Row],[Ngày]])/3,0)) &amp; "/" &amp; YEAR(Table1[[#This Row],[Ngày]])</f>
        <v>Q 3/2022</v>
      </c>
      <c r="E169">
        <f>YEAR(Table1[[#This Row],[Ngày]])</f>
        <v>2022</v>
      </c>
      <c r="F169" s="5">
        <v>0.46232638888888888</v>
      </c>
      <c r="G169" t="str">
        <f>IF(Table1[[#This Row],[Thời gian]]="","",VLOOKUP(Table1[[#This Row],[Thời gian]]-TRUNC(Table1[[#This Row],[Thời gian]]),tblTimes78[],2,TRUE))</f>
        <v>10 AM - 12 PM</v>
      </c>
      <c r="H169" t="s">
        <v>412</v>
      </c>
      <c r="I169" t="s">
        <v>38</v>
      </c>
      <c r="J169" t="s">
        <v>89</v>
      </c>
      <c r="K169" t="str">
        <f>VLOOKUP(Table1[[#This Row],[Khu vực]],TUKHOA_DATA!$E$2:$F$12,2,FALSE)</f>
        <v>KV06</v>
      </c>
      <c r="L169" t="s">
        <v>40</v>
      </c>
      <c r="M169" t="str">
        <f>VLOOKUP(Table1[[#This Row],[Kênh mua hàng]],TUKHOA_DATA!$C$2:$D$12,2,FALSE)</f>
        <v>K01</v>
      </c>
      <c r="N169" t="s">
        <v>99</v>
      </c>
      <c r="O169" t="str">
        <f>VLOOKUP(Table1[[#This Row],[Nhân viên phụ trách]],TUKHOA_DATA!$G$2:$H$13,2,FALSE)</f>
        <v>NV03</v>
      </c>
      <c r="P169" s="18">
        <v>100</v>
      </c>
      <c r="Q169">
        <v>51</v>
      </c>
      <c r="R169" s="18">
        <f>Table1[[#This Row],[Số lượng]]*Table1[[#This Row],[Giá bán ($)]]</f>
        <v>5100</v>
      </c>
      <c r="S169">
        <f>VLOOKUP(Table1[[#This Row],[Tên dòng sản phẩm]],'Ngân sách'!$C$29:$D$32,2,FALSE)</f>
        <v>22</v>
      </c>
    </row>
    <row r="170" spans="1:19">
      <c r="A170" s="9">
        <v>44818</v>
      </c>
      <c r="B170" s="9" t="str">
        <f>CHOOSE(WEEKDAY(Table1[[#This Row],[Ngày]],1),"CN","T2","T3","T4","T5","T6","T7","CN")</f>
        <v>T4</v>
      </c>
      <c r="C170" t="str">
        <f>"Tháng "&amp;MONTH(Table1[[#This Row],[Ngày]]) &amp; "/" &amp;YEAR(Table1[[#This Row],[Ngày]])</f>
        <v>Tháng 9/2022</v>
      </c>
      <c r="D170" t="str">
        <f>"Q "&amp;IF(Table1[[#This Row],[Ngày]]="","",ROUNDUP(MONTH(Table1[[#This Row],[Ngày]])/3,0)) &amp; "/" &amp; YEAR(Table1[[#This Row],[Ngày]])</f>
        <v>Q 3/2022</v>
      </c>
      <c r="E170">
        <f>YEAR(Table1[[#This Row],[Ngày]])</f>
        <v>2022</v>
      </c>
      <c r="F170" s="5">
        <v>0.7418865740740741</v>
      </c>
      <c r="G170" t="str">
        <f>IF(Table1[[#This Row],[Thời gian]]="","",VLOOKUP(Table1[[#This Row],[Thời gian]]-TRUNC(Table1[[#This Row],[Thời gian]]),tblTimes78[],2,TRUE))</f>
        <v>4 PM - 6 PM</v>
      </c>
      <c r="H170" t="s">
        <v>415</v>
      </c>
      <c r="I170" t="s">
        <v>46</v>
      </c>
      <c r="J170" t="s">
        <v>56</v>
      </c>
      <c r="K170" t="str">
        <f>VLOOKUP(Table1[[#This Row],[Khu vực]],TUKHOA_DATA!$E$2:$F$12,2,FALSE)</f>
        <v>KV03</v>
      </c>
      <c r="L170" t="s">
        <v>40</v>
      </c>
      <c r="M170" t="str">
        <f>VLOOKUP(Table1[[#This Row],[Kênh mua hàng]],TUKHOA_DATA!$C$2:$D$12,2,FALSE)</f>
        <v>K01</v>
      </c>
      <c r="N170" t="s">
        <v>51</v>
      </c>
      <c r="O170" t="str">
        <f>VLOOKUP(Table1[[#This Row],[Nhân viên phụ trách]],TUKHOA_DATA!$G$2:$H$13,2,FALSE)</f>
        <v>NV01</v>
      </c>
      <c r="P170" s="18">
        <v>90</v>
      </c>
      <c r="Q170">
        <v>29</v>
      </c>
      <c r="R170" s="18">
        <f>Table1[[#This Row],[Số lượng]]*Table1[[#This Row],[Giá bán ($)]]</f>
        <v>2610</v>
      </c>
      <c r="S170">
        <f>VLOOKUP(Table1[[#This Row],[Tên dòng sản phẩm]],'Ngân sách'!$C$29:$D$32,2,FALSE)</f>
        <v>25</v>
      </c>
    </row>
    <row r="171" spans="1:19">
      <c r="A171" s="9">
        <v>44823</v>
      </c>
      <c r="B171" s="9" t="str">
        <f>CHOOSE(WEEKDAY(Table1[[#This Row],[Ngày]],1),"CN","T2","T3","T4","T5","T6","T7","CN")</f>
        <v>T2</v>
      </c>
      <c r="C171" t="str">
        <f>"Tháng "&amp;MONTH(Table1[[#This Row],[Ngày]]) &amp; "/" &amp;YEAR(Table1[[#This Row],[Ngày]])</f>
        <v>Tháng 9/2022</v>
      </c>
      <c r="D171" t="str">
        <f>"Q "&amp;IF(Table1[[#This Row],[Ngày]]="","",ROUNDUP(MONTH(Table1[[#This Row],[Ngày]])/3,0)) &amp; "/" &amp; YEAR(Table1[[#This Row],[Ngày]])</f>
        <v>Q 3/2022</v>
      </c>
      <c r="E171">
        <f>YEAR(Table1[[#This Row],[Ngày]])</f>
        <v>2022</v>
      </c>
      <c r="F171" s="5">
        <v>0.46232638888888888</v>
      </c>
      <c r="G171" t="str">
        <f>IF(Table1[[#This Row],[Thời gian]]="","",VLOOKUP(Table1[[#This Row],[Thời gian]]-TRUNC(Table1[[#This Row],[Thời gian]]),tblTimes78[],2,TRUE))</f>
        <v>10 AM - 12 PM</v>
      </c>
      <c r="H171" t="s">
        <v>421</v>
      </c>
      <c r="I171" t="s">
        <v>38</v>
      </c>
      <c r="J171" t="s">
        <v>89</v>
      </c>
      <c r="K171" t="str">
        <f>VLOOKUP(Table1[[#This Row],[Khu vực]],TUKHOA_DATA!$E$2:$F$12,2,FALSE)</f>
        <v>KV06</v>
      </c>
      <c r="L171" t="s">
        <v>40</v>
      </c>
      <c r="M171" t="str">
        <f>VLOOKUP(Table1[[#This Row],[Kênh mua hàng]],TUKHOA_DATA!$C$2:$D$12,2,FALSE)</f>
        <v>K01</v>
      </c>
      <c r="N171" t="s">
        <v>58</v>
      </c>
      <c r="O171" t="str">
        <f>VLOOKUP(Table1[[#This Row],[Nhân viên phụ trách]],TUKHOA_DATA!$G$2:$H$13,2,FALSE)</f>
        <v>NV05</v>
      </c>
      <c r="P171" s="18">
        <v>100</v>
      </c>
      <c r="Q171">
        <v>52</v>
      </c>
      <c r="R171" s="18">
        <f>Table1[[#This Row],[Số lượng]]*Table1[[#This Row],[Giá bán ($)]]</f>
        <v>5200</v>
      </c>
      <c r="S171">
        <f>VLOOKUP(Table1[[#This Row],[Tên dòng sản phẩm]],'Ngân sách'!$C$29:$D$32,2,FALSE)</f>
        <v>22</v>
      </c>
    </row>
    <row r="172" spans="1:19">
      <c r="A172" s="9">
        <v>44823</v>
      </c>
      <c r="B172" s="9" t="str">
        <f>CHOOSE(WEEKDAY(Table1[[#This Row],[Ngày]],1),"CN","T2","T3","T4","T5","T6","T7","CN")</f>
        <v>T2</v>
      </c>
      <c r="C172" t="str">
        <f>"Tháng "&amp;MONTH(Table1[[#This Row],[Ngày]]) &amp; "/" &amp;YEAR(Table1[[#This Row],[Ngày]])</f>
        <v>Tháng 9/2022</v>
      </c>
      <c r="D172" t="str">
        <f>"Q "&amp;IF(Table1[[#This Row],[Ngày]]="","",ROUNDUP(MONTH(Table1[[#This Row],[Ngày]])/3,0)) &amp; "/" &amp; YEAR(Table1[[#This Row],[Ngày]])</f>
        <v>Q 3/2022</v>
      </c>
      <c r="E172">
        <f>YEAR(Table1[[#This Row],[Ngày]])</f>
        <v>2022</v>
      </c>
      <c r="F172" s="5">
        <v>0.46900462962962958</v>
      </c>
      <c r="G172" t="str">
        <f>IF(Table1[[#This Row],[Thời gian]]="","",VLOOKUP(Table1[[#This Row],[Thời gian]]-TRUNC(Table1[[#This Row],[Thời gian]]),tblTimes78[],2,TRUE))</f>
        <v>10 AM - 12 PM</v>
      </c>
      <c r="H172" t="s">
        <v>422</v>
      </c>
      <c r="I172" t="s">
        <v>41</v>
      </c>
      <c r="J172" t="s">
        <v>56</v>
      </c>
      <c r="K172" t="str">
        <f>VLOOKUP(Table1[[#This Row],[Khu vực]],TUKHOA_DATA!$E$2:$F$12,2,FALSE)</f>
        <v>KV03</v>
      </c>
      <c r="L172" t="s">
        <v>40</v>
      </c>
      <c r="M172" t="str">
        <f>VLOOKUP(Table1[[#This Row],[Kênh mua hàng]],TUKHOA_DATA!$C$2:$D$12,2,FALSE)</f>
        <v>K01</v>
      </c>
      <c r="N172" t="s">
        <v>58</v>
      </c>
      <c r="O172" t="str">
        <f>VLOOKUP(Table1[[#This Row],[Nhân viên phụ trách]],TUKHOA_DATA!$G$2:$H$13,2,FALSE)</f>
        <v>NV05</v>
      </c>
      <c r="P172" s="18">
        <v>100</v>
      </c>
      <c r="Q172">
        <v>74</v>
      </c>
      <c r="R172" s="18">
        <f>Table1[[#This Row],[Số lượng]]*Table1[[#This Row],[Giá bán ($)]]</f>
        <v>7400</v>
      </c>
      <c r="S172">
        <f>VLOOKUP(Table1[[#This Row],[Tên dòng sản phẩm]],'Ngân sách'!$C$29:$D$32,2,FALSE)</f>
        <v>28</v>
      </c>
    </row>
    <row r="173" spans="1:19">
      <c r="A173" s="9">
        <v>44824</v>
      </c>
      <c r="B173" s="9" t="str">
        <f>CHOOSE(WEEKDAY(Table1[[#This Row],[Ngày]],1),"CN","T2","T3","T4","T5","T6","T7","CN")</f>
        <v>T3</v>
      </c>
      <c r="C173" t="str">
        <f>"Tháng "&amp;MONTH(Table1[[#This Row],[Ngày]]) &amp; "/" &amp;YEAR(Table1[[#This Row],[Ngày]])</f>
        <v>Tháng 9/2022</v>
      </c>
      <c r="D173" t="str">
        <f>"Q "&amp;IF(Table1[[#This Row],[Ngày]]="","",ROUNDUP(MONTH(Table1[[#This Row],[Ngày]])/3,0)) &amp; "/" &amp; YEAR(Table1[[#This Row],[Ngày]])</f>
        <v>Q 3/2022</v>
      </c>
      <c r="E173">
        <f>YEAR(Table1[[#This Row],[Ngày]])</f>
        <v>2022</v>
      </c>
      <c r="F173" s="5">
        <v>0.5581828703703704</v>
      </c>
      <c r="G173" t="str">
        <f>IF(Table1[[#This Row],[Thời gian]]="","",VLOOKUP(Table1[[#This Row],[Thời gian]]-TRUNC(Table1[[#This Row],[Thời gian]]),tblTimes78[],2,TRUE))</f>
        <v>12 PM - 2 PM</v>
      </c>
      <c r="H173" t="s">
        <v>423</v>
      </c>
      <c r="I173" t="s">
        <v>38</v>
      </c>
      <c r="J173" t="s">
        <v>97</v>
      </c>
      <c r="K173" t="str">
        <f>VLOOKUP(Table1[[#This Row],[Khu vực]],TUKHOA_DATA!$E$2:$F$12,2,FALSE)</f>
        <v>KV01</v>
      </c>
      <c r="L173" t="s">
        <v>40</v>
      </c>
      <c r="M173" t="str">
        <f>VLOOKUP(Table1[[#This Row],[Kênh mua hàng]],TUKHOA_DATA!$C$2:$D$12,2,FALSE)</f>
        <v>K01</v>
      </c>
      <c r="N173" t="s">
        <v>99</v>
      </c>
      <c r="O173" t="str">
        <f>VLOOKUP(Table1[[#This Row],[Nhân viên phụ trách]],TUKHOA_DATA!$G$2:$H$13,2,FALSE)</f>
        <v>NV03</v>
      </c>
      <c r="P173" s="18">
        <v>100</v>
      </c>
      <c r="Q173">
        <v>52</v>
      </c>
      <c r="R173" s="18">
        <f>Table1[[#This Row],[Số lượng]]*Table1[[#This Row],[Giá bán ($)]]</f>
        <v>5200</v>
      </c>
      <c r="S173">
        <f>VLOOKUP(Table1[[#This Row],[Tên dòng sản phẩm]],'Ngân sách'!$C$29:$D$32,2,FALSE)</f>
        <v>22</v>
      </c>
    </row>
    <row r="174" spans="1:19">
      <c r="A174" s="9">
        <v>44825</v>
      </c>
      <c r="B174" s="9" t="str">
        <f>CHOOSE(WEEKDAY(Table1[[#This Row],[Ngày]],1),"CN","T2","T3","T4","T5","T6","T7","CN")</f>
        <v>T4</v>
      </c>
      <c r="C174" t="str">
        <f>"Tháng "&amp;MONTH(Table1[[#This Row],[Ngày]]) &amp; "/" &amp;YEAR(Table1[[#This Row],[Ngày]])</f>
        <v>Tháng 9/2022</v>
      </c>
      <c r="D174" t="str">
        <f>"Q "&amp;IF(Table1[[#This Row],[Ngày]]="","",ROUNDUP(MONTH(Table1[[#This Row],[Ngày]])/3,0)) &amp; "/" &amp; YEAR(Table1[[#This Row],[Ngày]])</f>
        <v>Q 3/2022</v>
      </c>
      <c r="E174">
        <f>YEAR(Table1[[#This Row],[Ngày]])</f>
        <v>2022</v>
      </c>
      <c r="F174" s="5">
        <v>0.35136574074074073</v>
      </c>
      <c r="G174" t="str">
        <f>IF(Table1[[#This Row],[Thời gian]]="","",VLOOKUP(Table1[[#This Row],[Thời gian]]-TRUNC(Table1[[#This Row],[Thời gian]]),tblTimes78[],2,TRUE))</f>
        <v>8 AM - 10 AM</v>
      </c>
      <c r="H174" t="s">
        <v>425</v>
      </c>
      <c r="I174" t="s">
        <v>41</v>
      </c>
      <c r="J174" t="s">
        <v>54</v>
      </c>
      <c r="K174" t="str">
        <f>VLOOKUP(Table1[[#This Row],[Khu vực]],TUKHOA_DATA!$E$2:$F$12,2,FALSE)</f>
        <v>KV04</v>
      </c>
      <c r="L174" t="s">
        <v>40</v>
      </c>
      <c r="M174" t="str">
        <f>VLOOKUP(Table1[[#This Row],[Kênh mua hàng]],TUKHOA_DATA!$C$2:$D$12,2,FALSE)</f>
        <v>K01</v>
      </c>
      <c r="N174" t="s">
        <v>99</v>
      </c>
      <c r="O174" t="str">
        <f>VLOOKUP(Table1[[#This Row],[Nhân viên phụ trách]],TUKHOA_DATA!$G$2:$H$13,2,FALSE)</f>
        <v>NV03</v>
      </c>
      <c r="P174" s="18">
        <v>100</v>
      </c>
      <c r="Q174">
        <v>73</v>
      </c>
      <c r="R174" s="18">
        <f>Table1[[#This Row],[Số lượng]]*Table1[[#This Row],[Giá bán ($)]]</f>
        <v>7300</v>
      </c>
      <c r="S174">
        <f>VLOOKUP(Table1[[#This Row],[Tên dòng sản phẩm]],'Ngân sách'!$C$29:$D$32,2,FALSE)</f>
        <v>28</v>
      </c>
    </row>
    <row r="175" spans="1:19">
      <c r="A175" s="9">
        <v>44825</v>
      </c>
      <c r="B175" s="9" t="str">
        <f>CHOOSE(WEEKDAY(Table1[[#This Row],[Ngày]],1),"CN","T2","T3","T4","T5","T6","T7","CN")</f>
        <v>T4</v>
      </c>
      <c r="C175" t="str">
        <f>"Tháng "&amp;MONTH(Table1[[#This Row],[Ngày]]) &amp; "/" &amp;YEAR(Table1[[#This Row],[Ngày]])</f>
        <v>Tháng 9/2022</v>
      </c>
      <c r="D175" t="str">
        <f>"Q "&amp;IF(Table1[[#This Row],[Ngày]]="","",ROUNDUP(MONTH(Table1[[#This Row],[Ngày]])/3,0)) &amp; "/" &amp; YEAR(Table1[[#This Row],[Ngày]])</f>
        <v>Q 3/2022</v>
      </c>
      <c r="E175">
        <f>YEAR(Table1[[#This Row],[Ngày]])</f>
        <v>2022</v>
      </c>
      <c r="F175" s="5">
        <v>0.33758101851851857</v>
      </c>
      <c r="G175" t="str">
        <f>IF(Table1[[#This Row],[Thời gian]]="","",VLOOKUP(Table1[[#This Row],[Thời gian]]-TRUNC(Table1[[#This Row],[Thời gian]]),tblTimes78[],2,TRUE))</f>
        <v>8 AM - 10 AM</v>
      </c>
      <c r="H175" t="s">
        <v>426</v>
      </c>
      <c r="I175" t="s">
        <v>46</v>
      </c>
      <c r="J175" t="s">
        <v>94</v>
      </c>
      <c r="K175" t="str">
        <f>VLOOKUP(Table1[[#This Row],[Khu vực]],TUKHOA_DATA!$E$2:$F$12,2,FALSE)</f>
        <v>KV02</v>
      </c>
      <c r="L175" t="s">
        <v>40</v>
      </c>
      <c r="M175" t="str">
        <f>VLOOKUP(Table1[[#This Row],[Kênh mua hàng]],TUKHOA_DATA!$C$2:$D$12,2,FALSE)</f>
        <v>K01</v>
      </c>
      <c r="N175" t="s">
        <v>51</v>
      </c>
      <c r="O175" t="str">
        <f>VLOOKUP(Table1[[#This Row],[Nhân viên phụ trách]],TUKHOA_DATA!$G$2:$H$13,2,FALSE)</f>
        <v>NV01</v>
      </c>
      <c r="P175" s="18">
        <v>90</v>
      </c>
      <c r="Q175">
        <v>30</v>
      </c>
      <c r="R175" s="18">
        <f>Table1[[#This Row],[Số lượng]]*Table1[[#This Row],[Giá bán ($)]]</f>
        <v>2700</v>
      </c>
      <c r="S175">
        <f>VLOOKUP(Table1[[#This Row],[Tên dòng sản phẩm]],'Ngân sách'!$C$29:$D$32,2,FALSE)</f>
        <v>25</v>
      </c>
    </row>
    <row r="176" spans="1:19">
      <c r="A176" s="9">
        <v>44826</v>
      </c>
      <c r="B176" s="9" t="str">
        <f>CHOOSE(WEEKDAY(Table1[[#This Row],[Ngày]],1),"CN","T2","T3","T4","T5","T6","T7","CN")</f>
        <v>T5</v>
      </c>
      <c r="C176" t="str">
        <f>"Tháng "&amp;MONTH(Table1[[#This Row],[Ngày]]) &amp; "/" &amp;YEAR(Table1[[#This Row],[Ngày]])</f>
        <v>Tháng 9/2022</v>
      </c>
      <c r="D176" t="str">
        <f>"Q "&amp;IF(Table1[[#This Row],[Ngày]]="","",ROUNDUP(MONTH(Table1[[#This Row],[Ngày]])/3,0)) &amp; "/" &amp; YEAR(Table1[[#This Row],[Ngày]])</f>
        <v>Q 3/2022</v>
      </c>
      <c r="E176">
        <f>YEAR(Table1[[#This Row],[Ngày]])</f>
        <v>2022</v>
      </c>
      <c r="F176" s="5">
        <v>0.33631944444444445</v>
      </c>
      <c r="G176" t="str">
        <f>IF(Table1[[#This Row],[Thời gian]]="","",VLOOKUP(Table1[[#This Row],[Thời gian]]-TRUNC(Table1[[#This Row],[Thời gian]]),tblTimes78[],2,TRUE))</f>
        <v>8 AM - 10 AM</v>
      </c>
      <c r="H176" t="s">
        <v>428</v>
      </c>
      <c r="I176" t="s">
        <v>38</v>
      </c>
      <c r="J176" t="s">
        <v>89</v>
      </c>
      <c r="K176" t="str">
        <f>VLOOKUP(Table1[[#This Row],[Khu vực]],TUKHOA_DATA!$E$2:$F$12,2,FALSE)</f>
        <v>KV06</v>
      </c>
      <c r="L176" t="s">
        <v>40</v>
      </c>
      <c r="M176" t="str">
        <f>VLOOKUP(Table1[[#This Row],[Kênh mua hàng]],TUKHOA_DATA!$C$2:$D$12,2,FALSE)</f>
        <v>K01</v>
      </c>
      <c r="N176" t="s">
        <v>51</v>
      </c>
      <c r="O176" t="str">
        <f>VLOOKUP(Table1[[#This Row],[Nhân viên phụ trách]],TUKHOA_DATA!$G$2:$H$13,2,FALSE)</f>
        <v>NV01</v>
      </c>
      <c r="P176" s="18">
        <v>100</v>
      </c>
      <c r="Q176">
        <v>49</v>
      </c>
      <c r="R176" s="18">
        <f>Table1[[#This Row],[Số lượng]]*Table1[[#This Row],[Giá bán ($)]]</f>
        <v>4900</v>
      </c>
      <c r="S176">
        <f>VLOOKUP(Table1[[#This Row],[Tên dòng sản phẩm]],'Ngân sách'!$C$29:$D$32,2,FALSE)</f>
        <v>22</v>
      </c>
    </row>
    <row r="177" spans="1:19">
      <c r="A177" s="9">
        <v>44827</v>
      </c>
      <c r="B177" s="9" t="str">
        <f>CHOOSE(WEEKDAY(Table1[[#This Row],[Ngày]],1),"CN","T2","T3","T4","T5","T6","T7","CN")</f>
        <v>T6</v>
      </c>
      <c r="C177" t="str">
        <f>"Tháng "&amp;MONTH(Table1[[#This Row],[Ngày]]) &amp; "/" &amp;YEAR(Table1[[#This Row],[Ngày]])</f>
        <v>Tháng 9/2022</v>
      </c>
      <c r="D177" t="str">
        <f>"Q "&amp;IF(Table1[[#This Row],[Ngày]]="","",ROUNDUP(MONTH(Table1[[#This Row],[Ngày]])/3,0)) &amp; "/" &amp; YEAR(Table1[[#This Row],[Ngày]])</f>
        <v>Q 3/2022</v>
      </c>
      <c r="E177">
        <f>YEAR(Table1[[#This Row],[Ngày]])</f>
        <v>2022</v>
      </c>
      <c r="F177" s="5">
        <v>0.5581828703703704</v>
      </c>
      <c r="G177" t="str">
        <f>IF(Table1[[#This Row],[Thời gian]]="","",VLOOKUP(Table1[[#This Row],[Thời gian]]-TRUNC(Table1[[#This Row],[Thời gian]]),tblTimes78[],2,TRUE))</f>
        <v>12 PM - 2 PM</v>
      </c>
      <c r="H177" t="s">
        <v>429</v>
      </c>
      <c r="I177" t="s">
        <v>44</v>
      </c>
      <c r="J177" t="s">
        <v>52</v>
      </c>
      <c r="K177" t="str">
        <f>VLOOKUP(Table1[[#This Row],[Khu vực]],TUKHOA_DATA!$E$2:$F$12,2,FALSE)</f>
        <v>KV05</v>
      </c>
      <c r="L177" t="s">
        <v>40</v>
      </c>
      <c r="M177" t="str">
        <f>VLOOKUP(Table1[[#This Row],[Kênh mua hàng]],TUKHOA_DATA!$C$2:$D$12,2,FALSE)</f>
        <v>K01</v>
      </c>
      <c r="N177" t="s">
        <v>96</v>
      </c>
      <c r="O177" t="str">
        <f>VLOOKUP(Table1[[#This Row],[Nhân viên phụ trách]],TUKHOA_DATA!$G$2:$H$13,2,FALSE)</f>
        <v>NV04</v>
      </c>
      <c r="P177" s="18">
        <v>110</v>
      </c>
      <c r="Q177">
        <v>46</v>
      </c>
      <c r="R177" s="18">
        <f>Table1[[#This Row],[Số lượng]]*Table1[[#This Row],[Giá bán ($)]]</f>
        <v>5060</v>
      </c>
      <c r="S177">
        <f>VLOOKUP(Table1[[#This Row],[Tên dòng sản phẩm]],'Ngân sách'!$C$29:$D$32,2,FALSE)</f>
        <v>36</v>
      </c>
    </row>
    <row r="178" spans="1:19">
      <c r="A178" s="9">
        <v>44827</v>
      </c>
      <c r="B178" s="9" t="str">
        <f>CHOOSE(WEEKDAY(Table1[[#This Row],[Ngày]],1),"CN","T2","T3","T4","T5","T6","T7","CN")</f>
        <v>T6</v>
      </c>
      <c r="C178" t="str">
        <f>"Tháng "&amp;MONTH(Table1[[#This Row],[Ngày]]) &amp; "/" &amp;YEAR(Table1[[#This Row],[Ngày]])</f>
        <v>Tháng 9/2022</v>
      </c>
      <c r="D178" t="str">
        <f>"Q "&amp;IF(Table1[[#This Row],[Ngày]]="","",ROUNDUP(MONTH(Table1[[#This Row],[Ngày]])/3,0)) &amp; "/" &amp; YEAR(Table1[[#This Row],[Ngày]])</f>
        <v>Q 3/2022</v>
      </c>
      <c r="E178">
        <f>YEAR(Table1[[#This Row],[Ngày]])</f>
        <v>2022</v>
      </c>
      <c r="F178" s="5">
        <v>0.51181712962962966</v>
      </c>
      <c r="G178" t="str">
        <f>IF(Table1[[#This Row],[Thời gian]]="","",VLOOKUP(Table1[[#This Row],[Thời gian]]-TRUNC(Table1[[#This Row],[Thời gian]]),tblTimes78[],2,TRUE))</f>
        <v>12 PM - 2 PM</v>
      </c>
      <c r="H178" t="s">
        <v>431</v>
      </c>
      <c r="I178" t="s">
        <v>46</v>
      </c>
      <c r="J178" t="s">
        <v>54</v>
      </c>
      <c r="K178" t="str">
        <f>VLOOKUP(Table1[[#This Row],[Khu vực]],TUKHOA_DATA!$E$2:$F$12,2,FALSE)</f>
        <v>KV04</v>
      </c>
      <c r="L178" t="s">
        <v>40</v>
      </c>
      <c r="M178" t="str">
        <f>VLOOKUP(Table1[[#This Row],[Kênh mua hàng]],TUKHOA_DATA!$C$2:$D$12,2,FALSE)</f>
        <v>K01</v>
      </c>
      <c r="N178" t="s">
        <v>51</v>
      </c>
      <c r="O178" t="str">
        <f>VLOOKUP(Table1[[#This Row],[Nhân viên phụ trách]],TUKHOA_DATA!$G$2:$H$13,2,FALSE)</f>
        <v>NV01</v>
      </c>
      <c r="P178" s="18">
        <v>90</v>
      </c>
      <c r="Q178">
        <v>25</v>
      </c>
      <c r="R178" s="18">
        <f>Table1[[#This Row],[Số lượng]]*Table1[[#This Row],[Giá bán ($)]]</f>
        <v>2250</v>
      </c>
      <c r="S178">
        <f>VLOOKUP(Table1[[#This Row],[Tên dòng sản phẩm]],'Ngân sách'!$C$29:$D$32,2,FALSE)</f>
        <v>25</v>
      </c>
    </row>
    <row r="179" spans="1:19">
      <c r="A179" s="9">
        <v>44829</v>
      </c>
      <c r="B179" s="9" t="str">
        <f>CHOOSE(WEEKDAY(Table1[[#This Row],[Ngày]],1),"CN","T2","T3","T4","T5","T6","T7","CN")</f>
        <v>CN</v>
      </c>
      <c r="C179" t="str">
        <f>"Tháng "&amp;MONTH(Table1[[#This Row],[Ngày]]) &amp; "/" &amp;YEAR(Table1[[#This Row],[Ngày]])</f>
        <v>Tháng 9/2022</v>
      </c>
      <c r="D179" t="str">
        <f>"Q "&amp;IF(Table1[[#This Row],[Ngày]]="","",ROUNDUP(MONTH(Table1[[#This Row],[Ngày]])/3,0)) &amp; "/" &amp; YEAR(Table1[[#This Row],[Ngày]])</f>
        <v>Q 3/2022</v>
      </c>
      <c r="E179">
        <f>YEAR(Table1[[#This Row],[Ngày]])</f>
        <v>2022</v>
      </c>
      <c r="F179" s="5">
        <v>0.52280092592592597</v>
      </c>
      <c r="G179" t="str">
        <f>IF(Table1[[#This Row],[Thời gian]]="","",VLOOKUP(Table1[[#This Row],[Thời gian]]-TRUNC(Table1[[#This Row],[Thời gian]]),tblTimes78[],2,TRUE))</f>
        <v>12 PM - 2 PM</v>
      </c>
      <c r="H179" t="s">
        <v>432</v>
      </c>
      <c r="I179" t="s">
        <v>38</v>
      </c>
      <c r="J179" t="s">
        <v>54</v>
      </c>
      <c r="K179" t="str">
        <f>VLOOKUP(Table1[[#This Row],[Khu vực]],TUKHOA_DATA!$E$2:$F$12,2,FALSE)</f>
        <v>KV04</v>
      </c>
      <c r="L179" t="s">
        <v>40</v>
      </c>
      <c r="M179" t="str">
        <f>VLOOKUP(Table1[[#This Row],[Kênh mua hàng]],TUKHOA_DATA!$C$2:$D$12,2,FALSE)</f>
        <v>K01</v>
      </c>
      <c r="N179" t="s">
        <v>57</v>
      </c>
      <c r="O179" t="str">
        <f>VLOOKUP(Table1[[#This Row],[Nhân viên phụ trách]],TUKHOA_DATA!$G$2:$H$13,2,FALSE)</f>
        <v>NV02</v>
      </c>
      <c r="P179" s="18">
        <v>100</v>
      </c>
      <c r="Q179">
        <v>50</v>
      </c>
      <c r="R179" s="18">
        <f>Table1[[#This Row],[Số lượng]]*Table1[[#This Row],[Giá bán ($)]]</f>
        <v>5000</v>
      </c>
      <c r="S179">
        <f>VLOOKUP(Table1[[#This Row],[Tên dòng sản phẩm]],'Ngân sách'!$C$29:$D$32,2,FALSE)</f>
        <v>22</v>
      </c>
    </row>
    <row r="180" spans="1:19">
      <c r="A180" s="9">
        <v>44829</v>
      </c>
      <c r="B180" s="9" t="str">
        <f>CHOOSE(WEEKDAY(Table1[[#This Row],[Ngày]],1),"CN","T2","T3","T4","T5","T6","T7","CN")</f>
        <v>CN</v>
      </c>
      <c r="C180" t="str">
        <f>"Tháng "&amp;MONTH(Table1[[#This Row],[Ngày]]) &amp; "/" &amp;YEAR(Table1[[#This Row],[Ngày]])</f>
        <v>Tháng 9/2022</v>
      </c>
      <c r="D180" t="str">
        <f>"Q "&amp;IF(Table1[[#This Row],[Ngày]]="","",ROUNDUP(MONTH(Table1[[#This Row],[Ngày]])/3,0)) &amp; "/" &amp; YEAR(Table1[[#This Row],[Ngày]])</f>
        <v>Q 3/2022</v>
      </c>
      <c r="E180">
        <f>YEAR(Table1[[#This Row],[Ngày]])</f>
        <v>2022</v>
      </c>
      <c r="F180" s="5">
        <v>0.33758101851851857</v>
      </c>
      <c r="G180" t="str">
        <f>IF(Table1[[#This Row],[Thời gian]]="","",VLOOKUP(Table1[[#This Row],[Thời gian]]-TRUNC(Table1[[#This Row],[Thời gian]]),tblTimes78[],2,TRUE))</f>
        <v>8 AM - 10 AM</v>
      </c>
      <c r="H180" t="s">
        <v>433</v>
      </c>
      <c r="I180" t="s">
        <v>44</v>
      </c>
      <c r="J180" t="s">
        <v>54</v>
      </c>
      <c r="K180" t="str">
        <f>VLOOKUP(Table1[[#This Row],[Khu vực]],TUKHOA_DATA!$E$2:$F$12,2,FALSE)</f>
        <v>KV04</v>
      </c>
      <c r="L180" t="s">
        <v>40</v>
      </c>
      <c r="M180" t="str">
        <f>VLOOKUP(Table1[[#This Row],[Kênh mua hàng]],TUKHOA_DATA!$C$2:$D$12,2,FALSE)</f>
        <v>K01</v>
      </c>
      <c r="N180" t="s">
        <v>99</v>
      </c>
      <c r="O180" t="str">
        <f>VLOOKUP(Table1[[#This Row],[Nhân viên phụ trách]],TUKHOA_DATA!$G$2:$H$13,2,FALSE)</f>
        <v>NV03</v>
      </c>
      <c r="P180" s="18">
        <v>110</v>
      </c>
      <c r="Q180">
        <v>43</v>
      </c>
      <c r="R180" s="18">
        <f>Table1[[#This Row],[Số lượng]]*Table1[[#This Row],[Giá bán ($)]]</f>
        <v>4730</v>
      </c>
      <c r="S180">
        <f>VLOOKUP(Table1[[#This Row],[Tên dòng sản phẩm]],'Ngân sách'!$C$29:$D$32,2,FALSE)</f>
        <v>36</v>
      </c>
    </row>
    <row r="181" spans="1:19">
      <c r="A181" s="9">
        <v>44836</v>
      </c>
      <c r="B181" s="9" t="str">
        <f>CHOOSE(WEEKDAY(Table1[[#This Row],[Ngày]],1),"CN","T2","T3","T4","T5","T6","T7","CN")</f>
        <v>CN</v>
      </c>
      <c r="C181" t="str">
        <f>"Tháng "&amp;MONTH(Table1[[#This Row],[Ngày]]) &amp; "/" &amp;YEAR(Table1[[#This Row],[Ngày]])</f>
        <v>Tháng 10/2022</v>
      </c>
      <c r="D181" t="str">
        <f>"Q "&amp;IF(Table1[[#This Row],[Ngày]]="","",ROUNDUP(MONTH(Table1[[#This Row],[Ngày]])/3,0)) &amp; "/" &amp; YEAR(Table1[[#This Row],[Ngày]])</f>
        <v>Q 4/2022</v>
      </c>
      <c r="E181">
        <f>YEAR(Table1[[#This Row],[Ngày]])</f>
        <v>2022</v>
      </c>
      <c r="F181" s="5">
        <v>0.36599537037037039</v>
      </c>
      <c r="G181" t="str">
        <f>IF(Table1[[#This Row],[Thời gian]]="","",VLOOKUP(Table1[[#This Row],[Thời gian]]-TRUNC(Table1[[#This Row],[Thời gian]]),tblTimes78[],2,TRUE))</f>
        <v>8 AM - 10 AM</v>
      </c>
      <c r="H181" t="s">
        <v>442</v>
      </c>
      <c r="I181" t="s">
        <v>38</v>
      </c>
      <c r="J181" t="s">
        <v>94</v>
      </c>
      <c r="K181" t="str">
        <f>VLOOKUP(Table1[[#This Row],[Khu vực]],TUKHOA_DATA!$E$2:$F$12,2,FALSE)</f>
        <v>KV02</v>
      </c>
      <c r="L181" t="s">
        <v>40</v>
      </c>
      <c r="M181" t="str">
        <f>VLOOKUP(Table1[[#This Row],[Kênh mua hàng]],TUKHOA_DATA!$C$2:$D$12,2,FALSE)</f>
        <v>K01</v>
      </c>
      <c r="N181" t="s">
        <v>58</v>
      </c>
      <c r="O181" t="str">
        <f>VLOOKUP(Table1[[#This Row],[Nhân viên phụ trách]],TUKHOA_DATA!$G$2:$H$13,2,FALSE)</f>
        <v>NV05</v>
      </c>
      <c r="P181" s="18">
        <v>100</v>
      </c>
      <c r="Q181">
        <v>49</v>
      </c>
      <c r="R181" s="18">
        <f>Table1[[#This Row],[Số lượng]]*Table1[[#This Row],[Giá bán ($)]]</f>
        <v>4900</v>
      </c>
      <c r="S181">
        <f>VLOOKUP(Table1[[#This Row],[Tên dòng sản phẩm]],'Ngân sách'!$C$29:$D$32,2,FALSE)</f>
        <v>22</v>
      </c>
    </row>
    <row r="182" spans="1:19">
      <c r="A182" s="9">
        <v>44837</v>
      </c>
      <c r="B182" s="9" t="str">
        <f>CHOOSE(WEEKDAY(Table1[[#This Row],[Ngày]],1),"CN","T2","T3","T4","T5","T6","T7","CN")</f>
        <v>T2</v>
      </c>
      <c r="C182" t="str">
        <f>"Tháng "&amp;MONTH(Table1[[#This Row],[Ngày]]) &amp; "/" &amp;YEAR(Table1[[#This Row],[Ngày]])</f>
        <v>Tháng 10/2022</v>
      </c>
      <c r="D182" t="str">
        <f>"Q "&amp;IF(Table1[[#This Row],[Ngày]]="","",ROUNDUP(MONTH(Table1[[#This Row],[Ngày]])/3,0)) &amp; "/" &amp; YEAR(Table1[[#This Row],[Ngày]])</f>
        <v>Q 4/2022</v>
      </c>
      <c r="E182">
        <f>YEAR(Table1[[#This Row],[Ngày]])</f>
        <v>2022</v>
      </c>
      <c r="F182" s="5">
        <v>0.43979166666666664</v>
      </c>
      <c r="G182" t="str">
        <f>IF(Table1[[#This Row],[Thời gian]]="","",VLOOKUP(Table1[[#This Row],[Thời gian]]-TRUNC(Table1[[#This Row],[Thời gian]]),tblTimes78[],2,TRUE))</f>
        <v>10 AM - 12 PM</v>
      </c>
      <c r="H182" t="s">
        <v>443</v>
      </c>
      <c r="I182" t="s">
        <v>38</v>
      </c>
      <c r="J182" t="s">
        <v>54</v>
      </c>
      <c r="K182" t="str">
        <f>VLOOKUP(Table1[[#This Row],[Khu vực]],TUKHOA_DATA!$E$2:$F$12,2,FALSE)</f>
        <v>KV04</v>
      </c>
      <c r="L182" t="s">
        <v>40</v>
      </c>
      <c r="M182" t="str">
        <f>VLOOKUP(Table1[[#This Row],[Kênh mua hàng]],TUKHOA_DATA!$C$2:$D$12,2,FALSE)</f>
        <v>K01</v>
      </c>
      <c r="N182" t="s">
        <v>51</v>
      </c>
      <c r="O182" t="str">
        <f>VLOOKUP(Table1[[#This Row],[Nhân viên phụ trách]],TUKHOA_DATA!$G$2:$H$13,2,FALSE)</f>
        <v>NV01</v>
      </c>
      <c r="P182" s="18">
        <v>100</v>
      </c>
      <c r="Q182">
        <v>54</v>
      </c>
      <c r="R182" s="18">
        <f>Table1[[#This Row],[Số lượng]]*Table1[[#This Row],[Giá bán ($)]]</f>
        <v>5400</v>
      </c>
      <c r="S182">
        <f>VLOOKUP(Table1[[#This Row],[Tên dòng sản phẩm]],'Ngân sách'!$C$29:$D$32,2,FALSE)</f>
        <v>22</v>
      </c>
    </row>
    <row r="183" spans="1:19">
      <c r="A183" s="9">
        <v>44837</v>
      </c>
      <c r="B183" s="9" t="str">
        <f>CHOOSE(WEEKDAY(Table1[[#This Row],[Ngày]],1),"CN","T2","T3","T4","T5","T6","T7","CN")</f>
        <v>T2</v>
      </c>
      <c r="C183" t="str">
        <f>"Tháng "&amp;MONTH(Table1[[#This Row],[Ngày]]) &amp; "/" &amp;YEAR(Table1[[#This Row],[Ngày]])</f>
        <v>Tháng 10/2022</v>
      </c>
      <c r="D183" t="str">
        <f>"Q "&amp;IF(Table1[[#This Row],[Ngày]]="","",ROUNDUP(MONTH(Table1[[#This Row],[Ngày]])/3,0)) &amp; "/" &amp; YEAR(Table1[[#This Row],[Ngày]])</f>
        <v>Q 4/2022</v>
      </c>
      <c r="E183">
        <f>YEAR(Table1[[#This Row],[Ngày]])</f>
        <v>2022</v>
      </c>
      <c r="F183" s="5">
        <v>0.39819444444444446</v>
      </c>
      <c r="G183" t="str">
        <f>IF(Table1[[#This Row],[Thời gian]]="","",VLOOKUP(Table1[[#This Row],[Thời gian]]-TRUNC(Table1[[#This Row],[Thời gian]]),tblTimes78[],2,TRUE))</f>
        <v>8 AM - 10 AM</v>
      </c>
      <c r="H183" t="s">
        <v>444</v>
      </c>
      <c r="I183" t="s">
        <v>38</v>
      </c>
      <c r="J183" t="s">
        <v>97</v>
      </c>
      <c r="K183" t="str">
        <f>VLOOKUP(Table1[[#This Row],[Khu vực]],TUKHOA_DATA!$E$2:$F$12,2,FALSE)</f>
        <v>KV01</v>
      </c>
      <c r="L183" t="s">
        <v>40</v>
      </c>
      <c r="M183" t="str">
        <f>VLOOKUP(Table1[[#This Row],[Kênh mua hàng]],TUKHOA_DATA!$C$2:$D$12,2,FALSE)</f>
        <v>K01</v>
      </c>
      <c r="N183" t="s">
        <v>57</v>
      </c>
      <c r="O183" t="str">
        <f>VLOOKUP(Table1[[#This Row],[Nhân viên phụ trách]],TUKHOA_DATA!$G$2:$H$13,2,FALSE)</f>
        <v>NV02</v>
      </c>
      <c r="P183" s="18">
        <v>100</v>
      </c>
      <c r="Q183">
        <v>51</v>
      </c>
      <c r="R183" s="18">
        <f>Table1[[#This Row],[Số lượng]]*Table1[[#This Row],[Giá bán ($)]]</f>
        <v>5100</v>
      </c>
      <c r="S183">
        <f>VLOOKUP(Table1[[#This Row],[Tên dòng sản phẩm]],'Ngân sách'!$C$29:$D$32,2,FALSE)</f>
        <v>22</v>
      </c>
    </row>
    <row r="184" spans="1:19">
      <c r="A184" s="9">
        <v>44840</v>
      </c>
      <c r="B184" s="9" t="str">
        <f>CHOOSE(WEEKDAY(Table1[[#This Row],[Ngày]],1),"CN","T2","T3","T4","T5","T6","T7","CN")</f>
        <v>T5</v>
      </c>
      <c r="C184" t="str">
        <f>"Tháng "&amp;MONTH(Table1[[#This Row],[Ngày]]) &amp; "/" &amp;YEAR(Table1[[#This Row],[Ngày]])</f>
        <v>Tháng 10/2022</v>
      </c>
      <c r="D184" t="str">
        <f>"Q "&amp;IF(Table1[[#This Row],[Ngày]]="","",ROUNDUP(MONTH(Table1[[#This Row],[Ngày]])/3,0)) &amp; "/" &amp; YEAR(Table1[[#This Row],[Ngày]])</f>
        <v>Q 4/2022</v>
      </c>
      <c r="E184">
        <f>YEAR(Table1[[#This Row],[Ngày]])</f>
        <v>2022</v>
      </c>
      <c r="F184" s="5">
        <v>0.39819444444444446</v>
      </c>
      <c r="G184" t="str">
        <f>IF(Table1[[#This Row],[Thời gian]]="","",VLOOKUP(Table1[[#This Row],[Thời gian]]-TRUNC(Table1[[#This Row],[Thời gian]]),tblTimes78[],2,TRUE))</f>
        <v>8 AM - 10 AM</v>
      </c>
      <c r="H184" t="s">
        <v>448</v>
      </c>
      <c r="I184" t="s">
        <v>46</v>
      </c>
      <c r="J184" t="s">
        <v>54</v>
      </c>
      <c r="K184" t="str">
        <f>VLOOKUP(Table1[[#This Row],[Khu vực]],TUKHOA_DATA!$E$2:$F$12,2,FALSE)</f>
        <v>KV04</v>
      </c>
      <c r="L184" t="s">
        <v>40</v>
      </c>
      <c r="M184" t="str">
        <f>VLOOKUP(Table1[[#This Row],[Kênh mua hàng]],TUKHOA_DATA!$C$2:$D$12,2,FALSE)</f>
        <v>K01</v>
      </c>
      <c r="N184" t="s">
        <v>96</v>
      </c>
      <c r="O184" t="str">
        <f>VLOOKUP(Table1[[#This Row],[Nhân viên phụ trách]],TUKHOA_DATA!$G$2:$H$13,2,FALSE)</f>
        <v>NV04</v>
      </c>
      <c r="P184" s="18">
        <v>90</v>
      </c>
      <c r="Q184">
        <v>26</v>
      </c>
      <c r="R184" s="18">
        <f>Table1[[#This Row],[Số lượng]]*Table1[[#This Row],[Giá bán ($)]]</f>
        <v>2340</v>
      </c>
      <c r="S184">
        <f>VLOOKUP(Table1[[#This Row],[Tên dòng sản phẩm]],'Ngân sách'!$C$29:$D$32,2,FALSE)</f>
        <v>25</v>
      </c>
    </row>
    <row r="185" spans="1:19">
      <c r="A185" s="9">
        <v>44841</v>
      </c>
      <c r="B185" s="9" t="str">
        <f>CHOOSE(WEEKDAY(Table1[[#This Row],[Ngày]],1),"CN","T2","T3","T4","T5","T6","T7","CN")</f>
        <v>T6</v>
      </c>
      <c r="C185" t="str">
        <f>"Tháng "&amp;MONTH(Table1[[#This Row],[Ngày]]) &amp; "/" &amp;YEAR(Table1[[#This Row],[Ngày]])</f>
        <v>Tháng 10/2022</v>
      </c>
      <c r="D185" t="str">
        <f>"Q "&amp;IF(Table1[[#This Row],[Ngày]]="","",ROUNDUP(MONTH(Table1[[#This Row],[Ngày]])/3,0)) &amp; "/" &amp; YEAR(Table1[[#This Row],[Ngày]])</f>
        <v>Q 4/2022</v>
      </c>
      <c r="E185">
        <f>YEAR(Table1[[#This Row],[Ngày]])</f>
        <v>2022</v>
      </c>
      <c r="F185" s="5">
        <v>0.6368287037037037</v>
      </c>
      <c r="G185" t="str">
        <f>IF(Table1[[#This Row],[Thời gian]]="","",VLOOKUP(Table1[[#This Row],[Thời gian]]-TRUNC(Table1[[#This Row],[Thời gian]]),tblTimes78[],2,TRUE))</f>
        <v>2 PM - 4 PM</v>
      </c>
      <c r="H185" t="s">
        <v>449</v>
      </c>
      <c r="I185" t="s">
        <v>46</v>
      </c>
      <c r="J185" t="s">
        <v>89</v>
      </c>
      <c r="K185" t="str">
        <f>VLOOKUP(Table1[[#This Row],[Khu vực]],TUKHOA_DATA!$E$2:$F$12,2,FALSE)</f>
        <v>KV06</v>
      </c>
      <c r="L185" t="s">
        <v>40</v>
      </c>
      <c r="M185" t="str">
        <f>VLOOKUP(Table1[[#This Row],[Kênh mua hàng]],TUKHOA_DATA!$C$2:$D$12,2,FALSE)</f>
        <v>K01</v>
      </c>
      <c r="N185" t="s">
        <v>58</v>
      </c>
      <c r="O185" t="str">
        <f>VLOOKUP(Table1[[#This Row],[Nhân viên phụ trách]],TUKHOA_DATA!$G$2:$H$13,2,FALSE)</f>
        <v>NV05</v>
      </c>
      <c r="P185" s="18">
        <v>90</v>
      </c>
      <c r="Q185">
        <v>28</v>
      </c>
      <c r="R185" s="18">
        <f>Table1[[#This Row],[Số lượng]]*Table1[[#This Row],[Giá bán ($)]]</f>
        <v>2520</v>
      </c>
      <c r="S185">
        <f>VLOOKUP(Table1[[#This Row],[Tên dòng sản phẩm]],'Ngân sách'!$C$29:$D$32,2,FALSE)</f>
        <v>25</v>
      </c>
    </row>
    <row r="186" spans="1:19">
      <c r="A186" s="9">
        <v>44844</v>
      </c>
      <c r="B186" s="9" t="str">
        <f>CHOOSE(WEEKDAY(Table1[[#This Row],[Ngày]],1),"CN","T2","T3","T4","T5","T6","T7","CN")</f>
        <v>T2</v>
      </c>
      <c r="C186" t="str">
        <f>"Tháng "&amp;MONTH(Table1[[#This Row],[Ngày]]) &amp; "/" &amp;YEAR(Table1[[#This Row],[Ngày]])</f>
        <v>Tháng 10/2022</v>
      </c>
      <c r="D186" t="str">
        <f>"Q "&amp;IF(Table1[[#This Row],[Ngày]]="","",ROUNDUP(MONTH(Table1[[#This Row],[Ngày]])/3,0)) &amp; "/" &amp; YEAR(Table1[[#This Row],[Ngày]])</f>
        <v>Q 4/2022</v>
      </c>
      <c r="E186">
        <f>YEAR(Table1[[#This Row],[Ngày]])</f>
        <v>2022</v>
      </c>
      <c r="F186" s="5">
        <v>0.6368287037037037</v>
      </c>
      <c r="G186" t="str">
        <f>IF(Table1[[#This Row],[Thời gian]]="","",VLOOKUP(Table1[[#This Row],[Thời gian]]-TRUNC(Table1[[#This Row],[Thời gian]]),tblTimes78[],2,TRUE))</f>
        <v>2 PM - 4 PM</v>
      </c>
      <c r="H186" t="s">
        <v>450</v>
      </c>
      <c r="I186" t="s">
        <v>44</v>
      </c>
      <c r="J186" t="s">
        <v>52</v>
      </c>
      <c r="K186" t="str">
        <f>VLOOKUP(Table1[[#This Row],[Khu vực]],TUKHOA_DATA!$E$2:$F$12,2,FALSE)</f>
        <v>KV05</v>
      </c>
      <c r="L186" t="s">
        <v>40</v>
      </c>
      <c r="M186" t="str">
        <f>VLOOKUP(Table1[[#This Row],[Kênh mua hàng]],TUKHOA_DATA!$C$2:$D$12,2,FALSE)</f>
        <v>K01</v>
      </c>
      <c r="N186" t="s">
        <v>99</v>
      </c>
      <c r="O186" t="str">
        <f>VLOOKUP(Table1[[#This Row],[Nhân viên phụ trách]],TUKHOA_DATA!$G$2:$H$13,2,FALSE)</f>
        <v>NV03</v>
      </c>
      <c r="P186" s="18">
        <v>110</v>
      </c>
      <c r="Q186">
        <v>46</v>
      </c>
      <c r="R186" s="18">
        <f>Table1[[#This Row],[Số lượng]]*Table1[[#This Row],[Giá bán ($)]]</f>
        <v>5060</v>
      </c>
      <c r="S186">
        <f>VLOOKUP(Table1[[#This Row],[Tên dòng sản phẩm]],'Ngân sách'!$C$29:$D$32,2,FALSE)</f>
        <v>36</v>
      </c>
    </row>
    <row r="187" spans="1:19">
      <c r="A187" s="9">
        <v>44845</v>
      </c>
      <c r="B187" s="9" t="str">
        <f>CHOOSE(WEEKDAY(Table1[[#This Row],[Ngày]],1),"CN","T2","T3","T4","T5","T6","T7","CN")</f>
        <v>T3</v>
      </c>
      <c r="C187" t="str">
        <f>"Tháng "&amp;MONTH(Table1[[#This Row],[Ngày]]) &amp; "/" &amp;YEAR(Table1[[#This Row],[Ngày]])</f>
        <v>Tháng 10/2022</v>
      </c>
      <c r="D187" t="str">
        <f>"Q "&amp;IF(Table1[[#This Row],[Ngày]]="","",ROUNDUP(MONTH(Table1[[#This Row],[Ngày]])/3,0)) &amp; "/" &amp; YEAR(Table1[[#This Row],[Ngày]])</f>
        <v>Q 4/2022</v>
      </c>
      <c r="E187">
        <f>YEAR(Table1[[#This Row],[Ngày]])</f>
        <v>2022</v>
      </c>
      <c r="F187" s="5">
        <v>0.61697916666666663</v>
      </c>
      <c r="G187" t="str">
        <f>IF(Table1[[#This Row],[Thời gian]]="","",VLOOKUP(Table1[[#This Row],[Thời gian]]-TRUNC(Table1[[#This Row],[Thời gian]]),tblTimes78[],2,TRUE))</f>
        <v>2 PM - 4 PM</v>
      </c>
      <c r="H187" t="s">
        <v>452</v>
      </c>
      <c r="I187" t="s">
        <v>41</v>
      </c>
      <c r="J187" t="s">
        <v>54</v>
      </c>
      <c r="K187" t="str">
        <f>VLOOKUP(Table1[[#This Row],[Khu vực]],TUKHOA_DATA!$E$2:$F$12,2,FALSE)</f>
        <v>KV04</v>
      </c>
      <c r="L187" t="s">
        <v>40</v>
      </c>
      <c r="M187" t="str">
        <f>VLOOKUP(Table1[[#This Row],[Kênh mua hàng]],TUKHOA_DATA!$C$2:$D$12,2,FALSE)</f>
        <v>K01</v>
      </c>
      <c r="N187" t="s">
        <v>51</v>
      </c>
      <c r="O187" t="str">
        <f>VLOOKUP(Table1[[#This Row],[Nhân viên phụ trách]],TUKHOA_DATA!$G$2:$H$13,2,FALSE)</f>
        <v>NV01</v>
      </c>
      <c r="P187" s="18">
        <v>100</v>
      </c>
      <c r="Q187">
        <v>69</v>
      </c>
      <c r="R187" s="18">
        <f>Table1[[#This Row],[Số lượng]]*Table1[[#This Row],[Giá bán ($)]]</f>
        <v>6900</v>
      </c>
      <c r="S187">
        <f>VLOOKUP(Table1[[#This Row],[Tên dòng sản phẩm]],'Ngân sách'!$C$29:$D$32,2,FALSE)</f>
        <v>28</v>
      </c>
    </row>
    <row r="188" spans="1:19">
      <c r="A188" s="9">
        <v>44846</v>
      </c>
      <c r="B188" s="9" t="str">
        <f>CHOOSE(WEEKDAY(Table1[[#This Row],[Ngày]],1),"CN","T2","T3","T4","T5","T6","T7","CN")</f>
        <v>T4</v>
      </c>
      <c r="C188" t="str">
        <f>"Tháng "&amp;MONTH(Table1[[#This Row],[Ngày]]) &amp; "/" &amp;YEAR(Table1[[#This Row],[Ngày]])</f>
        <v>Tháng 10/2022</v>
      </c>
      <c r="D188" t="str">
        <f>"Q "&amp;IF(Table1[[#This Row],[Ngày]]="","",ROUNDUP(MONTH(Table1[[#This Row],[Ngày]])/3,0)) &amp; "/" &amp; YEAR(Table1[[#This Row],[Ngày]])</f>
        <v>Q 4/2022</v>
      </c>
      <c r="E188">
        <f>YEAR(Table1[[#This Row],[Ngày]])</f>
        <v>2022</v>
      </c>
      <c r="F188" s="5">
        <v>0.45493055555555556</v>
      </c>
      <c r="G188" t="str">
        <f>IF(Table1[[#This Row],[Thời gian]]="","",VLOOKUP(Table1[[#This Row],[Thời gian]]-TRUNC(Table1[[#This Row],[Thời gian]]),tblTimes78[],2,TRUE))</f>
        <v>10 AM - 12 PM</v>
      </c>
      <c r="H188" t="s">
        <v>455</v>
      </c>
      <c r="I188" t="s">
        <v>38</v>
      </c>
      <c r="J188" t="s">
        <v>52</v>
      </c>
      <c r="K188" t="str">
        <f>VLOOKUP(Table1[[#This Row],[Khu vực]],TUKHOA_DATA!$E$2:$F$12,2,FALSE)</f>
        <v>KV05</v>
      </c>
      <c r="L188" t="s">
        <v>40</v>
      </c>
      <c r="M188" t="str">
        <f>VLOOKUP(Table1[[#This Row],[Kênh mua hàng]],TUKHOA_DATA!$C$2:$D$12,2,FALSE)</f>
        <v>K01</v>
      </c>
      <c r="N188" t="s">
        <v>99</v>
      </c>
      <c r="O188" t="str">
        <f>VLOOKUP(Table1[[#This Row],[Nhân viên phụ trách]],TUKHOA_DATA!$G$2:$H$13,2,FALSE)</f>
        <v>NV03</v>
      </c>
      <c r="P188" s="18">
        <v>100</v>
      </c>
      <c r="Q188">
        <v>54</v>
      </c>
      <c r="R188" s="18">
        <f>Table1[[#This Row],[Số lượng]]*Table1[[#This Row],[Giá bán ($)]]</f>
        <v>5400</v>
      </c>
      <c r="S188">
        <f>VLOOKUP(Table1[[#This Row],[Tên dòng sản phẩm]],'Ngân sách'!$C$29:$D$32,2,FALSE)</f>
        <v>22</v>
      </c>
    </row>
    <row r="189" spans="1:19">
      <c r="A189" s="9">
        <v>44846</v>
      </c>
      <c r="B189" s="9" t="str">
        <f>CHOOSE(WEEKDAY(Table1[[#This Row],[Ngày]],1),"CN","T2","T3","T4","T5","T6","T7","CN")</f>
        <v>T4</v>
      </c>
      <c r="C189" t="str">
        <f>"Tháng "&amp;MONTH(Table1[[#This Row],[Ngày]]) &amp; "/" &amp;YEAR(Table1[[#This Row],[Ngày]])</f>
        <v>Tháng 10/2022</v>
      </c>
      <c r="D189" t="str">
        <f>"Q "&amp;IF(Table1[[#This Row],[Ngày]]="","",ROUNDUP(MONTH(Table1[[#This Row],[Ngày]])/3,0)) &amp; "/" &amp; YEAR(Table1[[#This Row],[Ngày]])</f>
        <v>Q 4/2022</v>
      </c>
      <c r="E189">
        <f>YEAR(Table1[[#This Row],[Ngày]])</f>
        <v>2022</v>
      </c>
      <c r="F189" s="5">
        <v>0.35136574074074073</v>
      </c>
      <c r="G189" t="str">
        <f>IF(Table1[[#This Row],[Thời gian]]="","",VLOOKUP(Table1[[#This Row],[Thời gian]]-TRUNC(Table1[[#This Row],[Thời gian]]),tblTimes78[],2,TRUE))</f>
        <v>8 AM - 10 AM</v>
      </c>
      <c r="H189" t="s">
        <v>456</v>
      </c>
      <c r="I189" t="s">
        <v>44</v>
      </c>
      <c r="J189" t="s">
        <v>89</v>
      </c>
      <c r="K189" t="str">
        <f>VLOOKUP(Table1[[#This Row],[Khu vực]],TUKHOA_DATA!$E$2:$F$12,2,FALSE)</f>
        <v>KV06</v>
      </c>
      <c r="L189" t="s">
        <v>40</v>
      </c>
      <c r="M189" t="str">
        <f>VLOOKUP(Table1[[#This Row],[Kênh mua hàng]],TUKHOA_DATA!$C$2:$D$12,2,FALSE)</f>
        <v>K01</v>
      </c>
      <c r="N189" t="s">
        <v>58</v>
      </c>
      <c r="O189" t="str">
        <f>VLOOKUP(Table1[[#This Row],[Nhân viên phụ trách]],TUKHOA_DATA!$G$2:$H$13,2,FALSE)</f>
        <v>NV05</v>
      </c>
      <c r="P189" s="18">
        <v>110</v>
      </c>
      <c r="Q189">
        <v>43</v>
      </c>
      <c r="R189" s="18">
        <f>Table1[[#This Row],[Số lượng]]*Table1[[#This Row],[Giá bán ($)]]</f>
        <v>4730</v>
      </c>
      <c r="S189">
        <f>VLOOKUP(Table1[[#This Row],[Tên dòng sản phẩm]],'Ngân sách'!$C$29:$D$32,2,FALSE)</f>
        <v>36</v>
      </c>
    </row>
    <row r="190" spans="1:19">
      <c r="A190" s="9">
        <v>44847</v>
      </c>
      <c r="B190" s="9" t="str">
        <f>CHOOSE(WEEKDAY(Table1[[#This Row],[Ngày]],1),"CN","T2","T3","T4","T5","T6","T7","CN")</f>
        <v>T5</v>
      </c>
      <c r="C190" t="str">
        <f>"Tháng "&amp;MONTH(Table1[[#This Row],[Ngày]]) &amp; "/" &amp;YEAR(Table1[[#This Row],[Ngày]])</f>
        <v>Tháng 10/2022</v>
      </c>
      <c r="D190" t="str">
        <f>"Q "&amp;IF(Table1[[#This Row],[Ngày]]="","",ROUNDUP(MONTH(Table1[[#This Row],[Ngày]])/3,0)) &amp; "/" &amp; YEAR(Table1[[#This Row],[Ngày]])</f>
        <v>Q 4/2022</v>
      </c>
      <c r="E190">
        <f>YEAR(Table1[[#This Row],[Ngày]])</f>
        <v>2022</v>
      </c>
      <c r="F190" s="5">
        <v>0.60025462962962961</v>
      </c>
      <c r="G190" t="str">
        <f>IF(Table1[[#This Row],[Thời gian]]="","",VLOOKUP(Table1[[#This Row],[Thời gian]]-TRUNC(Table1[[#This Row],[Thời gian]]),tblTimes78[],2,TRUE))</f>
        <v>2 PM - 4 PM</v>
      </c>
      <c r="H190" t="s">
        <v>457</v>
      </c>
      <c r="I190" t="s">
        <v>38</v>
      </c>
      <c r="J190" t="s">
        <v>56</v>
      </c>
      <c r="K190" t="str">
        <f>VLOOKUP(Table1[[#This Row],[Khu vực]],TUKHOA_DATA!$E$2:$F$12,2,FALSE)</f>
        <v>KV03</v>
      </c>
      <c r="L190" t="s">
        <v>40</v>
      </c>
      <c r="M190" t="str">
        <f>VLOOKUP(Table1[[#This Row],[Kênh mua hàng]],TUKHOA_DATA!$C$2:$D$12,2,FALSE)</f>
        <v>K01</v>
      </c>
      <c r="N190" t="s">
        <v>57</v>
      </c>
      <c r="O190" t="str">
        <f>VLOOKUP(Table1[[#This Row],[Nhân viên phụ trách]],TUKHOA_DATA!$G$2:$H$13,2,FALSE)</f>
        <v>NV02</v>
      </c>
      <c r="P190" s="18">
        <v>100</v>
      </c>
      <c r="Q190">
        <v>50</v>
      </c>
      <c r="R190" s="18">
        <f>Table1[[#This Row],[Số lượng]]*Table1[[#This Row],[Giá bán ($)]]</f>
        <v>5000</v>
      </c>
      <c r="S190">
        <f>VLOOKUP(Table1[[#This Row],[Tên dòng sản phẩm]],'Ngân sách'!$C$29:$D$32,2,FALSE)</f>
        <v>22</v>
      </c>
    </row>
    <row r="191" spans="1:19">
      <c r="A191" s="9">
        <v>44851</v>
      </c>
      <c r="B191" s="9" t="str">
        <f>CHOOSE(WEEKDAY(Table1[[#This Row],[Ngày]],1),"CN","T2","T3","T4","T5","T6","T7","CN")</f>
        <v>T2</v>
      </c>
      <c r="C191" t="str">
        <f>"Tháng "&amp;MONTH(Table1[[#This Row],[Ngày]]) &amp; "/" &amp;YEAR(Table1[[#This Row],[Ngày]])</f>
        <v>Tháng 10/2022</v>
      </c>
      <c r="D191" t="str">
        <f>"Q "&amp;IF(Table1[[#This Row],[Ngày]]="","",ROUNDUP(MONTH(Table1[[#This Row],[Ngày]])/3,0)) &amp; "/" &amp; YEAR(Table1[[#This Row],[Ngày]])</f>
        <v>Q 4/2022</v>
      </c>
      <c r="E191">
        <f>YEAR(Table1[[#This Row],[Ngày]])</f>
        <v>2022</v>
      </c>
      <c r="F191" s="5">
        <v>0.5581828703703704</v>
      </c>
      <c r="G191" t="str">
        <f>IF(Table1[[#This Row],[Thời gian]]="","",VLOOKUP(Table1[[#This Row],[Thời gian]]-TRUNC(Table1[[#This Row],[Thời gian]]),tblTimes78[],2,TRUE))</f>
        <v>12 PM - 2 PM</v>
      </c>
      <c r="H191" t="s">
        <v>460</v>
      </c>
      <c r="I191" t="s">
        <v>44</v>
      </c>
      <c r="J191" t="s">
        <v>89</v>
      </c>
      <c r="K191" t="str">
        <f>VLOOKUP(Table1[[#This Row],[Khu vực]],TUKHOA_DATA!$E$2:$F$12,2,FALSE)</f>
        <v>KV06</v>
      </c>
      <c r="L191" t="s">
        <v>40</v>
      </c>
      <c r="M191" t="str">
        <f>VLOOKUP(Table1[[#This Row],[Kênh mua hàng]],TUKHOA_DATA!$C$2:$D$12,2,FALSE)</f>
        <v>K01</v>
      </c>
      <c r="N191" t="s">
        <v>51</v>
      </c>
      <c r="O191" t="str">
        <f>VLOOKUP(Table1[[#This Row],[Nhân viên phụ trách]],TUKHOA_DATA!$G$2:$H$13,2,FALSE)</f>
        <v>NV01</v>
      </c>
      <c r="P191" s="18">
        <v>110</v>
      </c>
      <c r="Q191">
        <v>47</v>
      </c>
      <c r="R191" s="18">
        <f>Table1[[#This Row],[Số lượng]]*Table1[[#This Row],[Giá bán ($)]]</f>
        <v>5170</v>
      </c>
      <c r="S191">
        <f>VLOOKUP(Table1[[#This Row],[Tên dòng sản phẩm]],'Ngân sách'!$C$29:$D$32,2,FALSE)</f>
        <v>36</v>
      </c>
    </row>
    <row r="192" spans="1:19">
      <c r="A192" s="9">
        <v>44855</v>
      </c>
      <c r="B192" s="9" t="str">
        <f>CHOOSE(WEEKDAY(Table1[[#This Row],[Ngày]],1),"CN","T2","T3","T4","T5","T6","T7","CN")</f>
        <v>T6</v>
      </c>
      <c r="C192" t="str">
        <f>"Tháng "&amp;MONTH(Table1[[#This Row],[Ngày]]) &amp; "/" &amp;YEAR(Table1[[#This Row],[Ngày]])</f>
        <v>Tháng 10/2022</v>
      </c>
      <c r="D192" t="str">
        <f>"Q "&amp;IF(Table1[[#This Row],[Ngày]]="","",ROUNDUP(MONTH(Table1[[#This Row],[Ngày]])/3,0)) &amp; "/" &amp; YEAR(Table1[[#This Row],[Ngày]])</f>
        <v>Q 4/2022</v>
      </c>
      <c r="E192">
        <f>YEAR(Table1[[#This Row],[Ngày]])</f>
        <v>2022</v>
      </c>
      <c r="F192" s="5">
        <v>0.37466435185185182</v>
      </c>
      <c r="G192" t="str">
        <f>IF(Table1[[#This Row],[Thời gian]]="","",VLOOKUP(Table1[[#This Row],[Thời gian]]-TRUNC(Table1[[#This Row],[Thời gian]]),tblTimes78[],2,TRUE))</f>
        <v>8 AM - 10 AM</v>
      </c>
      <c r="H192" t="s">
        <v>463</v>
      </c>
      <c r="I192" t="s">
        <v>44</v>
      </c>
      <c r="J192" t="s">
        <v>97</v>
      </c>
      <c r="K192" t="str">
        <f>VLOOKUP(Table1[[#This Row],[Khu vực]],TUKHOA_DATA!$E$2:$F$12,2,FALSE)</f>
        <v>KV01</v>
      </c>
      <c r="L192" t="s">
        <v>40</v>
      </c>
      <c r="M192" t="str">
        <f>VLOOKUP(Table1[[#This Row],[Kênh mua hàng]],TUKHOA_DATA!$C$2:$D$12,2,FALSE)</f>
        <v>K01</v>
      </c>
      <c r="N192" t="s">
        <v>58</v>
      </c>
      <c r="O192" t="str">
        <f>VLOOKUP(Table1[[#This Row],[Nhân viên phụ trách]],TUKHOA_DATA!$G$2:$H$13,2,FALSE)</f>
        <v>NV05</v>
      </c>
      <c r="P192" s="18">
        <v>110</v>
      </c>
      <c r="Q192">
        <v>45</v>
      </c>
      <c r="R192" s="18">
        <f>Table1[[#This Row],[Số lượng]]*Table1[[#This Row],[Giá bán ($)]]</f>
        <v>4950</v>
      </c>
      <c r="S192">
        <f>VLOOKUP(Table1[[#This Row],[Tên dòng sản phẩm]],'Ngân sách'!$C$29:$D$32,2,FALSE)</f>
        <v>36</v>
      </c>
    </row>
    <row r="193" spans="1:19">
      <c r="A193" s="9">
        <v>44856</v>
      </c>
      <c r="B193" s="9" t="str">
        <f>CHOOSE(WEEKDAY(Table1[[#This Row],[Ngày]],1),"CN","T2","T3","T4","T5","T6","T7","CN")</f>
        <v>T7</v>
      </c>
      <c r="C193" t="str">
        <f>"Tháng "&amp;MONTH(Table1[[#This Row],[Ngày]]) &amp; "/" &amp;YEAR(Table1[[#This Row],[Ngày]])</f>
        <v>Tháng 10/2022</v>
      </c>
      <c r="D193" t="str">
        <f>"Q "&amp;IF(Table1[[#This Row],[Ngày]]="","",ROUNDUP(MONTH(Table1[[#This Row],[Ngày]])/3,0)) &amp; "/" &amp; YEAR(Table1[[#This Row],[Ngày]])</f>
        <v>Q 4/2022</v>
      </c>
      <c r="E193">
        <f>YEAR(Table1[[#This Row],[Ngày]])</f>
        <v>2022</v>
      </c>
      <c r="F193" s="5">
        <v>0.52280092592592597</v>
      </c>
      <c r="G193" t="str">
        <f>IF(Table1[[#This Row],[Thời gian]]="","",VLOOKUP(Table1[[#This Row],[Thời gian]]-TRUNC(Table1[[#This Row],[Thời gian]]),tblTimes78[],2,TRUE))</f>
        <v>12 PM - 2 PM</v>
      </c>
      <c r="H193" t="s">
        <v>465</v>
      </c>
      <c r="I193" t="s">
        <v>38</v>
      </c>
      <c r="J193" t="s">
        <v>94</v>
      </c>
      <c r="K193" t="str">
        <f>VLOOKUP(Table1[[#This Row],[Khu vực]],TUKHOA_DATA!$E$2:$F$12,2,FALSE)</f>
        <v>KV02</v>
      </c>
      <c r="L193" t="s">
        <v>40</v>
      </c>
      <c r="M193" t="str">
        <f>VLOOKUP(Table1[[#This Row],[Kênh mua hàng]],TUKHOA_DATA!$C$2:$D$12,2,FALSE)</f>
        <v>K01</v>
      </c>
      <c r="N193" t="s">
        <v>58</v>
      </c>
      <c r="O193" t="str">
        <f>VLOOKUP(Table1[[#This Row],[Nhân viên phụ trách]],TUKHOA_DATA!$G$2:$H$13,2,FALSE)</f>
        <v>NV05</v>
      </c>
      <c r="P193" s="18">
        <v>100</v>
      </c>
      <c r="Q193">
        <v>51</v>
      </c>
      <c r="R193" s="18">
        <f>Table1[[#This Row],[Số lượng]]*Table1[[#This Row],[Giá bán ($)]]</f>
        <v>5100</v>
      </c>
      <c r="S193">
        <f>VLOOKUP(Table1[[#This Row],[Tên dòng sản phẩm]],'Ngân sách'!$C$29:$D$32,2,FALSE)</f>
        <v>22</v>
      </c>
    </row>
    <row r="194" spans="1:19">
      <c r="A194" s="9">
        <v>44858</v>
      </c>
      <c r="B194" s="9" t="str">
        <f>CHOOSE(WEEKDAY(Table1[[#This Row],[Ngày]],1),"CN","T2","T3","T4","T5","T6","T7","CN")</f>
        <v>T2</v>
      </c>
      <c r="C194" t="str">
        <f>"Tháng "&amp;MONTH(Table1[[#This Row],[Ngày]]) &amp; "/" &amp;YEAR(Table1[[#This Row],[Ngày]])</f>
        <v>Tháng 10/2022</v>
      </c>
      <c r="D194" t="str">
        <f>"Q "&amp;IF(Table1[[#This Row],[Ngày]]="","",ROUNDUP(MONTH(Table1[[#This Row],[Ngày]])/3,0)) &amp; "/" &amp; YEAR(Table1[[#This Row],[Ngày]])</f>
        <v>Q 4/2022</v>
      </c>
      <c r="E194">
        <f>YEAR(Table1[[#This Row],[Ngày]])</f>
        <v>2022</v>
      </c>
      <c r="F194" s="5">
        <v>0.43979166666666664</v>
      </c>
      <c r="G194" t="str">
        <f>IF(Table1[[#This Row],[Thời gian]]="","",VLOOKUP(Table1[[#This Row],[Thời gian]]-TRUNC(Table1[[#This Row],[Thời gian]]),tblTimes78[],2,TRUE))</f>
        <v>10 AM - 12 PM</v>
      </c>
      <c r="H194" t="s">
        <v>466</v>
      </c>
      <c r="I194" t="s">
        <v>44</v>
      </c>
      <c r="J194" t="s">
        <v>89</v>
      </c>
      <c r="K194" t="str">
        <f>VLOOKUP(Table1[[#This Row],[Khu vực]],TUKHOA_DATA!$E$2:$F$12,2,FALSE)</f>
        <v>KV06</v>
      </c>
      <c r="L194" t="s">
        <v>40</v>
      </c>
      <c r="M194" t="str">
        <f>VLOOKUP(Table1[[#This Row],[Kênh mua hàng]],TUKHOA_DATA!$C$2:$D$12,2,FALSE)</f>
        <v>K01</v>
      </c>
      <c r="N194" t="s">
        <v>99</v>
      </c>
      <c r="O194" t="str">
        <f>VLOOKUP(Table1[[#This Row],[Nhân viên phụ trách]],TUKHOA_DATA!$G$2:$H$13,2,FALSE)</f>
        <v>NV03</v>
      </c>
      <c r="P194" s="18">
        <v>110</v>
      </c>
      <c r="Q194">
        <v>47</v>
      </c>
      <c r="R194" s="18">
        <f>Table1[[#This Row],[Số lượng]]*Table1[[#This Row],[Giá bán ($)]]</f>
        <v>5170</v>
      </c>
      <c r="S194">
        <f>VLOOKUP(Table1[[#This Row],[Tên dòng sản phẩm]],'Ngân sách'!$C$29:$D$32,2,FALSE)</f>
        <v>36</v>
      </c>
    </row>
    <row r="195" spans="1:19">
      <c r="A195" s="9">
        <v>44864</v>
      </c>
      <c r="B195" s="9" t="str">
        <f>CHOOSE(WEEKDAY(Table1[[#This Row],[Ngày]],1),"CN","T2","T3","T4","T5","T6","T7","CN")</f>
        <v>CN</v>
      </c>
      <c r="C195" t="str">
        <f>"Tháng "&amp;MONTH(Table1[[#This Row],[Ngày]]) &amp; "/" &amp;YEAR(Table1[[#This Row],[Ngày]])</f>
        <v>Tháng 10/2022</v>
      </c>
      <c r="D195" t="str">
        <f>"Q "&amp;IF(Table1[[#This Row],[Ngày]]="","",ROUNDUP(MONTH(Table1[[#This Row],[Ngày]])/3,0)) &amp; "/" &amp; YEAR(Table1[[#This Row],[Ngày]])</f>
        <v>Q 4/2022</v>
      </c>
      <c r="E195">
        <f>YEAR(Table1[[#This Row],[Ngày]])</f>
        <v>2022</v>
      </c>
      <c r="F195" s="5">
        <v>0.40377314814814813</v>
      </c>
      <c r="G195" t="str">
        <f>IF(Table1[[#This Row],[Thời gian]]="","",VLOOKUP(Table1[[#This Row],[Thời gian]]-TRUNC(Table1[[#This Row],[Thời gian]]),tblTimes78[],2,TRUE))</f>
        <v>8 AM - 10 AM</v>
      </c>
      <c r="H195" t="s">
        <v>472</v>
      </c>
      <c r="I195" t="s">
        <v>44</v>
      </c>
      <c r="J195" t="s">
        <v>52</v>
      </c>
      <c r="K195" t="str">
        <f>VLOOKUP(Table1[[#This Row],[Khu vực]],TUKHOA_DATA!$E$2:$F$12,2,FALSE)</f>
        <v>KV05</v>
      </c>
      <c r="L195" t="s">
        <v>40</v>
      </c>
      <c r="M195" t="str">
        <f>VLOOKUP(Table1[[#This Row],[Kênh mua hàng]],TUKHOA_DATA!$C$2:$D$12,2,FALSE)</f>
        <v>K01</v>
      </c>
      <c r="N195" t="s">
        <v>96</v>
      </c>
      <c r="O195" t="str">
        <f>VLOOKUP(Table1[[#This Row],[Nhân viên phụ trách]],TUKHOA_DATA!$G$2:$H$13,2,FALSE)</f>
        <v>NV04</v>
      </c>
      <c r="P195" s="18">
        <v>110</v>
      </c>
      <c r="Q195">
        <v>48</v>
      </c>
      <c r="R195" s="18">
        <f>Table1[[#This Row],[Số lượng]]*Table1[[#This Row],[Giá bán ($)]]</f>
        <v>5280</v>
      </c>
      <c r="S195">
        <f>VLOOKUP(Table1[[#This Row],[Tên dòng sản phẩm]],'Ngân sách'!$C$29:$D$32,2,FALSE)</f>
        <v>36</v>
      </c>
    </row>
    <row r="196" spans="1:19">
      <c r="A196" s="9">
        <v>44865</v>
      </c>
      <c r="B196" s="9" t="str">
        <f>CHOOSE(WEEKDAY(Table1[[#This Row],[Ngày]],1),"CN","T2","T3","T4","T5","T6","T7","CN")</f>
        <v>T2</v>
      </c>
      <c r="C196" t="str">
        <f>"Tháng "&amp;MONTH(Table1[[#This Row],[Ngày]]) &amp; "/" &amp;YEAR(Table1[[#This Row],[Ngày]])</f>
        <v>Tháng 10/2022</v>
      </c>
      <c r="D196" t="str">
        <f>"Q "&amp;IF(Table1[[#This Row],[Ngày]]="","",ROUNDUP(MONTH(Table1[[#This Row],[Ngày]])/3,0)) &amp; "/" &amp; YEAR(Table1[[#This Row],[Ngày]])</f>
        <v>Q 4/2022</v>
      </c>
      <c r="E196">
        <f>YEAR(Table1[[#This Row],[Ngày]])</f>
        <v>2022</v>
      </c>
      <c r="F196" s="5">
        <v>0.63377314814814811</v>
      </c>
      <c r="G196" t="str">
        <f>IF(Table1[[#This Row],[Thời gian]]="","",VLOOKUP(Table1[[#This Row],[Thời gian]]-TRUNC(Table1[[#This Row],[Thời gian]]),tblTimes78[],2,TRUE))</f>
        <v>2 PM - 4 PM</v>
      </c>
      <c r="H196" t="s">
        <v>473</v>
      </c>
      <c r="I196" t="s">
        <v>46</v>
      </c>
      <c r="J196" t="s">
        <v>97</v>
      </c>
      <c r="K196" t="str">
        <f>VLOOKUP(Table1[[#This Row],[Khu vực]],TUKHOA_DATA!$E$2:$F$12,2,FALSE)</f>
        <v>KV01</v>
      </c>
      <c r="L196" t="s">
        <v>40</v>
      </c>
      <c r="M196" t="str">
        <f>VLOOKUP(Table1[[#This Row],[Kênh mua hàng]],TUKHOA_DATA!$C$2:$D$12,2,FALSE)</f>
        <v>K01</v>
      </c>
      <c r="N196" t="s">
        <v>58</v>
      </c>
      <c r="O196" t="str">
        <f>VLOOKUP(Table1[[#This Row],[Nhân viên phụ trách]],TUKHOA_DATA!$G$2:$H$13,2,FALSE)</f>
        <v>NV05</v>
      </c>
      <c r="P196" s="18">
        <v>90</v>
      </c>
      <c r="Q196">
        <v>27</v>
      </c>
      <c r="R196" s="18">
        <f>Table1[[#This Row],[Số lượng]]*Table1[[#This Row],[Giá bán ($)]]</f>
        <v>2430</v>
      </c>
      <c r="S196">
        <f>VLOOKUP(Table1[[#This Row],[Tên dòng sản phẩm]],'Ngân sách'!$C$29:$D$32,2,FALSE)</f>
        <v>25</v>
      </c>
    </row>
    <row r="197" spans="1:19">
      <c r="A197" s="9">
        <v>44866</v>
      </c>
      <c r="B197" s="9" t="str">
        <f>CHOOSE(WEEKDAY(Table1[[#This Row],[Ngày]],1),"CN","T2","T3","T4","T5","T6","T7","CN")</f>
        <v>T3</v>
      </c>
      <c r="C197" t="str">
        <f>"Tháng "&amp;MONTH(Table1[[#This Row],[Ngày]]) &amp; "/" &amp;YEAR(Table1[[#This Row],[Ngày]])</f>
        <v>Tháng 11/2022</v>
      </c>
      <c r="D197" t="str">
        <f>"Q "&amp;IF(Table1[[#This Row],[Ngày]]="","",ROUNDUP(MONTH(Table1[[#This Row],[Ngày]])/3,0)) &amp; "/" &amp; YEAR(Table1[[#This Row],[Ngày]])</f>
        <v>Q 4/2022</v>
      </c>
      <c r="E197">
        <f>YEAR(Table1[[#This Row],[Ngày]])</f>
        <v>2022</v>
      </c>
      <c r="F197" s="5">
        <v>0.48434027777777783</v>
      </c>
      <c r="G197" t="str">
        <f>IF(Table1[[#This Row],[Thời gian]]="","",VLOOKUP(Table1[[#This Row],[Thời gian]]-TRUNC(Table1[[#This Row],[Thời gian]]),tblTimes78[],2,TRUE))</f>
        <v>10 AM - 12 PM</v>
      </c>
      <c r="H197" t="s">
        <v>474</v>
      </c>
      <c r="I197" t="s">
        <v>41</v>
      </c>
      <c r="J197" t="s">
        <v>52</v>
      </c>
      <c r="K197" t="str">
        <f>VLOOKUP(Table1[[#This Row],[Khu vực]],TUKHOA_DATA!$E$2:$F$12,2,FALSE)</f>
        <v>KV05</v>
      </c>
      <c r="L197" t="s">
        <v>40</v>
      </c>
      <c r="M197" t="str">
        <f>VLOOKUP(Table1[[#This Row],[Kênh mua hàng]],TUKHOA_DATA!$C$2:$D$12,2,FALSE)</f>
        <v>K01</v>
      </c>
      <c r="N197" t="s">
        <v>99</v>
      </c>
      <c r="O197" t="str">
        <f>VLOOKUP(Table1[[#This Row],[Nhân viên phụ trách]],TUKHOA_DATA!$G$2:$H$13,2,FALSE)</f>
        <v>NV03</v>
      </c>
      <c r="P197" s="18">
        <v>100</v>
      </c>
      <c r="Q197">
        <v>72</v>
      </c>
      <c r="R197" s="18">
        <f>Table1[[#This Row],[Số lượng]]*Table1[[#This Row],[Giá bán ($)]]</f>
        <v>7200</v>
      </c>
      <c r="S197">
        <f>VLOOKUP(Table1[[#This Row],[Tên dòng sản phẩm]],'Ngân sách'!$C$29:$D$32,2,FALSE)</f>
        <v>28</v>
      </c>
    </row>
    <row r="198" spans="1:19">
      <c r="A198" s="9">
        <v>44868</v>
      </c>
      <c r="B198" s="9" t="str">
        <f>CHOOSE(WEEKDAY(Table1[[#This Row],[Ngày]],1),"CN","T2","T3","T4","T5","T6","T7","CN")</f>
        <v>T5</v>
      </c>
      <c r="C198" t="str">
        <f>"Tháng "&amp;MONTH(Table1[[#This Row],[Ngày]]) &amp; "/" &amp;YEAR(Table1[[#This Row],[Ngày]])</f>
        <v>Tháng 11/2022</v>
      </c>
      <c r="D198" t="str">
        <f>"Q "&amp;IF(Table1[[#This Row],[Ngày]]="","",ROUNDUP(MONTH(Table1[[#This Row],[Ngày]])/3,0)) &amp; "/" &amp; YEAR(Table1[[#This Row],[Ngày]])</f>
        <v>Q 4/2022</v>
      </c>
      <c r="E198">
        <f>YEAR(Table1[[#This Row],[Ngày]])</f>
        <v>2022</v>
      </c>
      <c r="F198" s="5">
        <v>0.41234953703703708</v>
      </c>
      <c r="G198" t="str">
        <f>IF(Table1[[#This Row],[Thời gian]]="","",VLOOKUP(Table1[[#This Row],[Thời gian]]-TRUNC(Table1[[#This Row],[Thời gian]]),tblTimes78[],2,TRUE))</f>
        <v>8 AM - 10 AM</v>
      </c>
      <c r="H198" t="s">
        <v>477</v>
      </c>
      <c r="I198" t="s">
        <v>38</v>
      </c>
      <c r="J198" t="s">
        <v>89</v>
      </c>
      <c r="K198" t="str">
        <f>VLOOKUP(Table1[[#This Row],[Khu vực]],TUKHOA_DATA!$E$2:$F$12,2,FALSE)</f>
        <v>KV06</v>
      </c>
      <c r="L198" t="s">
        <v>40</v>
      </c>
      <c r="M198" t="str">
        <f>VLOOKUP(Table1[[#This Row],[Kênh mua hàng]],TUKHOA_DATA!$C$2:$D$12,2,FALSE)</f>
        <v>K01</v>
      </c>
      <c r="N198" t="s">
        <v>96</v>
      </c>
      <c r="O198" t="str">
        <f>VLOOKUP(Table1[[#This Row],[Nhân viên phụ trách]],TUKHOA_DATA!$G$2:$H$13,2,FALSE)</f>
        <v>NV04</v>
      </c>
      <c r="P198" s="18">
        <v>100</v>
      </c>
      <c r="Q198">
        <v>50</v>
      </c>
      <c r="R198" s="18">
        <f>Table1[[#This Row],[Số lượng]]*Table1[[#This Row],[Giá bán ($)]]</f>
        <v>5000</v>
      </c>
      <c r="S198">
        <f>VLOOKUP(Table1[[#This Row],[Tên dòng sản phẩm]],'Ngân sách'!$C$29:$D$32,2,FALSE)</f>
        <v>22</v>
      </c>
    </row>
    <row r="199" spans="1:19">
      <c r="A199" s="9">
        <v>44871</v>
      </c>
      <c r="B199" s="9" t="str">
        <f>CHOOSE(WEEKDAY(Table1[[#This Row],[Ngày]],1),"CN","T2","T3","T4","T5","T6","T7","CN")</f>
        <v>CN</v>
      </c>
      <c r="C199" t="str">
        <f>"Tháng "&amp;MONTH(Table1[[#This Row],[Ngày]]) &amp; "/" &amp;YEAR(Table1[[#This Row],[Ngày]])</f>
        <v>Tháng 11/2022</v>
      </c>
      <c r="D199" t="str">
        <f>"Q "&amp;IF(Table1[[#This Row],[Ngày]]="","",ROUNDUP(MONTH(Table1[[#This Row],[Ngày]])/3,0)) &amp; "/" &amp; YEAR(Table1[[#This Row],[Ngày]])</f>
        <v>Q 4/2022</v>
      </c>
      <c r="E199">
        <f>YEAR(Table1[[#This Row],[Ngày]])</f>
        <v>2022</v>
      </c>
      <c r="F199" s="5">
        <v>0.6368287037037037</v>
      </c>
      <c r="G199" t="str">
        <f>IF(Table1[[#This Row],[Thời gian]]="","",VLOOKUP(Table1[[#This Row],[Thời gian]]-TRUNC(Table1[[#This Row],[Thời gian]]),tblTimes78[],2,TRUE))</f>
        <v>2 PM - 4 PM</v>
      </c>
      <c r="H199" t="s">
        <v>480</v>
      </c>
      <c r="I199" t="s">
        <v>44</v>
      </c>
      <c r="J199" t="s">
        <v>52</v>
      </c>
      <c r="K199" t="str">
        <f>VLOOKUP(Table1[[#This Row],[Khu vực]],TUKHOA_DATA!$E$2:$F$12,2,FALSE)</f>
        <v>KV05</v>
      </c>
      <c r="L199" t="s">
        <v>40</v>
      </c>
      <c r="M199" t="str">
        <f>VLOOKUP(Table1[[#This Row],[Kênh mua hàng]],TUKHOA_DATA!$C$2:$D$12,2,FALSE)</f>
        <v>K01</v>
      </c>
      <c r="N199" t="s">
        <v>99</v>
      </c>
      <c r="O199" t="str">
        <f>VLOOKUP(Table1[[#This Row],[Nhân viên phụ trách]],TUKHOA_DATA!$G$2:$H$13,2,FALSE)</f>
        <v>NV03</v>
      </c>
      <c r="P199" s="18">
        <v>110</v>
      </c>
      <c r="Q199">
        <v>45</v>
      </c>
      <c r="R199" s="18">
        <f>Table1[[#This Row],[Số lượng]]*Table1[[#This Row],[Giá bán ($)]]</f>
        <v>4950</v>
      </c>
      <c r="S199">
        <f>VLOOKUP(Table1[[#This Row],[Tên dòng sản phẩm]],'Ngân sách'!$C$29:$D$32,2,FALSE)</f>
        <v>36</v>
      </c>
    </row>
    <row r="200" spans="1:19">
      <c r="A200" s="9">
        <v>44872</v>
      </c>
      <c r="B200" s="9" t="str">
        <f>CHOOSE(WEEKDAY(Table1[[#This Row],[Ngày]],1),"CN","T2","T3","T4","T5","T6","T7","CN")</f>
        <v>T2</v>
      </c>
      <c r="C200" t="str">
        <f>"Tháng "&amp;MONTH(Table1[[#This Row],[Ngày]]) &amp; "/" &amp;YEAR(Table1[[#This Row],[Ngày]])</f>
        <v>Tháng 11/2022</v>
      </c>
      <c r="D200" t="str">
        <f>"Q "&amp;IF(Table1[[#This Row],[Ngày]]="","",ROUNDUP(MONTH(Table1[[#This Row],[Ngày]])/3,0)) &amp; "/" &amp; YEAR(Table1[[#This Row],[Ngày]])</f>
        <v>Q 4/2022</v>
      </c>
      <c r="E200">
        <f>YEAR(Table1[[#This Row],[Ngày]])</f>
        <v>2022</v>
      </c>
      <c r="F200" s="5">
        <v>0.61697916666666663</v>
      </c>
      <c r="G200" t="str">
        <f>IF(Table1[[#This Row],[Thời gian]]="","",VLOOKUP(Table1[[#This Row],[Thời gian]]-TRUNC(Table1[[#This Row],[Thời gian]]),tblTimes78[],2,TRUE))</f>
        <v>2 PM - 4 PM</v>
      </c>
      <c r="H200" t="s">
        <v>481</v>
      </c>
      <c r="I200" t="s">
        <v>44</v>
      </c>
      <c r="J200" t="s">
        <v>94</v>
      </c>
      <c r="K200" t="str">
        <f>VLOOKUP(Table1[[#This Row],[Khu vực]],TUKHOA_DATA!$E$2:$F$12,2,FALSE)</f>
        <v>KV02</v>
      </c>
      <c r="L200" t="s">
        <v>40</v>
      </c>
      <c r="M200" t="str">
        <f>VLOOKUP(Table1[[#This Row],[Kênh mua hàng]],TUKHOA_DATA!$C$2:$D$12,2,FALSE)</f>
        <v>K01</v>
      </c>
      <c r="N200" t="s">
        <v>58</v>
      </c>
      <c r="O200" t="str">
        <f>VLOOKUP(Table1[[#This Row],[Nhân viên phụ trách]],TUKHOA_DATA!$G$2:$H$13,2,FALSE)</f>
        <v>NV05</v>
      </c>
      <c r="P200" s="18">
        <v>110</v>
      </c>
      <c r="Q200">
        <v>48</v>
      </c>
      <c r="R200" s="18">
        <f>Table1[[#This Row],[Số lượng]]*Table1[[#This Row],[Giá bán ($)]]</f>
        <v>5280</v>
      </c>
      <c r="S200">
        <f>VLOOKUP(Table1[[#This Row],[Tên dòng sản phẩm]],'Ngân sách'!$C$29:$D$32,2,FALSE)</f>
        <v>36</v>
      </c>
    </row>
    <row r="201" spans="1:19">
      <c r="A201" s="9">
        <v>44874</v>
      </c>
      <c r="B201" s="9" t="str">
        <f>CHOOSE(WEEKDAY(Table1[[#This Row],[Ngày]],1),"CN","T2","T3","T4","T5","T6","T7","CN")</f>
        <v>T4</v>
      </c>
      <c r="C201" t="str">
        <f>"Tháng "&amp;MONTH(Table1[[#This Row],[Ngày]]) &amp; "/" &amp;YEAR(Table1[[#This Row],[Ngày]])</f>
        <v>Tháng 11/2022</v>
      </c>
      <c r="D201" t="str">
        <f>"Q "&amp;IF(Table1[[#This Row],[Ngày]]="","",ROUNDUP(MONTH(Table1[[#This Row],[Ngày]])/3,0)) &amp; "/" &amp; YEAR(Table1[[#This Row],[Ngày]])</f>
        <v>Q 4/2022</v>
      </c>
      <c r="E201">
        <f>YEAR(Table1[[#This Row],[Ngày]])</f>
        <v>2022</v>
      </c>
      <c r="F201" s="5">
        <v>0.41234953703703708</v>
      </c>
      <c r="G201" t="str">
        <f>IF(Table1[[#This Row],[Thời gian]]="","",VLOOKUP(Table1[[#This Row],[Thời gian]]-TRUNC(Table1[[#This Row],[Thời gian]]),tblTimes78[],2,TRUE))</f>
        <v>8 AM - 10 AM</v>
      </c>
      <c r="H201" t="s">
        <v>482</v>
      </c>
      <c r="I201" t="s">
        <v>46</v>
      </c>
      <c r="J201" t="s">
        <v>89</v>
      </c>
      <c r="K201" t="str">
        <f>VLOOKUP(Table1[[#This Row],[Khu vực]],TUKHOA_DATA!$E$2:$F$12,2,FALSE)</f>
        <v>KV06</v>
      </c>
      <c r="L201" t="s">
        <v>40</v>
      </c>
      <c r="M201" t="str">
        <f>VLOOKUP(Table1[[#This Row],[Kênh mua hàng]],TUKHOA_DATA!$C$2:$D$12,2,FALSE)</f>
        <v>K01</v>
      </c>
      <c r="N201" t="s">
        <v>96</v>
      </c>
      <c r="O201" t="str">
        <f>VLOOKUP(Table1[[#This Row],[Nhân viên phụ trách]],TUKHOA_DATA!$G$2:$H$13,2,FALSE)</f>
        <v>NV04</v>
      </c>
      <c r="P201" s="18">
        <v>90</v>
      </c>
      <c r="Q201">
        <v>25</v>
      </c>
      <c r="R201" s="18">
        <f>Table1[[#This Row],[Số lượng]]*Table1[[#This Row],[Giá bán ($)]]</f>
        <v>2250</v>
      </c>
      <c r="S201">
        <f>VLOOKUP(Table1[[#This Row],[Tên dòng sản phẩm]],'Ngân sách'!$C$29:$D$32,2,FALSE)</f>
        <v>25</v>
      </c>
    </row>
    <row r="202" spans="1:19">
      <c r="A202" s="9">
        <v>44876</v>
      </c>
      <c r="B202" s="9" t="str">
        <f>CHOOSE(WEEKDAY(Table1[[#This Row],[Ngày]],1),"CN","T2","T3","T4","T5","T6","T7","CN")</f>
        <v>T6</v>
      </c>
      <c r="C202" t="str">
        <f>"Tháng "&amp;MONTH(Table1[[#This Row],[Ngày]]) &amp; "/" &amp;YEAR(Table1[[#This Row],[Ngày]])</f>
        <v>Tháng 11/2022</v>
      </c>
      <c r="D202" t="str">
        <f>"Q "&amp;IF(Table1[[#This Row],[Ngày]]="","",ROUNDUP(MONTH(Table1[[#This Row],[Ngày]])/3,0)) &amp; "/" &amp; YEAR(Table1[[#This Row],[Ngày]])</f>
        <v>Q 4/2022</v>
      </c>
      <c r="E202">
        <f>YEAR(Table1[[#This Row],[Ngày]])</f>
        <v>2022</v>
      </c>
      <c r="F202" s="5">
        <v>0.33631944444444445</v>
      </c>
      <c r="G202" t="str">
        <f>IF(Table1[[#This Row],[Thời gian]]="","",VLOOKUP(Table1[[#This Row],[Thời gian]]-TRUNC(Table1[[#This Row],[Thời gian]]),tblTimes78[],2,TRUE))</f>
        <v>8 AM - 10 AM</v>
      </c>
      <c r="H202" t="s">
        <v>483</v>
      </c>
      <c r="I202" t="s">
        <v>46</v>
      </c>
      <c r="J202" t="s">
        <v>52</v>
      </c>
      <c r="K202" t="str">
        <f>VLOOKUP(Table1[[#This Row],[Khu vực]],TUKHOA_DATA!$E$2:$F$12,2,FALSE)</f>
        <v>KV05</v>
      </c>
      <c r="L202" t="s">
        <v>40</v>
      </c>
      <c r="M202" t="str">
        <f>VLOOKUP(Table1[[#This Row],[Kênh mua hàng]],TUKHOA_DATA!$C$2:$D$12,2,FALSE)</f>
        <v>K01</v>
      </c>
      <c r="N202" t="s">
        <v>96</v>
      </c>
      <c r="O202" t="str">
        <f>VLOOKUP(Table1[[#This Row],[Nhân viên phụ trách]],TUKHOA_DATA!$G$2:$H$13,2,FALSE)</f>
        <v>NV04</v>
      </c>
      <c r="P202" s="18">
        <v>90</v>
      </c>
      <c r="Q202">
        <v>26</v>
      </c>
      <c r="R202" s="18">
        <f>Table1[[#This Row],[Số lượng]]*Table1[[#This Row],[Giá bán ($)]]</f>
        <v>2340</v>
      </c>
      <c r="S202">
        <f>VLOOKUP(Table1[[#This Row],[Tên dòng sản phẩm]],'Ngân sách'!$C$29:$D$32,2,FALSE)</f>
        <v>25</v>
      </c>
    </row>
    <row r="203" spans="1:19">
      <c r="A203" s="9">
        <v>44877</v>
      </c>
      <c r="B203" s="9" t="str">
        <f>CHOOSE(WEEKDAY(Table1[[#This Row],[Ngày]],1),"CN","T2","T3","T4","T5","T6","T7","CN")</f>
        <v>T7</v>
      </c>
      <c r="C203" t="str">
        <f>"Tháng "&amp;MONTH(Table1[[#This Row],[Ngày]]) &amp; "/" &amp;YEAR(Table1[[#This Row],[Ngày]])</f>
        <v>Tháng 11/2022</v>
      </c>
      <c r="D203" t="str">
        <f>"Q "&amp;IF(Table1[[#This Row],[Ngày]]="","",ROUNDUP(MONTH(Table1[[#This Row],[Ngày]])/3,0)) &amp; "/" &amp; YEAR(Table1[[#This Row],[Ngày]])</f>
        <v>Q 4/2022</v>
      </c>
      <c r="E203">
        <f>YEAR(Table1[[#This Row],[Ngày]])</f>
        <v>2022</v>
      </c>
      <c r="F203" s="5">
        <v>0.33758101851851857</v>
      </c>
      <c r="G203" t="str">
        <f>IF(Table1[[#This Row],[Thời gian]]="","",VLOOKUP(Table1[[#This Row],[Thời gian]]-TRUNC(Table1[[#This Row],[Thời gian]]),tblTimes78[],2,TRUE))</f>
        <v>8 AM - 10 AM</v>
      </c>
      <c r="H203" t="s">
        <v>485</v>
      </c>
      <c r="I203" t="s">
        <v>41</v>
      </c>
      <c r="J203" t="s">
        <v>94</v>
      </c>
      <c r="K203" t="str">
        <f>VLOOKUP(Table1[[#This Row],[Khu vực]],TUKHOA_DATA!$E$2:$F$12,2,FALSE)</f>
        <v>KV02</v>
      </c>
      <c r="L203" t="s">
        <v>40</v>
      </c>
      <c r="M203" t="str">
        <f>VLOOKUP(Table1[[#This Row],[Kênh mua hàng]],TUKHOA_DATA!$C$2:$D$12,2,FALSE)</f>
        <v>K01</v>
      </c>
      <c r="N203" t="s">
        <v>99</v>
      </c>
      <c r="O203" t="str">
        <f>VLOOKUP(Table1[[#This Row],[Nhân viên phụ trách]],TUKHOA_DATA!$G$2:$H$13,2,FALSE)</f>
        <v>NV03</v>
      </c>
      <c r="P203" s="18">
        <v>100</v>
      </c>
      <c r="Q203">
        <v>75</v>
      </c>
      <c r="R203" s="18">
        <f>Table1[[#This Row],[Số lượng]]*Table1[[#This Row],[Giá bán ($)]]</f>
        <v>7500</v>
      </c>
      <c r="S203">
        <f>VLOOKUP(Table1[[#This Row],[Tên dòng sản phẩm]],'Ngân sách'!$C$29:$D$32,2,FALSE)</f>
        <v>28</v>
      </c>
    </row>
    <row r="204" spans="1:19">
      <c r="A204" s="9">
        <v>44877</v>
      </c>
      <c r="B204" s="9" t="str">
        <f>CHOOSE(WEEKDAY(Table1[[#This Row],[Ngày]],1),"CN","T2","T3","T4","T5","T6","T7","CN")</f>
        <v>T7</v>
      </c>
      <c r="C204" t="str">
        <f>"Tháng "&amp;MONTH(Table1[[#This Row],[Ngày]]) &amp; "/" &amp;YEAR(Table1[[#This Row],[Ngày]])</f>
        <v>Tháng 11/2022</v>
      </c>
      <c r="D204" t="str">
        <f>"Q "&amp;IF(Table1[[#This Row],[Ngày]]="","",ROUNDUP(MONTH(Table1[[#This Row],[Ngày]])/3,0)) &amp; "/" &amp; YEAR(Table1[[#This Row],[Ngày]])</f>
        <v>Q 4/2022</v>
      </c>
      <c r="E204">
        <f>YEAR(Table1[[#This Row],[Ngày]])</f>
        <v>2022</v>
      </c>
      <c r="F204" s="5">
        <v>0.68280092592592589</v>
      </c>
      <c r="G204" t="str">
        <f>IF(Table1[[#This Row],[Thời gian]]="","",VLOOKUP(Table1[[#This Row],[Thời gian]]-TRUNC(Table1[[#This Row],[Thời gian]]),tblTimes78[],2,TRUE))</f>
        <v>4 PM - 6 PM</v>
      </c>
      <c r="H204" t="s">
        <v>486</v>
      </c>
      <c r="I204" t="s">
        <v>38</v>
      </c>
      <c r="J204" t="s">
        <v>52</v>
      </c>
      <c r="K204" t="str">
        <f>VLOOKUP(Table1[[#This Row],[Khu vực]],TUKHOA_DATA!$E$2:$F$12,2,FALSE)</f>
        <v>KV05</v>
      </c>
      <c r="L204" t="s">
        <v>40</v>
      </c>
      <c r="M204" t="str">
        <f>VLOOKUP(Table1[[#This Row],[Kênh mua hàng]],TUKHOA_DATA!$C$2:$D$12,2,FALSE)</f>
        <v>K01</v>
      </c>
      <c r="N204" t="s">
        <v>57</v>
      </c>
      <c r="O204" t="str">
        <f>VLOOKUP(Table1[[#This Row],[Nhân viên phụ trách]],TUKHOA_DATA!$G$2:$H$13,2,FALSE)</f>
        <v>NV02</v>
      </c>
      <c r="P204" s="18">
        <v>100</v>
      </c>
      <c r="Q204">
        <v>49</v>
      </c>
      <c r="R204" s="18">
        <f>Table1[[#This Row],[Số lượng]]*Table1[[#This Row],[Giá bán ($)]]</f>
        <v>4900</v>
      </c>
      <c r="S204">
        <f>VLOOKUP(Table1[[#This Row],[Tên dòng sản phẩm]],'Ngân sách'!$C$29:$D$32,2,FALSE)</f>
        <v>22</v>
      </c>
    </row>
    <row r="205" spans="1:19">
      <c r="A205" s="9">
        <v>44880</v>
      </c>
      <c r="B205" s="9" t="str">
        <f>CHOOSE(WEEKDAY(Table1[[#This Row],[Ngày]],1),"CN","T2","T3","T4","T5","T6","T7","CN")</f>
        <v>T3</v>
      </c>
      <c r="C205" t="str">
        <f>"Tháng "&amp;MONTH(Table1[[#This Row],[Ngày]]) &amp; "/" &amp;YEAR(Table1[[#This Row],[Ngày]])</f>
        <v>Tháng 11/2022</v>
      </c>
      <c r="D205" t="str">
        <f>"Q "&amp;IF(Table1[[#This Row],[Ngày]]="","",ROUNDUP(MONTH(Table1[[#This Row],[Ngày]])/3,0)) &amp; "/" &amp; YEAR(Table1[[#This Row],[Ngày]])</f>
        <v>Q 4/2022</v>
      </c>
      <c r="E205">
        <f>YEAR(Table1[[#This Row],[Ngày]])</f>
        <v>2022</v>
      </c>
      <c r="F205" s="5">
        <v>0.63377314814814811</v>
      </c>
      <c r="G205" t="str">
        <f>IF(Table1[[#This Row],[Thời gian]]="","",VLOOKUP(Table1[[#This Row],[Thời gian]]-TRUNC(Table1[[#This Row],[Thời gian]]),tblTimes78[],2,TRUE))</f>
        <v>2 PM - 4 PM</v>
      </c>
      <c r="H205" t="s">
        <v>490</v>
      </c>
      <c r="I205" t="s">
        <v>44</v>
      </c>
      <c r="J205" t="s">
        <v>56</v>
      </c>
      <c r="K205" t="str">
        <f>VLOOKUP(Table1[[#This Row],[Khu vực]],TUKHOA_DATA!$E$2:$F$12,2,FALSE)</f>
        <v>KV03</v>
      </c>
      <c r="L205" t="s">
        <v>40</v>
      </c>
      <c r="M205" t="str">
        <f>VLOOKUP(Table1[[#This Row],[Kênh mua hàng]],TUKHOA_DATA!$C$2:$D$12,2,FALSE)</f>
        <v>K01</v>
      </c>
      <c r="N205" t="s">
        <v>58</v>
      </c>
      <c r="O205" t="str">
        <f>VLOOKUP(Table1[[#This Row],[Nhân viên phụ trách]],TUKHOA_DATA!$G$2:$H$13,2,FALSE)</f>
        <v>NV05</v>
      </c>
      <c r="P205" s="18">
        <v>110</v>
      </c>
      <c r="Q205">
        <v>43</v>
      </c>
      <c r="R205" s="18">
        <f>Table1[[#This Row],[Số lượng]]*Table1[[#This Row],[Giá bán ($)]]</f>
        <v>4730</v>
      </c>
      <c r="S205">
        <f>VLOOKUP(Table1[[#This Row],[Tên dòng sản phẩm]],'Ngân sách'!$C$29:$D$32,2,FALSE)</f>
        <v>36</v>
      </c>
    </row>
    <row r="206" spans="1:19">
      <c r="A206" s="9">
        <v>44883</v>
      </c>
      <c r="B206" s="9" t="str">
        <f>CHOOSE(WEEKDAY(Table1[[#This Row],[Ngày]],1),"CN","T2","T3","T4","T5","T6","T7","CN")</f>
        <v>T6</v>
      </c>
      <c r="C206" t="str">
        <f>"Tháng "&amp;MONTH(Table1[[#This Row],[Ngày]]) &amp; "/" &amp;YEAR(Table1[[#This Row],[Ngày]])</f>
        <v>Tháng 11/2022</v>
      </c>
      <c r="D206" t="str">
        <f>"Q "&amp;IF(Table1[[#This Row],[Ngày]]="","",ROUNDUP(MONTH(Table1[[#This Row],[Ngày]])/3,0)) &amp; "/" &amp; YEAR(Table1[[#This Row],[Ngày]])</f>
        <v>Q 4/2022</v>
      </c>
      <c r="E206">
        <f>YEAR(Table1[[#This Row],[Ngày]])</f>
        <v>2022</v>
      </c>
      <c r="F206" s="5">
        <v>0.63377314814814811</v>
      </c>
      <c r="G206" t="str">
        <f>IF(Table1[[#This Row],[Thời gian]]="","",VLOOKUP(Table1[[#This Row],[Thời gian]]-TRUNC(Table1[[#This Row],[Thời gian]]),tblTimes78[],2,TRUE))</f>
        <v>2 PM - 4 PM</v>
      </c>
      <c r="H206" t="s">
        <v>495</v>
      </c>
      <c r="I206" t="s">
        <v>41</v>
      </c>
      <c r="J206" t="s">
        <v>52</v>
      </c>
      <c r="K206" t="str">
        <f>VLOOKUP(Table1[[#This Row],[Khu vực]],TUKHOA_DATA!$E$2:$F$12,2,FALSE)</f>
        <v>KV05</v>
      </c>
      <c r="L206" t="s">
        <v>40</v>
      </c>
      <c r="M206" t="str">
        <f>VLOOKUP(Table1[[#This Row],[Kênh mua hàng]],TUKHOA_DATA!$C$2:$D$12,2,FALSE)</f>
        <v>K01</v>
      </c>
      <c r="N206" t="s">
        <v>99</v>
      </c>
      <c r="O206" t="str">
        <f>VLOOKUP(Table1[[#This Row],[Nhân viên phụ trách]],TUKHOA_DATA!$G$2:$H$13,2,FALSE)</f>
        <v>NV03</v>
      </c>
      <c r="P206" s="18">
        <v>100</v>
      </c>
      <c r="Q206">
        <v>74</v>
      </c>
      <c r="R206" s="18">
        <f>Table1[[#This Row],[Số lượng]]*Table1[[#This Row],[Giá bán ($)]]</f>
        <v>7400</v>
      </c>
      <c r="S206">
        <f>VLOOKUP(Table1[[#This Row],[Tên dòng sản phẩm]],'Ngân sách'!$C$29:$D$32,2,FALSE)</f>
        <v>28</v>
      </c>
    </row>
    <row r="207" spans="1:19">
      <c r="A207" s="9">
        <v>44885</v>
      </c>
      <c r="B207" s="9" t="str">
        <f>CHOOSE(WEEKDAY(Table1[[#This Row],[Ngày]],1),"CN","T2","T3","T4","T5","T6","T7","CN")</f>
        <v>CN</v>
      </c>
      <c r="C207" t="str">
        <f>"Tháng "&amp;MONTH(Table1[[#This Row],[Ngày]]) &amp; "/" &amp;YEAR(Table1[[#This Row],[Ngày]])</f>
        <v>Tháng 11/2022</v>
      </c>
      <c r="D207" t="str">
        <f>"Q "&amp;IF(Table1[[#This Row],[Ngày]]="","",ROUNDUP(MONTH(Table1[[#This Row],[Ngày]])/3,0)) &amp; "/" &amp; YEAR(Table1[[#This Row],[Ngày]])</f>
        <v>Q 4/2022</v>
      </c>
      <c r="E207">
        <f>YEAR(Table1[[#This Row],[Ngày]])</f>
        <v>2022</v>
      </c>
      <c r="F207" s="5">
        <v>0.65263888888888888</v>
      </c>
      <c r="G207" t="str">
        <f>IF(Table1[[#This Row],[Thời gian]]="","",VLOOKUP(Table1[[#This Row],[Thời gian]]-TRUNC(Table1[[#This Row],[Thời gian]]),tblTimes78[],2,TRUE))</f>
        <v>2 PM - 4 PM</v>
      </c>
      <c r="H207" t="s">
        <v>497</v>
      </c>
      <c r="I207" t="s">
        <v>44</v>
      </c>
      <c r="J207" t="s">
        <v>97</v>
      </c>
      <c r="K207" t="str">
        <f>VLOOKUP(Table1[[#This Row],[Khu vực]],TUKHOA_DATA!$E$2:$F$12,2,FALSE)</f>
        <v>KV01</v>
      </c>
      <c r="L207" t="s">
        <v>40</v>
      </c>
      <c r="M207" t="str">
        <f>VLOOKUP(Table1[[#This Row],[Kênh mua hàng]],TUKHOA_DATA!$C$2:$D$12,2,FALSE)</f>
        <v>K01</v>
      </c>
      <c r="N207" t="s">
        <v>58</v>
      </c>
      <c r="O207" t="str">
        <f>VLOOKUP(Table1[[#This Row],[Nhân viên phụ trách]],TUKHOA_DATA!$G$2:$H$13,2,FALSE)</f>
        <v>NV05</v>
      </c>
      <c r="P207" s="18">
        <v>110</v>
      </c>
      <c r="Q207">
        <v>42</v>
      </c>
      <c r="R207" s="18">
        <f>Table1[[#This Row],[Số lượng]]*Table1[[#This Row],[Giá bán ($)]]</f>
        <v>4620</v>
      </c>
      <c r="S207">
        <f>VLOOKUP(Table1[[#This Row],[Tên dòng sản phẩm]],'Ngân sách'!$C$29:$D$32,2,FALSE)</f>
        <v>36</v>
      </c>
    </row>
    <row r="208" spans="1:19">
      <c r="A208" s="9">
        <v>44889</v>
      </c>
      <c r="B208" s="9" t="str">
        <f>CHOOSE(WEEKDAY(Table1[[#This Row],[Ngày]],1),"CN","T2","T3","T4","T5","T6","T7","CN")</f>
        <v>T5</v>
      </c>
      <c r="C208" t="str">
        <f>"Tháng "&amp;MONTH(Table1[[#This Row],[Ngày]]) &amp; "/" &amp;YEAR(Table1[[#This Row],[Ngày]])</f>
        <v>Tháng 11/2022</v>
      </c>
      <c r="D208" t="str">
        <f>"Q "&amp;IF(Table1[[#This Row],[Ngày]]="","",ROUNDUP(MONTH(Table1[[#This Row],[Ngày]])/3,0)) &amp; "/" &amp; YEAR(Table1[[#This Row],[Ngày]])</f>
        <v>Q 4/2022</v>
      </c>
      <c r="E208">
        <f>YEAR(Table1[[#This Row],[Ngày]])</f>
        <v>2022</v>
      </c>
      <c r="F208" s="5">
        <v>0.37782407407407409</v>
      </c>
      <c r="G208" t="str">
        <f>IF(Table1[[#This Row],[Thời gian]]="","",VLOOKUP(Table1[[#This Row],[Thời gian]]-TRUNC(Table1[[#This Row],[Thời gian]]),tblTimes78[],2,TRUE))</f>
        <v>8 AM - 10 AM</v>
      </c>
      <c r="H208" t="s">
        <v>501</v>
      </c>
      <c r="I208" t="s">
        <v>38</v>
      </c>
      <c r="J208" t="s">
        <v>94</v>
      </c>
      <c r="K208" t="str">
        <f>VLOOKUP(Table1[[#This Row],[Khu vực]],TUKHOA_DATA!$E$2:$F$12,2,FALSE)</f>
        <v>KV02</v>
      </c>
      <c r="L208" t="s">
        <v>40</v>
      </c>
      <c r="M208" t="str">
        <f>VLOOKUP(Table1[[#This Row],[Kênh mua hàng]],TUKHOA_DATA!$C$2:$D$12,2,FALSE)</f>
        <v>K01</v>
      </c>
      <c r="N208" t="s">
        <v>51</v>
      </c>
      <c r="O208" t="str">
        <f>VLOOKUP(Table1[[#This Row],[Nhân viên phụ trách]],TUKHOA_DATA!$G$2:$H$13,2,FALSE)</f>
        <v>NV01</v>
      </c>
      <c r="P208" s="18">
        <v>100</v>
      </c>
      <c r="Q208">
        <v>54</v>
      </c>
      <c r="R208" s="18">
        <f>Table1[[#This Row],[Số lượng]]*Table1[[#This Row],[Giá bán ($)]]</f>
        <v>5400</v>
      </c>
      <c r="S208">
        <f>VLOOKUP(Table1[[#This Row],[Tên dòng sản phẩm]],'Ngân sách'!$C$29:$D$32,2,FALSE)</f>
        <v>22</v>
      </c>
    </row>
    <row r="209" spans="1:19">
      <c r="A209" s="9">
        <v>44889</v>
      </c>
      <c r="B209" s="9" t="str">
        <f>CHOOSE(WEEKDAY(Table1[[#This Row],[Ngày]],1),"CN","T2","T3","T4","T5","T6","T7","CN")</f>
        <v>T5</v>
      </c>
      <c r="C209" t="str">
        <f>"Tháng "&amp;MONTH(Table1[[#This Row],[Ngày]]) &amp; "/" &amp;YEAR(Table1[[#This Row],[Ngày]])</f>
        <v>Tháng 11/2022</v>
      </c>
      <c r="D209" t="str">
        <f>"Q "&amp;IF(Table1[[#This Row],[Ngày]]="","",ROUNDUP(MONTH(Table1[[#This Row],[Ngày]])/3,0)) &amp; "/" &amp; YEAR(Table1[[#This Row],[Ngày]])</f>
        <v>Q 4/2022</v>
      </c>
      <c r="E209">
        <f>YEAR(Table1[[#This Row],[Ngày]])</f>
        <v>2022</v>
      </c>
      <c r="F209" s="5">
        <v>0.63377314814814811</v>
      </c>
      <c r="G209" t="str">
        <f>IF(Table1[[#This Row],[Thời gian]]="","",VLOOKUP(Table1[[#This Row],[Thời gian]]-TRUNC(Table1[[#This Row],[Thời gian]]),tblTimes78[],2,TRUE))</f>
        <v>2 PM - 4 PM</v>
      </c>
      <c r="H209" t="s">
        <v>502</v>
      </c>
      <c r="I209" t="s">
        <v>44</v>
      </c>
      <c r="J209" t="s">
        <v>56</v>
      </c>
      <c r="K209" t="str">
        <f>VLOOKUP(Table1[[#This Row],[Khu vực]],TUKHOA_DATA!$E$2:$F$12,2,FALSE)</f>
        <v>KV03</v>
      </c>
      <c r="L209" t="s">
        <v>40</v>
      </c>
      <c r="M209" t="str">
        <f>VLOOKUP(Table1[[#This Row],[Kênh mua hàng]],TUKHOA_DATA!$C$2:$D$12,2,FALSE)</f>
        <v>K01</v>
      </c>
      <c r="N209" t="s">
        <v>99</v>
      </c>
      <c r="O209" t="str">
        <f>VLOOKUP(Table1[[#This Row],[Nhân viên phụ trách]],TUKHOA_DATA!$G$2:$H$13,2,FALSE)</f>
        <v>NV03</v>
      </c>
      <c r="P209" s="18">
        <v>110</v>
      </c>
      <c r="Q209">
        <v>47</v>
      </c>
      <c r="R209" s="18">
        <f>Table1[[#This Row],[Số lượng]]*Table1[[#This Row],[Giá bán ($)]]</f>
        <v>5170</v>
      </c>
      <c r="S209">
        <f>VLOOKUP(Table1[[#This Row],[Tên dòng sản phẩm]],'Ngân sách'!$C$29:$D$32,2,FALSE)</f>
        <v>36</v>
      </c>
    </row>
    <row r="210" spans="1:19">
      <c r="A210" s="9">
        <v>44890</v>
      </c>
      <c r="B210" s="9" t="str">
        <f>CHOOSE(WEEKDAY(Table1[[#This Row],[Ngày]],1),"CN","T2","T3","T4","T5","T6","T7","CN")</f>
        <v>T6</v>
      </c>
      <c r="C210" t="str">
        <f>"Tháng "&amp;MONTH(Table1[[#This Row],[Ngày]]) &amp; "/" &amp;YEAR(Table1[[#This Row],[Ngày]])</f>
        <v>Tháng 11/2022</v>
      </c>
      <c r="D210" t="str">
        <f>"Q "&amp;IF(Table1[[#This Row],[Ngày]]="","",ROUNDUP(MONTH(Table1[[#This Row],[Ngày]])/3,0)) &amp; "/" &amp; YEAR(Table1[[#This Row],[Ngày]])</f>
        <v>Q 4/2022</v>
      </c>
      <c r="E210">
        <f>YEAR(Table1[[#This Row],[Ngày]])</f>
        <v>2022</v>
      </c>
      <c r="F210" s="5">
        <v>0.35136574074074073</v>
      </c>
      <c r="G210" t="str">
        <f>IF(Table1[[#This Row],[Thời gian]]="","",VLOOKUP(Table1[[#This Row],[Thời gian]]-TRUNC(Table1[[#This Row],[Thời gian]]),tblTimes78[],2,TRUE))</f>
        <v>8 AM - 10 AM</v>
      </c>
      <c r="H210" t="s">
        <v>503</v>
      </c>
      <c r="I210" t="s">
        <v>41</v>
      </c>
      <c r="J210" t="s">
        <v>97</v>
      </c>
      <c r="K210" t="str">
        <f>VLOOKUP(Table1[[#This Row],[Khu vực]],TUKHOA_DATA!$E$2:$F$12,2,FALSE)</f>
        <v>KV01</v>
      </c>
      <c r="L210" t="s">
        <v>40</v>
      </c>
      <c r="M210" t="str">
        <f>VLOOKUP(Table1[[#This Row],[Kênh mua hàng]],TUKHOA_DATA!$C$2:$D$12,2,FALSE)</f>
        <v>K01</v>
      </c>
      <c r="N210" t="s">
        <v>58</v>
      </c>
      <c r="O210" t="str">
        <f>VLOOKUP(Table1[[#This Row],[Nhân viên phụ trách]],TUKHOA_DATA!$G$2:$H$13,2,FALSE)</f>
        <v>NV05</v>
      </c>
      <c r="P210" s="18">
        <v>100</v>
      </c>
      <c r="Q210">
        <v>73</v>
      </c>
      <c r="R210" s="18">
        <f>Table1[[#This Row],[Số lượng]]*Table1[[#This Row],[Giá bán ($)]]</f>
        <v>7300</v>
      </c>
      <c r="S210">
        <f>VLOOKUP(Table1[[#This Row],[Tên dòng sản phẩm]],'Ngân sách'!$C$29:$D$32,2,FALSE)</f>
        <v>28</v>
      </c>
    </row>
    <row r="211" spans="1:19">
      <c r="A211" s="9">
        <v>44890</v>
      </c>
      <c r="B211" s="9" t="str">
        <f>CHOOSE(WEEKDAY(Table1[[#This Row],[Ngày]],1),"CN","T2","T3","T4","T5","T6","T7","CN")</f>
        <v>T6</v>
      </c>
      <c r="C211" t="str">
        <f>"Tháng "&amp;MONTH(Table1[[#This Row],[Ngày]]) &amp; "/" &amp;YEAR(Table1[[#This Row],[Ngày]])</f>
        <v>Tháng 11/2022</v>
      </c>
      <c r="D211" t="str">
        <f>"Q "&amp;IF(Table1[[#This Row],[Ngày]]="","",ROUNDUP(MONTH(Table1[[#This Row],[Ngày]])/3,0)) &amp; "/" &amp; YEAR(Table1[[#This Row],[Ngày]])</f>
        <v>Q 4/2022</v>
      </c>
      <c r="E211">
        <f>YEAR(Table1[[#This Row],[Ngày]])</f>
        <v>2022</v>
      </c>
      <c r="F211" s="5">
        <v>0.46900462962962958</v>
      </c>
      <c r="G211" t="str">
        <f>IF(Table1[[#This Row],[Thời gian]]="","",VLOOKUP(Table1[[#This Row],[Thời gian]]-TRUNC(Table1[[#This Row],[Thời gian]]),tblTimes78[],2,TRUE))</f>
        <v>10 AM - 12 PM</v>
      </c>
      <c r="H211" t="s">
        <v>504</v>
      </c>
      <c r="I211" t="s">
        <v>41</v>
      </c>
      <c r="J211" t="s">
        <v>52</v>
      </c>
      <c r="K211" t="str">
        <f>VLOOKUP(Table1[[#This Row],[Khu vực]],TUKHOA_DATA!$E$2:$F$12,2,FALSE)</f>
        <v>KV05</v>
      </c>
      <c r="L211" t="s">
        <v>40</v>
      </c>
      <c r="M211" t="str">
        <f>VLOOKUP(Table1[[#This Row],[Kênh mua hàng]],TUKHOA_DATA!$C$2:$D$12,2,FALSE)</f>
        <v>K01</v>
      </c>
      <c r="N211" t="s">
        <v>58</v>
      </c>
      <c r="O211" t="str">
        <f>VLOOKUP(Table1[[#This Row],[Nhân viên phụ trách]],TUKHOA_DATA!$G$2:$H$13,2,FALSE)</f>
        <v>NV05</v>
      </c>
      <c r="P211" s="18">
        <v>100</v>
      </c>
      <c r="Q211">
        <v>69</v>
      </c>
      <c r="R211" s="18">
        <f>Table1[[#This Row],[Số lượng]]*Table1[[#This Row],[Giá bán ($)]]</f>
        <v>6900</v>
      </c>
      <c r="S211">
        <f>VLOOKUP(Table1[[#This Row],[Tên dòng sản phẩm]],'Ngân sách'!$C$29:$D$32,2,FALSE)</f>
        <v>28</v>
      </c>
    </row>
    <row r="212" spans="1:19">
      <c r="A212" s="9">
        <v>44892</v>
      </c>
      <c r="B212" s="9" t="str">
        <f>CHOOSE(WEEKDAY(Table1[[#This Row],[Ngày]],1),"CN","T2","T3","T4","T5","T6","T7","CN")</f>
        <v>CN</v>
      </c>
      <c r="C212" t="str">
        <f>"Tháng "&amp;MONTH(Table1[[#This Row],[Ngày]]) &amp; "/" &amp;YEAR(Table1[[#This Row],[Ngày]])</f>
        <v>Tháng 11/2022</v>
      </c>
      <c r="D212" t="str">
        <f>"Q "&amp;IF(Table1[[#This Row],[Ngày]]="","",ROUNDUP(MONTH(Table1[[#This Row],[Ngày]])/3,0)) &amp; "/" &amp; YEAR(Table1[[#This Row],[Ngày]])</f>
        <v>Q 4/2022</v>
      </c>
      <c r="E212">
        <f>YEAR(Table1[[#This Row],[Ngày]])</f>
        <v>2022</v>
      </c>
      <c r="F212" s="5">
        <v>0.42484953703703704</v>
      </c>
      <c r="G212" t="str">
        <f>IF(Table1[[#This Row],[Thời gian]]="","",VLOOKUP(Table1[[#This Row],[Thời gian]]-TRUNC(Table1[[#This Row],[Thời gian]]),tblTimes78[],2,TRUE))</f>
        <v>10 AM - 12 PM</v>
      </c>
      <c r="H212" t="s">
        <v>505</v>
      </c>
      <c r="I212" t="s">
        <v>38</v>
      </c>
      <c r="J212" t="s">
        <v>56</v>
      </c>
      <c r="K212" t="str">
        <f>VLOOKUP(Table1[[#This Row],[Khu vực]],TUKHOA_DATA!$E$2:$F$12,2,FALSE)</f>
        <v>KV03</v>
      </c>
      <c r="L212" t="s">
        <v>40</v>
      </c>
      <c r="M212" t="str">
        <f>VLOOKUP(Table1[[#This Row],[Kênh mua hàng]],TUKHOA_DATA!$C$2:$D$12,2,FALSE)</f>
        <v>K01</v>
      </c>
      <c r="N212" t="s">
        <v>51</v>
      </c>
      <c r="O212" t="str">
        <f>VLOOKUP(Table1[[#This Row],[Nhân viên phụ trách]],TUKHOA_DATA!$G$2:$H$13,2,FALSE)</f>
        <v>NV01</v>
      </c>
      <c r="P212" s="18">
        <v>100</v>
      </c>
      <c r="Q212">
        <v>55</v>
      </c>
      <c r="R212" s="18">
        <f>Table1[[#This Row],[Số lượng]]*Table1[[#This Row],[Giá bán ($)]]</f>
        <v>5500</v>
      </c>
      <c r="S212">
        <f>VLOOKUP(Table1[[#This Row],[Tên dòng sản phẩm]],'Ngân sách'!$C$29:$D$32,2,FALSE)</f>
        <v>22</v>
      </c>
    </row>
    <row r="213" spans="1:19">
      <c r="A213" s="9">
        <v>44892</v>
      </c>
      <c r="B213" s="9" t="str">
        <f>CHOOSE(WEEKDAY(Table1[[#This Row],[Ngày]],1),"CN","T2","T3","T4","T5","T6","T7","CN")</f>
        <v>CN</v>
      </c>
      <c r="C213" t="str">
        <f>"Tháng "&amp;MONTH(Table1[[#This Row],[Ngày]]) &amp; "/" &amp;YEAR(Table1[[#This Row],[Ngày]])</f>
        <v>Tháng 11/2022</v>
      </c>
      <c r="D213" t="str">
        <f>"Q "&amp;IF(Table1[[#This Row],[Ngày]]="","",ROUNDUP(MONTH(Table1[[#This Row],[Ngày]])/3,0)) &amp; "/" &amp; YEAR(Table1[[#This Row],[Ngày]])</f>
        <v>Q 4/2022</v>
      </c>
      <c r="E213">
        <f>YEAR(Table1[[#This Row],[Ngày]])</f>
        <v>2022</v>
      </c>
      <c r="F213" s="5">
        <v>0.63377314814814811</v>
      </c>
      <c r="G213" t="str">
        <f>IF(Table1[[#This Row],[Thời gian]]="","",VLOOKUP(Table1[[#This Row],[Thời gian]]-TRUNC(Table1[[#This Row],[Thời gian]]),tblTimes78[],2,TRUE))</f>
        <v>2 PM - 4 PM</v>
      </c>
      <c r="H213" t="s">
        <v>506</v>
      </c>
      <c r="I213" t="s">
        <v>46</v>
      </c>
      <c r="J213" t="s">
        <v>97</v>
      </c>
      <c r="K213" t="str">
        <f>VLOOKUP(Table1[[#This Row],[Khu vực]],TUKHOA_DATA!$E$2:$F$12,2,FALSE)</f>
        <v>KV01</v>
      </c>
      <c r="L213" t="s">
        <v>40</v>
      </c>
      <c r="M213" t="str">
        <f>VLOOKUP(Table1[[#This Row],[Kênh mua hàng]],TUKHOA_DATA!$C$2:$D$12,2,FALSE)</f>
        <v>K01</v>
      </c>
      <c r="N213" t="s">
        <v>57</v>
      </c>
      <c r="O213" t="str">
        <f>VLOOKUP(Table1[[#This Row],[Nhân viên phụ trách]],TUKHOA_DATA!$G$2:$H$13,2,FALSE)</f>
        <v>NV02</v>
      </c>
      <c r="P213" s="18">
        <v>90</v>
      </c>
      <c r="Q213">
        <v>24</v>
      </c>
      <c r="R213" s="18">
        <f>Table1[[#This Row],[Số lượng]]*Table1[[#This Row],[Giá bán ($)]]</f>
        <v>2160</v>
      </c>
      <c r="S213">
        <f>VLOOKUP(Table1[[#This Row],[Tên dòng sản phẩm]],'Ngân sách'!$C$29:$D$32,2,FALSE)</f>
        <v>25</v>
      </c>
    </row>
    <row r="214" spans="1:19">
      <c r="A214" s="9">
        <v>44900</v>
      </c>
      <c r="B214" s="9" t="str">
        <f>CHOOSE(WEEKDAY(Table1[[#This Row],[Ngày]],1),"CN","T2","T3","T4","T5","T6","T7","CN")</f>
        <v>T2</v>
      </c>
      <c r="C214" t="str">
        <f>"Tháng "&amp;MONTH(Table1[[#This Row],[Ngày]]) &amp; "/" &amp;YEAR(Table1[[#This Row],[Ngày]])</f>
        <v>Tháng 12/2022</v>
      </c>
      <c r="D214" t="str">
        <f>"Q "&amp;IF(Table1[[#This Row],[Ngày]]="","",ROUNDUP(MONTH(Table1[[#This Row],[Ngày]])/3,0)) &amp; "/" &amp; YEAR(Table1[[#This Row],[Ngày]])</f>
        <v>Q 4/2022</v>
      </c>
      <c r="E214">
        <f>YEAR(Table1[[#This Row],[Ngày]])</f>
        <v>2022</v>
      </c>
      <c r="F214" s="5">
        <v>0.45493055555555556</v>
      </c>
      <c r="G214" t="str">
        <f>IF(Table1[[#This Row],[Thời gian]]="","",VLOOKUP(Table1[[#This Row],[Thời gian]]-TRUNC(Table1[[#This Row],[Thời gian]]),tblTimes78[],2,TRUE))</f>
        <v>10 AM - 12 PM</v>
      </c>
      <c r="H214" t="s">
        <v>511</v>
      </c>
      <c r="I214" t="s">
        <v>38</v>
      </c>
      <c r="J214" t="s">
        <v>54</v>
      </c>
      <c r="K214" t="str">
        <f>VLOOKUP(Table1[[#This Row],[Khu vực]],TUKHOA_DATA!$E$2:$F$12,2,FALSE)</f>
        <v>KV04</v>
      </c>
      <c r="L214" t="s">
        <v>40</v>
      </c>
      <c r="M214" t="str">
        <f>VLOOKUP(Table1[[#This Row],[Kênh mua hàng]],TUKHOA_DATA!$C$2:$D$12,2,FALSE)</f>
        <v>K01</v>
      </c>
      <c r="N214" t="s">
        <v>51</v>
      </c>
      <c r="O214" t="str">
        <f>VLOOKUP(Table1[[#This Row],[Nhân viên phụ trách]],TUKHOA_DATA!$G$2:$H$13,2,FALSE)</f>
        <v>NV01</v>
      </c>
      <c r="P214" s="18">
        <v>100</v>
      </c>
      <c r="Q214">
        <v>51</v>
      </c>
      <c r="R214" s="18">
        <f>Table1[[#This Row],[Số lượng]]*Table1[[#This Row],[Giá bán ($)]]</f>
        <v>5100</v>
      </c>
      <c r="S214">
        <f>VLOOKUP(Table1[[#This Row],[Tên dòng sản phẩm]],'Ngân sách'!$C$29:$D$32,2,FALSE)</f>
        <v>22</v>
      </c>
    </row>
    <row r="215" spans="1:19">
      <c r="A215" s="9">
        <v>44903</v>
      </c>
      <c r="B215" s="9" t="str">
        <f>CHOOSE(WEEKDAY(Table1[[#This Row],[Ngày]],1),"CN","T2","T3","T4","T5","T6","T7","CN")</f>
        <v>T5</v>
      </c>
      <c r="C215" t="str">
        <f>"Tháng "&amp;MONTH(Table1[[#This Row],[Ngày]]) &amp; "/" &amp;YEAR(Table1[[#This Row],[Ngày]])</f>
        <v>Tháng 12/2022</v>
      </c>
      <c r="D215" t="str">
        <f>"Q "&amp;IF(Table1[[#This Row],[Ngày]]="","",ROUNDUP(MONTH(Table1[[#This Row],[Ngày]])/3,0)) &amp; "/" &amp; YEAR(Table1[[#This Row],[Ngày]])</f>
        <v>Q 4/2022</v>
      </c>
      <c r="E215">
        <f>YEAR(Table1[[#This Row],[Ngày]])</f>
        <v>2022</v>
      </c>
      <c r="F215" s="5">
        <v>0.41234953703703708</v>
      </c>
      <c r="G215" t="str">
        <f>IF(Table1[[#This Row],[Thời gian]]="","",VLOOKUP(Table1[[#This Row],[Thời gian]]-TRUNC(Table1[[#This Row],[Thời gian]]),tblTimes78[],2,TRUE))</f>
        <v>8 AM - 10 AM</v>
      </c>
      <c r="H215" t="s">
        <v>513</v>
      </c>
      <c r="I215" t="s">
        <v>46</v>
      </c>
      <c r="J215" t="s">
        <v>89</v>
      </c>
      <c r="K215" t="str">
        <f>VLOOKUP(Table1[[#This Row],[Khu vực]],TUKHOA_DATA!$E$2:$F$12,2,FALSE)</f>
        <v>KV06</v>
      </c>
      <c r="L215" t="s">
        <v>40</v>
      </c>
      <c r="M215" t="str">
        <f>VLOOKUP(Table1[[#This Row],[Kênh mua hàng]],TUKHOA_DATA!$C$2:$D$12,2,FALSE)</f>
        <v>K01</v>
      </c>
      <c r="N215" t="s">
        <v>99</v>
      </c>
      <c r="O215" t="str">
        <f>VLOOKUP(Table1[[#This Row],[Nhân viên phụ trách]],TUKHOA_DATA!$G$2:$H$13,2,FALSE)</f>
        <v>NV03</v>
      </c>
      <c r="P215" s="18">
        <v>90</v>
      </c>
      <c r="Q215">
        <v>30</v>
      </c>
      <c r="R215" s="18">
        <f>Table1[[#This Row],[Số lượng]]*Table1[[#This Row],[Giá bán ($)]]</f>
        <v>2700</v>
      </c>
      <c r="S215">
        <f>VLOOKUP(Table1[[#This Row],[Tên dòng sản phẩm]],'Ngân sách'!$C$29:$D$32,2,FALSE)</f>
        <v>25</v>
      </c>
    </row>
    <row r="216" spans="1:19">
      <c r="A216" s="9">
        <v>44907</v>
      </c>
      <c r="B216" s="9" t="str">
        <f>CHOOSE(WEEKDAY(Table1[[#This Row],[Ngày]],1),"CN","T2","T3","T4","T5","T6","T7","CN")</f>
        <v>T2</v>
      </c>
      <c r="C216" t="str">
        <f>"Tháng "&amp;MONTH(Table1[[#This Row],[Ngày]]) &amp; "/" &amp;YEAR(Table1[[#This Row],[Ngày]])</f>
        <v>Tháng 12/2022</v>
      </c>
      <c r="D216" t="str">
        <f>"Q "&amp;IF(Table1[[#This Row],[Ngày]]="","",ROUNDUP(MONTH(Table1[[#This Row],[Ngày]])/3,0)) &amp; "/" &amp; YEAR(Table1[[#This Row],[Ngày]])</f>
        <v>Q 4/2022</v>
      </c>
      <c r="E216">
        <f>YEAR(Table1[[#This Row],[Ngày]])</f>
        <v>2022</v>
      </c>
      <c r="F216" s="5">
        <v>0.48434027777777783</v>
      </c>
      <c r="G216" t="str">
        <f>IF(Table1[[#This Row],[Thời gian]]="","",VLOOKUP(Table1[[#This Row],[Thời gian]]-TRUNC(Table1[[#This Row],[Thời gian]]),tblTimes78[],2,TRUE))</f>
        <v>10 AM - 12 PM</v>
      </c>
      <c r="H216" t="s">
        <v>519</v>
      </c>
      <c r="I216" t="s">
        <v>44</v>
      </c>
      <c r="J216" t="s">
        <v>52</v>
      </c>
      <c r="K216" t="str">
        <f>VLOOKUP(Table1[[#This Row],[Khu vực]],TUKHOA_DATA!$E$2:$F$12,2,FALSE)</f>
        <v>KV05</v>
      </c>
      <c r="L216" t="s">
        <v>40</v>
      </c>
      <c r="M216" t="str">
        <f>VLOOKUP(Table1[[#This Row],[Kênh mua hàng]],TUKHOA_DATA!$C$2:$D$12,2,FALSE)</f>
        <v>K01</v>
      </c>
      <c r="N216" t="s">
        <v>96</v>
      </c>
      <c r="O216" t="str">
        <f>VLOOKUP(Table1[[#This Row],[Nhân viên phụ trách]],TUKHOA_DATA!$G$2:$H$13,2,FALSE)</f>
        <v>NV04</v>
      </c>
      <c r="P216" s="18">
        <v>110</v>
      </c>
      <c r="Q216">
        <v>42</v>
      </c>
      <c r="R216" s="18">
        <f>Table1[[#This Row],[Số lượng]]*Table1[[#This Row],[Giá bán ($)]]</f>
        <v>4620</v>
      </c>
      <c r="S216">
        <f>VLOOKUP(Table1[[#This Row],[Tên dòng sản phẩm]],'Ngân sách'!$C$29:$D$32,2,FALSE)</f>
        <v>36</v>
      </c>
    </row>
    <row r="217" spans="1:19">
      <c r="A217" s="9">
        <v>44907</v>
      </c>
      <c r="B217" s="9" t="str">
        <f>CHOOSE(WEEKDAY(Table1[[#This Row],[Ngày]],1),"CN","T2","T3","T4","T5","T6","T7","CN")</f>
        <v>T2</v>
      </c>
      <c r="C217" t="str">
        <f>"Tháng "&amp;MONTH(Table1[[#This Row],[Ngày]]) &amp; "/" &amp;YEAR(Table1[[#This Row],[Ngày]])</f>
        <v>Tháng 12/2022</v>
      </c>
      <c r="D217" t="str">
        <f>"Q "&amp;IF(Table1[[#This Row],[Ngày]]="","",ROUNDUP(MONTH(Table1[[#This Row],[Ngày]])/3,0)) &amp; "/" &amp; YEAR(Table1[[#This Row],[Ngày]])</f>
        <v>Q 4/2022</v>
      </c>
      <c r="E217">
        <f>YEAR(Table1[[#This Row],[Ngày]])</f>
        <v>2022</v>
      </c>
      <c r="F217" s="5">
        <v>0.68280092592592589</v>
      </c>
      <c r="G217" t="str">
        <f>IF(Table1[[#This Row],[Thời gian]]="","",VLOOKUP(Table1[[#This Row],[Thời gian]]-TRUNC(Table1[[#This Row],[Thời gian]]),tblTimes78[],2,TRUE))</f>
        <v>4 PM - 6 PM</v>
      </c>
      <c r="H217" t="s">
        <v>520</v>
      </c>
      <c r="I217" t="s">
        <v>46</v>
      </c>
      <c r="J217" t="s">
        <v>56</v>
      </c>
      <c r="K217" t="str">
        <f>VLOOKUP(Table1[[#This Row],[Khu vực]],TUKHOA_DATA!$E$2:$F$12,2,FALSE)</f>
        <v>KV03</v>
      </c>
      <c r="L217" t="s">
        <v>40</v>
      </c>
      <c r="M217" t="str">
        <f>VLOOKUP(Table1[[#This Row],[Kênh mua hàng]],TUKHOA_DATA!$C$2:$D$12,2,FALSE)</f>
        <v>K01</v>
      </c>
      <c r="N217" t="s">
        <v>51</v>
      </c>
      <c r="O217" t="str">
        <f>VLOOKUP(Table1[[#This Row],[Nhân viên phụ trách]],TUKHOA_DATA!$G$2:$H$13,2,FALSE)</f>
        <v>NV01</v>
      </c>
      <c r="P217" s="18">
        <v>90</v>
      </c>
      <c r="Q217">
        <v>29</v>
      </c>
      <c r="R217" s="18">
        <f>Table1[[#This Row],[Số lượng]]*Table1[[#This Row],[Giá bán ($)]]</f>
        <v>2610</v>
      </c>
      <c r="S217">
        <f>VLOOKUP(Table1[[#This Row],[Tên dòng sản phẩm]],'Ngân sách'!$C$29:$D$32,2,FALSE)</f>
        <v>25</v>
      </c>
    </row>
    <row r="218" spans="1:19">
      <c r="A218" s="9">
        <v>44908</v>
      </c>
      <c r="B218" s="9" t="str">
        <f>CHOOSE(WEEKDAY(Table1[[#This Row],[Ngày]],1),"CN","T2","T3","T4","T5","T6","T7","CN")</f>
        <v>T3</v>
      </c>
      <c r="C218" t="str">
        <f>"Tháng "&amp;MONTH(Table1[[#This Row],[Ngày]]) &amp; "/" &amp;YEAR(Table1[[#This Row],[Ngày]])</f>
        <v>Tháng 12/2022</v>
      </c>
      <c r="D218" t="str">
        <f>"Q "&amp;IF(Table1[[#This Row],[Ngày]]="","",ROUNDUP(MONTH(Table1[[#This Row],[Ngày]])/3,0)) &amp; "/" &amp; YEAR(Table1[[#This Row],[Ngày]])</f>
        <v>Q 4/2022</v>
      </c>
      <c r="E218">
        <f>YEAR(Table1[[#This Row],[Ngày]])</f>
        <v>2022</v>
      </c>
      <c r="F218" s="5">
        <v>0.33631944444444445</v>
      </c>
      <c r="G218" t="str">
        <f>IF(Table1[[#This Row],[Thời gian]]="","",VLOOKUP(Table1[[#This Row],[Thời gian]]-TRUNC(Table1[[#This Row],[Thời gian]]),tblTimes78[],2,TRUE))</f>
        <v>8 AM - 10 AM</v>
      </c>
      <c r="H218" t="s">
        <v>521</v>
      </c>
      <c r="I218" t="s">
        <v>41</v>
      </c>
      <c r="J218" t="s">
        <v>97</v>
      </c>
      <c r="K218" t="str">
        <f>VLOOKUP(Table1[[#This Row],[Khu vực]],TUKHOA_DATA!$E$2:$F$12,2,FALSE)</f>
        <v>KV01</v>
      </c>
      <c r="L218" t="s">
        <v>40</v>
      </c>
      <c r="M218" t="str">
        <f>VLOOKUP(Table1[[#This Row],[Kênh mua hàng]],TUKHOA_DATA!$C$2:$D$12,2,FALSE)</f>
        <v>K01</v>
      </c>
      <c r="N218" t="s">
        <v>58</v>
      </c>
      <c r="O218" t="str">
        <f>VLOOKUP(Table1[[#This Row],[Nhân viên phụ trách]],TUKHOA_DATA!$G$2:$H$13,2,FALSE)</f>
        <v>NV05</v>
      </c>
      <c r="P218" s="18">
        <v>100</v>
      </c>
      <c r="Q218">
        <v>69</v>
      </c>
      <c r="R218" s="18">
        <f>Table1[[#This Row],[Số lượng]]*Table1[[#This Row],[Giá bán ($)]]</f>
        <v>6900</v>
      </c>
      <c r="S218">
        <f>VLOOKUP(Table1[[#This Row],[Tên dòng sản phẩm]],'Ngân sách'!$C$29:$D$32,2,FALSE)</f>
        <v>28</v>
      </c>
    </row>
    <row r="219" spans="1:19">
      <c r="A219" s="9">
        <v>44910</v>
      </c>
      <c r="B219" s="9" t="str">
        <f>CHOOSE(WEEKDAY(Table1[[#This Row],[Ngày]],1),"CN","T2","T3","T4","T5","T6","T7","CN")</f>
        <v>T5</v>
      </c>
      <c r="C219" t="str">
        <f>"Tháng "&amp;MONTH(Table1[[#This Row],[Ngày]]) &amp; "/" &amp;YEAR(Table1[[#This Row],[Ngày]])</f>
        <v>Tháng 12/2022</v>
      </c>
      <c r="D219" t="str">
        <f>"Q "&amp;IF(Table1[[#This Row],[Ngày]]="","",ROUNDUP(MONTH(Table1[[#This Row],[Ngày]])/3,0)) &amp; "/" &amp; YEAR(Table1[[#This Row],[Ngày]])</f>
        <v>Q 4/2022</v>
      </c>
      <c r="E219">
        <f>YEAR(Table1[[#This Row],[Ngày]])</f>
        <v>2022</v>
      </c>
      <c r="F219" s="5">
        <v>0.37782407407407409</v>
      </c>
      <c r="G219" t="str">
        <f>IF(Table1[[#This Row],[Thời gian]]="","",VLOOKUP(Table1[[#This Row],[Thời gian]]-TRUNC(Table1[[#This Row],[Thời gian]]),tblTimes78[],2,TRUE))</f>
        <v>8 AM - 10 AM</v>
      </c>
      <c r="H219" t="s">
        <v>522</v>
      </c>
      <c r="I219" t="s">
        <v>38</v>
      </c>
      <c r="J219" t="s">
        <v>97</v>
      </c>
      <c r="K219" t="str">
        <f>VLOOKUP(Table1[[#This Row],[Khu vực]],TUKHOA_DATA!$E$2:$F$12,2,FALSE)</f>
        <v>KV01</v>
      </c>
      <c r="L219" t="s">
        <v>40</v>
      </c>
      <c r="M219" t="str">
        <f>VLOOKUP(Table1[[#This Row],[Kênh mua hàng]],TUKHOA_DATA!$C$2:$D$12,2,FALSE)</f>
        <v>K01</v>
      </c>
      <c r="N219" t="s">
        <v>96</v>
      </c>
      <c r="O219" t="str">
        <f>VLOOKUP(Table1[[#This Row],[Nhân viên phụ trách]],TUKHOA_DATA!$G$2:$H$13,2,FALSE)</f>
        <v>NV04</v>
      </c>
      <c r="P219" s="18">
        <v>100</v>
      </c>
      <c r="Q219">
        <v>49</v>
      </c>
      <c r="R219" s="18">
        <f>Table1[[#This Row],[Số lượng]]*Table1[[#This Row],[Giá bán ($)]]</f>
        <v>4900</v>
      </c>
      <c r="S219">
        <f>VLOOKUP(Table1[[#This Row],[Tên dòng sản phẩm]],'Ngân sách'!$C$29:$D$32,2,FALSE)</f>
        <v>22</v>
      </c>
    </row>
    <row r="220" spans="1:19">
      <c r="A220" s="9">
        <v>44910</v>
      </c>
      <c r="B220" s="9" t="str">
        <f>CHOOSE(WEEKDAY(Table1[[#This Row],[Ngày]],1),"CN","T2","T3","T4","T5","T6","T7","CN")</f>
        <v>T5</v>
      </c>
      <c r="C220" t="str">
        <f>"Tháng "&amp;MONTH(Table1[[#This Row],[Ngày]]) &amp; "/" &amp;YEAR(Table1[[#This Row],[Ngày]])</f>
        <v>Tháng 12/2022</v>
      </c>
      <c r="D220" t="str">
        <f>"Q "&amp;IF(Table1[[#This Row],[Ngày]]="","",ROUNDUP(MONTH(Table1[[#This Row],[Ngày]])/3,0)) &amp; "/" &amp; YEAR(Table1[[#This Row],[Ngày]])</f>
        <v>Q 4/2022</v>
      </c>
      <c r="E220">
        <f>YEAR(Table1[[#This Row],[Ngày]])</f>
        <v>2022</v>
      </c>
      <c r="F220" s="5">
        <v>0.3843287037037037</v>
      </c>
      <c r="G220" t="str">
        <f>IF(Table1[[#This Row],[Thời gian]]="","",VLOOKUP(Table1[[#This Row],[Thời gian]]-TRUNC(Table1[[#This Row],[Thời gian]]),tblTimes78[],2,TRUE))</f>
        <v>8 AM - 10 AM</v>
      </c>
      <c r="H220" t="s">
        <v>523</v>
      </c>
      <c r="I220" t="s">
        <v>46</v>
      </c>
      <c r="J220" t="s">
        <v>89</v>
      </c>
      <c r="K220" t="str">
        <f>VLOOKUP(Table1[[#This Row],[Khu vực]],TUKHOA_DATA!$E$2:$F$12,2,FALSE)</f>
        <v>KV06</v>
      </c>
      <c r="L220" t="s">
        <v>40</v>
      </c>
      <c r="M220" t="str">
        <f>VLOOKUP(Table1[[#This Row],[Kênh mua hàng]],TUKHOA_DATA!$C$2:$D$12,2,FALSE)</f>
        <v>K01</v>
      </c>
      <c r="N220" t="s">
        <v>96</v>
      </c>
      <c r="O220" t="str">
        <f>VLOOKUP(Table1[[#This Row],[Nhân viên phụ trách]],TUKHOA_DATA!$G$2:$H$13,2,FALSE)</f>
        <v>NV04</v>
      </c>
      <c r="P220" s="18">
        <v>90</v>
      </c>
      <c r="Q220">
        <v>30</v>
      </c>
      <c r="R220" s="18">
        <f>Table1[[#This Row],[Số lượng]]*Table1[[#This Row],[Giá bán ($)]]</f>
        <v>2700</v>
      </c>
      <c r="S220">
        <f>VLOOKUP(Table1[[#This Row],[Tên dòng sản phẩm]],'Ngân sách'!$C$29:$D$32,2,FALSE)</f>
        <v>25</v>
      </c>
    </row>
    <row r="221" spans="1:19">
      <c r="A221" s="9">
        <v>44912</v>
      </c>
      <c r="B221" s="9" t="str">
        <f>CHOOSE(WEEKDAY(Table1[[#This Row],[Ngày]],1),"CN","T2","T3","T4","T5","T6","T7","CN")</f>
        <v>T7</v>
      </c>
      <c r="C221" t="str">
        <f>"Tháng "&amp;MONTH(Table1[[#This Row],[Ngày]]) &amp; "/" &amp;YEAR(Table1[[#This Row],[Ngày]])</f>
        <v>Tháng 12/2022</v>
      </c>
      <c r="D221" t="str">
        <f>"Q "&amp;IF(Table1[[#This Row],[Ngày]]="","",ROUNDUP(MONTH(Table1[[#This Row],[Ngày]])/3,0)) &amp; "/" &amp; YEAR(Table1[[#This Row],[Ngày]])</f>
        <v>Q 4/2022</v>
      </c>
      <c r="E221">
        <f>YEAR(Table1[[#This Row],[Ngày]])</f>
        <v>2022</v>
      </c>
      <c r="F221" s="5">
        <v>0.65263888888888888</v>
      </c>
      <c r="G221" t="str">
        <f>IF(Table1[[#This Row],[Thời gian]]="","",VLOOKUP(Table1[[#This Row],[Thời gian]]-TRUNC(Table1[[#This Row],[Thời gian]]),tblTimes78[],2,TRUE))</f>
        <v>2 PM - 4 PM</v>
      </c>
      <c r="H221" t="s">
        <v>526</v>
      </c>
      <c r="I221" t="s">
        <v>46</v>
      </c>
      <c r="J221" t="s">
        <v>56</v>
      </c>
      <c r="K221" t="str">
        <f>VLOOKUP(Table1[[#This Row],[Khu vực]],TUKHOA_DATA!$E$2:$F$12,2,FALSE)</f>
        <v>KV03</v>
      </c>
      <c r="L221" t="s">
        <v>40</v>
      </c>
      <c r="M221" t="str">
        <f>VLOOKUP(Table1[[#This Row],[Kênh mua hàng]],TUKHOA_DATA!$C$2:$D$12,2,FALSE)</f>
        <v>K01</v>
      </c>
      <c r="N221" t="s">
        <v>58</v>
      </c>
      <c r="O221" t="str">
        <f>VLOOKUP(Table1[[#This Row],[Nhân viên phụ trách]],TUKHOA_DATA!$G$2:$H$13,2,FALSE)</f>
        <v>NV05</v>
      </c>
      <c r="P221" s="18">
        <v>90</v>
      </c>
      <c r="Q221">
        <v>24</v>
      </c>
      <c r="R221" s="18">
        <f>Table1[[#This Row],[Số lượng]]*Table1[[#This Row],[Giá bán ($)]]</f>
        <v>2160</v>
      </c>
      <c r="S221">
        <f>VLOOKUP(Table1[[#This Row],[Tên dòng sản phẩm]],'Ngân sách'!$C$29:$D$32,2,FALSE)</f>
        <v>25</v>
      </c>
    </row>
    <row r="222" spans="1:19">
      <c r="A222" s="9">
        <v>44913</v>
      </c>
      <c r="B222" s="9" t="str">
        <f>CHOOSE(WEEKDAY(Table1[[#This Row],[Ngày]],1),"CN","T2","T3","T4","T5","T6","T7","CN")</f>
        <v>CN</v>
      </c>
      <c r="C222" t="str">
        <f>"Tháng "&amp;MONTH(Table1[[#This Row],[Ngày]]) &amp; "/" &amp;YEAR(Table1[[#This Row],[Ngày]])</f>
        <v>Tháng 12/2022</v>
      </c>
      <c r="D222" t="str">
        <f>"Q "&amp;IF(Table1[[#This Row],[Ngày]]="","",ROUNDUP(MONTH(Table1[[#This Row],[Ngày]])/3,0)) &amp; "/" &amp; YEAR(Table1[[#This Row],[Ngày]])</f>
        <v>Q 4/2022</v>
      </c>
      <c r="E222">
        <f>YEAR(Table1[[#This Row],[Ngày]])</f>
        <v>2022</v>
      </c>
      <c r="F222" s="5">
        <v>0.54631944444444447</v>
      </c>
      <c r="G222" t="str">
        <f>IF(Table1[[#This Row],[Thời gian]]="","",VLOOKUP(Table1[[#This Row],[Thời gian]]-TRUNC(Table1[[#This Row],[Thời gian]]),tblTimes78[],2,TRUE))</f>
        <v>12 PM - 2 PM</v>
      </c>
      <c r="H222" t="s">
        <v>527</v>
      </c>
      <c r="I222" t="s">
        <v>44</v>
      </c>
      <c r="J222" t="s">
        <v>54</v>
      </c>
      <c r="K222" t="str">
        <f>VLOOKUP(Table1[[#This Row],[Khu vực]],TUKHOA_DATA!$E$2:$F$12,2,FALSE)</f>
        <v>KV04</v>
      </c>
      <c r="L222" t="s">
        <v>40</v>
      </c>
      <c r="M222" t="str">
        <f>VLOOKUP(Table1[[#This Row],[Kênh mua hàng]],TUKHOA_DATA!$C$2:$D$12,2,FALSE)</f>
        <v>K01</v>
      </c>
      <c r="N222" t="s">
        <v>58</v>
      </c>
      <c r="O222" t="str">
        <f>VLOOKUP(Table1[[#This Row],[Nhân viên phụ trách]],TUKHOA_DATA!$G$2:$H$13,2,FALSE)</f>
        <v>NV05</v>
      </c>
      <c r="P222" s="18">
        <v>110</v>
      </c>
      <c r="Q222">
        <v>45</v>
      </c>
      <c r="R222" s="18">
        <f>Table1[[#This Row],[Số lượng]]*Table1[[#This Row],[Giá bán ($)]]</f>
        <v>4950</v>
      </c>
      <c r="S222">
        <f>VLOOKUP(Table1[[#This Row],[Tên dòng sản phẩm]],'Ngân sách'!$C$29:$D$32,2,FALSE)</f>
        <v>36</v>
      </c>
    </row>
    <row r="223" spans="1:19">
      <c r="A223" s="9">
        <v>44914</v>
      </c>
      <c r="B223" s="9" t="str">
        <f>CHOOSE(WEEKDAY(Table1[[#This Row],[Ngày]],1),"CN","T2","T3","T4","T5","T6","T7","CN")</f>
        <v>T2</v>
      </c>
      <c r="C223" t="str">
        <f>"Tháng "&amp;MONTH(Table1[[#This Row],[Ngày]]) &amp; "/" &amp;YEAR(Table1[[#This Row],[Ngày]])</f>
        <v>Tháng 12/2022</v>
      </c>
      <c r="D223" t="str">
        <f>"Q "&amp;IF(Table1[[#This Row],[Ngày]]="","",ROUNDUP(MONTH(Table1[[#This Row],[Ngày]])/3,0)) &amp; "/" &amp; YEAR(Table1[[#This Row],[Ngày]])</f>
        <v>Q 4/2022</v>
      </c>
      <c r="E223">
        <f>YEAR(Table1[[#This Row],[Ngày]])</f>
        <v>2022</v>
      </c>
      <c r="F223" s="5">
        <v>0.34184027777777781</v>
      </c>
      <c r="G223" t="str">
        <f>IF(Table1[[#This Row],[Thời gian]]="","",VLOOKUP(Table1[[#This Row],[Thời gian]]-TRUNC(Table1[[#This Row],[Thời gian]]),tblTimes78[],2,TRUE))</f>
        <v>8 AM - 10 AM</v>
      </c>
      <c r="H223" t="s">
        <v>528</v>
      </c>
      <c r="I223" t="s">
        <v>41</v>
      </c>
      <c r="J223" t="s">
        <v>52</v>
      </c>
      <c r="K223" t="str">
        <f>VLOOKUP(Table1[[#This Row],[Khu vực]],TUKHOA_DATA!$E$2:$F$12,2,FALSE)</f>
        <v>KV05</v>
      </c>
      <c r="L223" t="s">
        <v>40</v>
      </c>
      <c r="M223" t="str">
        <f>VLOOKUP(Table1[[#This Row],[Kênh mua hàng]],TUKHOA_DATA!$C$2:$D$12,2,FALSE)</f>
        <v>K01</v>
      </c>
      <c r="N223" t="s">
        <v>51</v>
      </c>
      <c r="O223" t="str">
        <f>VLOOKUP(Table1[[#This Row],[Nhân viên phụ trách]],TUKHOA_DATA!$G$2:$H$13,2,FALSE)</f>
        <v>NV01</v>
      </c>
      <c r="P223" s="18">
        <v>100</v>
      </c>
      <c r="Q223">
        <v>70</v>
      </c>
      <c r="R223" s="18">
        <f>Table1[[#This Row],[Số lượng]]*Table1[[#This Row],[Giá bán ($)]]</f>
        <v>7000</v>
      </c>
      <c r="S223">
        <f>VLOOKUP(Table1[[#This Row],[Tên dòng sản phẩm]],'Ngân sách'!$C$29:$D$32,2,FALSE)</f>
        <v>28</v>
      </c>
    </row>
    <row r="224" spans="1:19">
      <c r="A224" s="9">
        <v>44916</v>
      </c>
      <c r="B224" s="9" t="str">
        <f>CHOOSE(WEEKDAY(Table1[[#This Row],[Ngày]],1),"CN","T2","T3","T4","T5","T6","T7","CN")</f>
        <v>T4</v>
      </c>
      <c r="C224" t="str">
        <f>"Tháng "&amp;MONTH(Table1[[#This Row],[Ngày]]) &amp; "/" &amp;YEAR(Table1[[#This Row],[Ngày]])</f>
        <v>Tháng 12/2022</v>
      </c>
      <c r="D224" t="str">
        <f>"Q "&amp;IF(Table1[[#This Row],[Ngày]]="","",ROUNDUP(MONTH(Table1[[#This Row],[Ngày]])/3,0)) &amp; "/" &amp; YEAR(Table1[[#This Row],[Ngày]])</f>
        <v>Q 4/2022</v>
      </c>
      <c r="E224">
        <f>YEAR(Table1[[#This Row],[Ngày]])</f>
        <v>2022</v>
      </c>
      <c r="F224" s="5">
        <v>0.37782407407407409</v>
      </c>
      <c r="G224" t="str">
        <f>IF(Table1[[#This Row],[Thời gian]]="","",VLOOKUP(Table1[[#This Row],[Thời gian]]-TRUNC(Table1[[#This Row],[Thời gian]]),tblTimes78[],2,TRUE))</f>
        <v>8 AM - 10 AM</v>
      </c>
      <c r="H224" t="s">
        <v>531</v>
      </c>
      <c r="I224" t="s">
        <v>38</v>
      </c>
      <c r="J224" t="s">
        <v>54</v>
      </c>
      <c r="K224" t="str">
        <f>VLOOKUP(Table1[[#This Row],[Khu vực]],TUKHOA_DATA!$E$2:$F$12,2,FALSE)</f>
        <v>KV04</v>
      </c>
      <c r="L224" t="s">
        <v>40</v>
      </c>
      <c r="M224" t="str">
        <f>VLOOKUP(Table1[[#This Row],[Kênh mua hàng]],TUKHOA_DATA!$C$2:$D$12,2,FALSE)</f>
        <v>K01</v>
      </c>
      <c r="N224" t="s">
        <v>58</v>
      </c>
      <c r="O224" t="str">
        <f>VLOOKUP(Table1[[#This Row],[Nhân viên phụ trách]],TUKHOA_DATA!$G$2:$H$13,2,FALSE)</f>
        <v>NV05</v>
      </c>
      <c r="P224" s="18">
        <v>100</v>
      </c>
      <c r="Q224">
        <v>52</v>
      </c>
      <c r="R224" s="18">
        <f>Table1[[#This Row],[Số lượng]]*Table1[[#This Row],[Giá bán ($)]]</f>
        <v>5200</v>
      </c>
      <c r="S224">
        <f>VLOOKUP(Table1[[#This Row],[Tên dòng sản phẩm]],'Ngân sách'!$C$29:$D$32,2,FALSE)</f>
        <v>22</v>
      </c>
    </row>
    <row r="225" spans="1:19">
      <c r="A225" s="9">
        <v>44919</v>
      </c>
      <c r="B225" s="9" t="str">
        <f>CHOOSE(WEEKDAY(Table1[[#This Row],[Ngày]],1),"CN","T2","T3","T4","T5","T6","T7","CN")</f>
        <v>T7</v>
      </c>
      <c r="C225" t="str">
        <f>"Tháng "&amp;MONTH(Table1[[#This Row],[Ngày]]) &amp; "/" &amp;YEAR(Table1[[#This Row],[Ngày]])</f>
        <v>Tháng 12/2022</v>
      </c>
      <c r="D225" t="str">
        <f>"Q "&amp;IF(Table1[[#This Row],[Ngày]]="","",ROUNDUP(MONTH(Table1[[#This Row],[Ngày]])/3,0)) &amp; "/" &amp; YEAR(Table1[[#This Row],[Ngày]])</f>
        <v>Q 4/2022</v>
      </c>
      <c r="E225">
        <f>YEAR(Table1[[#This Row],[Ngày]])</f>
        <v>2022</v>
      </c>
      <c r="F225" s="5">
        <v>0.54631944444444447</v>
      </c>
      <c r="G225" t="str">
        <f>IF(Table1[[#This Row],[Thời gian]]="","",VLOOKUP(Table1[[#This Row],[Thời gian]]-TRUNC(Table1[[#This Row],[Thời gian]]),tblTimes78[],2,TRUE))</f>
        <v>12 PM - 2 PM</v>
      </c>
      <c r="H225" t="s">
        <v>533</v>
      </c>
      <c r="I225" t="s">
        <v>44</v>
      </c>
      <c r="J225" t="s">
        <v>56</v>
      </c>
      <c r="K225" t="str">
        <f>VLOOKUP(Table1[[#This Row],[Khu vực]],TUKHOA_DATA!$E$2:$F$12,2,FALSE)</f>
        <v>KV03</v>
      </c>
      <c r="L225" t="s">
        <v>40</v>
      </c>
      <c r="M225" t="str">
        <f>VLOOKUP(Table1[[#This Row],[Kênh mua hàng]],TUKHOA_DATA!$C$2:$D$12,2,FALSE)</f>
        <v>K01</v>
      </c>
      <c r="N225" t="s">
        <v>96</v>
      </c>
      <c r="O225" t="str">
        <f>VLOOKUP(Table1[[#This Row],[Nhân viên phụ trách]],TUKHOA_DATA!$G$2:$H$13,2,FALSE)</f>
        <v>NV04</v>
      </c>
      <c r="P225" s="18">
        <v>110</v>
      </c>
      <c r="Q225">
        <v>46</v>
      </c>
      <c r="R225" s="18">
        <f>Table1[[#This Row],[Số lượng]]*Table1[[#This Row],[Giá bán ($)]]</f>
        <v>5060</v>
      </c>
      <c r="S225">
        <f>VLOOKUP(Table1[[#This Row],[Tên dòng sản phẩm]],'Ngân sách'!$C$29:$D$32,2,FALSE)</f>
        <v>36</v>
      </c>
    </row>
    <row r="226" spans="1:19">
      <c r="A226" s="9">
        <v>44920</v>
      </c>
      <c r="B226" s="9" t="str">
        <f>CHOOSE(WEEKDAY(Table1[[#This Row],[Ngày]],1),"CN","T2","T3","T4","T5","T6","T7","CN")</f>
        <v>CN</v>
      </c>
      <c r="C226" t="str">
        <f>"Tháng "&amp;MONTH(Table1[[#This Row],[Ngày]]) &amp; "/" &amp;YEAR(Table1[[#This Row],[Ngày]])</f>
        <v>Tháng 12/2022</v>
      </c>
      <c r="D226" t="str">
        <f>"Q "&amp;IF(Table1[[#This Row],[Ngày]]="","",ROUNDUP(MONTH(Table1[[#This Row],[Ngày]])/3,0)) &amp; "/" &amp; YEAR(Table1[[#This Row],[Ngày]])</f>
        <v>Q 4/2022</v>
      </c>
      <c r="E226">
        <f>YEAR(Table1[[#This Row],[Ngày]])</f>
        <v>2022</v>
      </c>
      <c r="F226" s="5">
        <v>0.41538194444444443</v>
      </c>
      <c r="G226" t="str">
        <f>IF(Table1[[#This Row],[Thời gian]]="","",VLOOKUP(Table1[[#This Row],[Thời gian]]-TRUNC(Table1[[#This Row],[Thời gian]]),tblTimes78[],2,TRUE))</f>
        <v>8 AM - 10 AM</v>
      </c>
      <c r="H226" t="s">
        <v>535</v>
      </c>
      <c r="I226" t="s">
        <v>46</v>
      </c>
      <c r="J226" t="s">
        <v>94</v>
      </c>
      <c r="K226" t="str">
        <f>VLOOKUP(Table1[[#This Row],[Khu vực]],TUKHOA_DATA!$E$2:$F$12,2,FALSE)</f>
        <v>KV02</v>
      </c>
      <c r="L226" t="s">
        <v>40</v>
      </c>
      <c r="M226" t="str">
        <f>VLOOKUP(Table1[[#This Row],[Kênh mua hàng]],TUKHOA_DATA!$C$2:$D$12,2,FALSE)</f>
        <v>K01</v>
      </c>
      <c r="N226" t="s">
        <v>57</v>
      </c>
      <c r="O226" t="str">
        <f>VLOOKUP(Table1[[#This Row],[Nhân viên phụ trách]],TUKHOA_DATA!$G$2:$H$13,2,FALSE)</f>
        <v>NV02</v>
      </c>
      <c r="P226" s="18">
        <v>90</v>
      </c>
      <c r="Q226">
        <v>25</v>
      </c>
      <c r="R226" s="18">
        <f>Table1[[#This Row],[Số lượng]]*Table1[[#This Row],[Giá bán ($)]]</f>
        <v>2250</v>
      </c>
      <c r="S226">
        <f>VLOOKUP(Table1[[#This Row],[Tên dòng sản phẩm]],'Ngân sách'!$C$29:$D$32,2,FALSE)</f>
        <v>25</v>
      </c>
    </row>
    <row r="227" spans="1:19">
      <c r="A227" s="9">
        <v>44920</v>
      </c>
      <c r="B227" s="9" t="str">
        <f>CHOOSE(WEEKDAY(Table1[[#This Row],[Ngày]],1),"CN","T2","T3","T4","T5","T6","T7","CN")</f>
        <v>CN</v>
      </c>
      <c r="C227" t="str">
        <f>"Tháng "&amp;MONTH(Table1[[#This Row],[Ngày]]) &amp; "/" &amp;YEAR(Table1[[#This Row],[Ngày]])</f>
        <v>Tháng 12/2022</v>
      </c>
      <c r="D227" t="str">
        <f>"Q "&amp;IF(Table1[[#This Row],[Ngày]]="","",ROUNDUP(MONTH(Table1[[#This Row],[Ngày]])/3,0)) &amp; "/" &amp; YEAR(Table1[[#This Row],[Ngày]])</f>
        <v>Q 4/2022</v>
      </c>
      <c r="E227">
        <f>YEAR(Table1[[#This Row],[Ngày]])</f>
        <v>2022</v>
      </c>
      <c r="F227" s="5">
        <v>0.7418865740740741</v>
      </c>
      <c r="G227" t="str">
        <f>IF(Table1[[#This Row],[Thời gian]]="","",VLOOKUP(Table1[[#This Row],[Thời gian]]-TRUNC(Table1[[#This Row],[Thời gian]]),tblTimes78[],2,TRUE))</f>
        <v>4 PM - 6 PM</v>
      </c>
      <c r="H227" t="s">
        <v>537</v>
      </c>
      <c r="I227" t="s">
        <v>44</v>
      </c>
      <c r="J227" t="s">
        <v>97</v>
      </c>
      <c r="K227" t="str">
        <f>VLOOKUP(Table1[[#This Row],[Khu vực]],TUKHOA_DATA!$E$2:$F$12,2,FALSE)</f>
        <v>KV01</v>
      </c>
      <c r="L227" t="s">
        <v>40</v>
      </c>
      <c r="M227" t="str">
        <f>VLOOKUP(Table1[[#This Row],[Kênh mua hàng]],TUKHOA_DATA!$C$2:$D$12,2,FALSE)</f>
        <v>K01</v>
      </c>
      <c r="N227" t="s">
        <v>99</v>
      </c>
      <c r="O227" t="str">
        <f>VLOOKUP(Table1[[#This Row],[Nhân viên phụ trách]],TUKHOA_DATA!$G$2:$H$13,2,FALSE)</f>
        <v>NV03</v>
      </c>
      <c r="P227" s="18">
        <v>110</v>
      </c>
      <c r="Q227">
        <v>44</v>
      </c>
      <c r="R227" s="18">
        <f>Table1[[#This Row],[Số lượng]]*Table1[[#This Row],[Giá bán ($)]]</f>
        <v>4840</v>
      </c>
      <c r="S227">
        <f>VLOOKUP(Table1[[#This Row],[Tên dòng sản phẩm]],'Ngân sách'!$C$29:$D$32,2,FALSE)</f>
        <v>36</v>
      </c>
    </row>
    <row r="228" spans="1:19">
      <c r="A228" s="9">
        <v>44921</v>
      </c>
      <c r="B228" s="9" t="str">
        <f>CHOOSE(WEEKDAY(Table1[[#This Row],[Ngày]],1),"CN","T2","T3","T4","T5","T6","T7","CN")</f>
        <v>T2</v>
      </c>
      <c r="C228" t="str">
        <f>"Tháng "&amp;MONTH(Table1[[#This Row],[Ngày]]) &amp; "/" &amp;YEAR(Table1[[#This Row],[Ngày]])</f>
        <v>Tháng 12/2022</v>
      </c>
      <c r="D228" t="str">
        <f>"Q "&amp;IF(Table1[[#This Row],[Ngày]]="","",ROUNDUP(MONTH(Table1[[#This Row],[Ngày]])/3,0)) &amp; "/" &amp; YEAR(Table1[[#This Row],[Ngày]])</f>
        <v>Q 4/2022</v>
      </c>
      <c r="E228">
        <f>YEAR(Table1[[#This Row],[Ngày]])</f>
        <v>2022</v>
      </c>
      <c r="F228" s="5">
        <v>0.60025462962962961</v>
      </c>
      <c r="G228" t="str">
        <f>IF(Table1[[#This Row],[Thời gian]]="","",VLOOKUP(Table1[[#This Row],[Thời gian]]-TRUNC(Table1[[#This Row],[Thời gian]]),tblTimes78[],2,TRUE))</f>
        <v>2 PM - 4 PM</v>
      </c>
      <c r="H228" t="s">
        <v>538</v>
      </c>
      <c r="I228" t="s">
        <v>38</v>
      </c>
      <c r="J228" t="s">
        <v>94</v>
      </c>
      <c r="K228" t="str">
        <f>VLOOKUP(Table1[[#This Row],[Khu vực]],TUKHOA_DATA!$E$2:$F$12,2,FALSE)</f>
        <v>KV02</v>
      </c>
      <c r="L228" t="s">
        <v>40</v>
      </c>
      <c r="M228" t="str">
        <f>VLOOKUP(Table1[[#This Row],[Kênh mua hàng]],TUKHOA_DATA!$C$2:$D$12,2,FALSE)</f>
        <v>K01</v>
      </c>
      <c r="N228" t="s">
        <v>96</v>
      </c>
      <c r="O228" t="str">
        <f>VLOOKUP(Table1[[#This Row],[Nhân viên phụ trách]],TUKHOA_DATA!$G$2:$H$13,2,FALSE)</f>
        <v>NV04</v>
      </c>
      <c r="P228" s="18">
        <v>100</v>
      </c>
      <c r="Q228">
        <v>49</v>
      </c>
      <c r="R228" s="18">
        <f>Table1[[#This Row],[Số lượng]]*Table1[[#This Row],[Giá bán ($)]]</f>
        <v>4900</v>
      </c>
      <c r="S228">
        <f>VLOOKUP(Table1[[#This Row],[Tên dòng sản phẩm]],'Ngân sách'!$C$29:$D$32,2,FALSE)</f>
        <v>22</v>
      </c>
    </row>
    <row r="229" spans="1:19">
      <c r="A229" s="9">
        <v>44921</v>
      </c>
      <c r="B229" s="9" t="str">
        <f>CHOOSE(WEEKDAY(Table1[[#This Row],[Ngày]],1),"CN","T2","T3","T4","T5","T6","T7","CN")</f>
        <v>T2</v>
      </c>
      <c r="C229" t="str">
        <f>"Tháng "&amp;MONTH(Table1[[#This Row],[Ngày]]) &amp; "/" &amp;YEAR(Table1[[#This Row],[Ngày]])</f>
        <v>Tháng 12/2022</v>
      </c>
      <c r="D229" t="str">
        <f>"Q "&amp;IF(Table1[[#This Row],[Ngày]]="","",ROUNDUP(MONTH(Table1[[#This Row],[Ngày]])/3,0)) &amp; "/" &amp; YEAR(Table1[[#This Row],[Ngày]])</f>
        <v>Q 4/2022</v>
      </c>
      <c r="E229">
        <f>YEAR(Table1[[#This Row],[Ngày]])</f>
        <v>2022</v>
      </c>
      <c r="F229" s="5">
        <v>0.46900462962962958</v>
      </c>
      <c r="G229" t="str">
        <f>IF(Table1[[#This Row],[Thời gian]]="","",VLOOKUP(Table1[[#This Row],[Thời gian]]-TRUNC(Table1[[#This Row],[Thời gian]]),tblTimes78[],2,TRUE))</f>
        <v>10 AM - 12 PM</v>
      </c>
      <c r="H229" t="s">
        <v>539</v>
      </c>
      <c r="I229" t="s">
        <v>44</v>
      </c>
      <c r="J229" t="s">
        <v>52</v>
      </c>
      <c r="K229" t="str">
        <f>VLOOKUP(Table1[[#This Row],[Khu vực]],TUKHOA_DATA!$E$2:$F$12,2,FALSE)</f>
        <v>KV05</v>
      </c>
      <c r="L229" t="s">
        <v>40</v>
      </c>
      <c r="M229" t="str">
        <f>VLOOKUP(Table1[[#This Row],[Kênh mua hàng]],TUKHOA_DATA!$C$2:$D$12,2,FALSE)</f>
        <v>K01</v>
      </c>
      <c r="N229" t="s">
        <v>96</v>
      </c>
      <c r="O229" t="str">
        <f>VLOOKUP(Table1[[#This Row],[Nhân viên phụ trách]],TUKHOA_DATA!$G$2:$H$13,2,FALSE)</f>
        <v>NV04</v>
      </c>
      <c r="P229" s="18">
        <v>110</v>
      </c>
      <c r="Q229">
        <v>44</v>
      </c>
      <c r="R229" s="18">
        <f>Table1[[#This Row],[Số lượng]]*Table1[[#This Row],[Giá bán ($)]]</f>
        <v>4840</v>
      </c>
      <c r="S229">
        <f>VLOOKUP(Table1[[#This Row],[Tên dòng sản phẩm]],'Ngân sách'!$C$29:$D$32,2,FALSE)</f>
        <v>36</v>
      </c>
    </row>
    <row r="230" spans="1:19">
      <c r="A230" s="9">
        <v>44924</v>
      </c>
      <c r="B230" s="9" t="str">
        <f>CHOOSE(WEEKDAY(Table1[[#This Row],[Ngày]],1),"CN","T2","T3","T4","T5","T6","T7","CN")</f>
        <v>T5</v>
      </c>
      <c r="C230" t="str">
        <f>"Tháng "&amp;MONTH(Table1[[#This Row],[Ngày]]) &amp; "/" &amp;YEAR(Table1[[#This Row],[Ngày]])</f>
        <v>Tháng 12/2022</v>
      </c>
      <c r="D230" t="str">
        <f>"Q "&amp;IF(Table1[[#This Row],[Ngày]]="","",ROUNDUP(MONTH(Table1[[#This Row],[Ngày]])/3,0)) &amp; "/" &amp; YEAR(Table1[[#This Row],[Ngày]])</f>
        <v>Q 4/2022</v>
      </c>
      <c r="E230">
        <f>YEAR(Table1[[#This Row],[Ngày]])</f>
        <v>2022</v>
      </c>
      <c r="F230" s="5">
        <v>0.63377314814814811</v>
      </c>
      <c r="G230" t="str">
        <f>IF(Table1[[#This Row],[Thời gian]]="","",VLOOKUP(Table1[[#This Row],[Thời gian]]-TRUNC(Table1[[#This Row],[Thời gian]]),tblTimes78[],2,TRUE))</f>
        <v>2 PM - 4 PM</v>
      </c>
      <c r="H230" t="s">
        <v>542</v>
      </c>
      <c r="I230" t="s">
        <v>46</v>
      </c>
      <c r="J230" t="s">
        <v>94</v>
      </c>
      <c r="K230" t="str">
        <f>VLOOKUP(Table1[[#This Row],[Khu vực]],TUKHOA_DATA!$E$2:$F$12,2,FALSE)</f>
        <v>KV02</v>
      </c>
      <c r="L230" t="s">
        <v>43</v>
      </c>
      <c r="M230" t="str">
        <f>VLOOKUP(Table1[[#This Row],[Kênh mua hàng]],TUKHOA_DATA!$C$2:$D$12,2,FALSE)</f>
        <v>K02</v>
      </c>
      <c r="N230" t="s">
        <v>51</v>
      </c>
      <c r="O230" t="str">
        <f>VLOOKUP(Table1[[#This Row],[Nhân viên phụ trách]],TUKHOA_DATA!$G$2:$H$13,2,FALSE)</f>
        <v>NV01</v>
      </c>
      <c r="P230" s="18">
        <v>90</v>
      </c>
      <c r="Q230">
        <v>39</v>
      </c>
      <c r="R230" s="18">
        <f>Table1[[#This Row],[Số lượng]]*Table1[[#This Row],[Giá bán ($)]]</f>
        <v>3510</v>
      </c>
      <c r="S230">
        <f>VLOOKUP(Table1[[#This Row],[Tên dòng sản phẩm]],'Ngân sách'!$C$29:$D$32,2,FALSE)</f>
        <v>25</v>
      </c>
    </row>
    <row r="231" spans="1:19">
      <c r="A231" s="9">
        <v>44924</v>
      </c>
      <c r="B231" s="9" t="str">
        <f>CHOOSE(WEEKDAY(Table1[[#This Row],[Ngày]],1),"CN","T2","T3","T4","T5","T6","T7","CN")</f>
        <v>T5</v>
      </c>
      <c r="C231" t="str">
        <f>"Tháng "&amp;MONTH(Table1[[#This Row],[Ngày]]) &amp; "/" &amp;YEAR(Table1[[#This Row],[Ngày]])</f>
        <v>Tháng 12/2022</v>
      </c>
      <c r="D231" t="str">
        <f>"Q "&amp;IF(Table1[[#This Row],[Ngày]]="","",ROUNDUP(MONTH(Table1[[#This Row],[Ngày]])/3,0)) &amp; "/" &amp; YEAR(Table1[[#This Row],[Ngày]])</f>
        <v>Q 4/2022</v>
      </c>
      <c r="E231">
        <f>YEAR(Table1[[#This Row],[Ngày]])</f>
        <v>2022</v>
      </c>
      <c r="F231" s="5">
        <v>0.33631944444444445</v>
      </c>
      <c r="G231" t="str">
        <f>IF(Table1[[#This Row],[Thời gian]]="","",VLOOKUP(Table1[[#This Row],[Thời gian]]-TRUNC(Table1[[#This Row],[Thời gian]]),tblTimes78[],2,TRUE))</f>
        <v>8 AM - 10 AM</v>
      </c>
      <c r="H231" t="s">
        <v>543</v>
      </c>
      <c r="I231" t="s">
        <v>38</v>
      </c>
      <c r="J231" t="s">
        <v>94</v>
      </c>
      <c r="K231" t="str">
        <f>VLOOKUP(Table1[[#This Row],[Khu vực]],TUKHOA_DATA!$E$2:$F$12,2,FALSE)</f>
        <v>KV02</v>
      </c>
      <c r="L231" t="s">
        <v>43</v>
      </c>
      <c r="M231" t="str">
        <f>VLOOKUP(Table1[[#This Row],[Kênh mua hàng]],TUKHOA_DATA!$C$2:$D$12,2,FALSE)</f>
        <v>K02</v>
      </c>
      <c r="N231" t="s">
        <v>51</v>
      </c>
      <c r="O231" t="str">
        <f>VLOOKUP(Table1[[#This Row],[Nhân viên phụ trách]],TUKHOA_DATA!$G$2:$H$13,2,FALSE)</f>
        <v>NV01</v>
      </c>
      <c r="P231" s="18">
        <v>100</v>
      </c>
      <c r="Q231">
        <v>58</v>
      </c>
      <c r="R231" s="18">
        <f>Table1[[#This Row],[Số lượng]]*Table1[[#This Row],[Giá bán ($)]]</f>
        <v>5800</v>
      </c>
      <c r="S231">
        <f>VLOOKUP(Table1[[#This Row],[Tên dòng sản phẩm]],'Ngân sách'!$C$29:$D$32,2,FALSE)</f>
        <v>22</v>
      </c>
    </row>
    <row r="232" spans="1:19">
      <c r="A232" s="9">
        <v>44925</v>
      </c>
      <c r="B232" s="9" t="str">
        <f>CHOOSE(WEEKDAY(Table1[[#This Row],[Ngày]],1),"CN","T2","T3","T4","T5","T6","T7","CN")</f>
        <v>T6</v>
      </c>
      <c r="C232" t="str">
        <f>"Tháng "&amp;MONTH(Table1[[#This Row],[Ngày]]) &amp; "/" &amp;YEAR(Table1[[#This Row],[Ngày]])</f>
        <v>Tháng 12/2022</v>
      </c>
      <c r="D232" t="str">
        <f>"Q "&amp;IF(Table1[[#This Row],[Ngày]]="","",ROUNDUP(MONTH(Table1[[#This Row],[Ngày]])/3,0)) &amp; "/" &amp; YEAR(Table1[[#This Row],[Ngày]])</f>
        <v>Q 4/2022</v>
      </c>
      <c r="E232">
        <f>YEAR(Table1[[#This Row],[Ngày]])</f>
        <v>2022</v>
      </c>
      <c r="F232" s="5">
        <v>0.5581828703703704</v>
      </c>
      <c r="G232" t="str">
        <f>IF(Table1[[#This Row],[Thời gian]]="","",VLOOKUP(Table1[[#This Row],[Thời gian]]-TRUNC(Table1[[#This Row],[Thời gian]]),tblTimes78[],2,TRUE))</f>
        <v>12 PM - 2 PM</v>
      </c>
      <c r="H232" t="s">
        <v>544</v>
      </c>
      <c r="I232" t="s">
        <v>46</v>
      </c>
      <c r="J232" t="s">
        <v>54</v>
      </c>
      <c r="K232" t="str">
        <f>VLOOKUP(Table1[[#This Row],[Khu vực]],TUKHOA_DATA!$E$2:$F$12,2,FALSE)</f>
        <v>KV04</v>
      </c>
      <c r="L232" t="s">
        <v>43</v>
      </c>
      <c r="M232" t="str">
        <f>VLOOKUP(Table1[[#This Row],[Kênh mua hàng]],TUKHOA_DATA!$C$2:$D$12,2,FALSE)</f>
        <v>K02</v>
      </c>
      <c r="N232" t="s">
        <v>96</v>
      </c>
      <c r="O232" t="str">
        <f>VLOOKUP(Table1[[#This Row],[Nhân viên phụ trách]],TUKHOA_DATA!$G$2:$H$13,2,FALSE)</f>
        <v>NV04</v>
      </c>
      <c r="P232" s="18">
        <v>90</v>
      </c>
      <c r="Q232">
        <v>33</v>
      </c>
      <c r="R232" s="18">
        <f>Table1[[#This Row],[Số lượng]]*Table1[[#This Row],[Giá bán ($)]]</f>
        <v>2970</v>
      </c>
      <c r="S232">
        <f>VLOOKUP(Table1[[#This Row],[Tên dòng sản phẩm]],'Ngân sách'!$C$29:$D$32,2,FALSE)</f>
        <v>25</v>
      </c>
    </row>
    <row r="233" spans="1:19">
      <c r="A233" s="9">
        <v>44562</v>
      </c>
      <c r="B233" s="9" t="str">
        <f>CHOOSE(WEEKDAY(Table1[[#This Row],[Ngày]],1),"CN","T2","T3","T4","T5","T6","T7","CN")</f>
        <v>T7</v>
      </c>
      <c r="C233" t="str">
        <f>"Tháng "&amp;MONTH(Table1[[#This Row],[Ngày]]) &amp; "/" &amp;YEAR(Table1[[#This Row],[Ngày]])</f>
        <v>Tháng 1/2022</v>
      </c>
      <c r="D233" t="str">
        <f>"Q "&amp;IF(Table1[[#This Row],[Ngày]]="","",ROUNDUP(MONTH(Table1[[#This Row],[Ngày]])/3,0)) &amp; "/" &amp; YEAR(Table1[[#This Row],[Ngày]])</f>
        <v>Q 1/2022</v>
      </c>
      <c r="E233">
        <f>YEAR(Table1[[#This Row],[Ngày]])</f>
        <v>2022</v>
      </c>
      <c r="F233" s="5">
        <v>0.52280092592592597</v>
      </c>
      <c r="G233" t="str">
        <f>IF(Table1[[#This Row],[Thời gian]]="","",VLOOKUP(Table1[[#This Row],[Thời gian]]-TRUNC(Table1[[#This Row],[Thời gian]]),tblTimes78[],2,TRUE))</f>
        <v>12 PM - 2 PM</v>
      </c>
      <c r="H233" t="s">
        <v>90</v>
      </c>
      <c r="I233" t="s">
        <v>38</v>
      </c>
      <c r="J233" t="s">
        <v>89</v>
      </c>
      <c r="K233" t="str">
        <f>VLOOKUP(Table1[[#This Row],[Khu vực]],TUKHOA_DATA!$E$2:$F$12,2,FALSE)</f>
        <v>KV06</v>
      </c>
      <c r="L233" t="s">
        <v>43</v>
      </c>
      <c r="M233" t="str">
        <f>VLOOKUP(Table1[[#This Row],[Kênh mua hàng]],TUKHOA_DATA!$C$2:$D$12,2,FALSE)</f>
        <v>K02</v>
      </c>
      <c r="N233" t="s">
        <v>99</v>
      </c>
      <c r="O233" t="str">
        <f>VLOOKUP(Table1[[#This Row],[Nhân viên phụ trách]],TUKHOA_DATA!$G$2:$H$13,2,FALSE)</f>
        <v>NV03</v>
      </c>
      <c r="P233" s="18">
        <v>100</v>
      </c>
      <c r="Q233">
        <v>60</v>
      </c>
      <c r="R233" s="18">
        <f>Table1[[#This Row],[Số lượng]]*Table1[[#This Row],[Giá bán ($)]]</f>
        <v>6000</v>
      </c>
      <c r="S233">
        <f>VLOOKUP(Table1[[#This Row],[Tên dòng sản phẩm]],'Ngân sách'!$C$29:$D$32,2,FALSE)</f>
        <v>22</v>
      </c>
    </row>
    <row r="234" spans="1:19">
      <c r="A234" s="9">
        <v>44562</v>
      </c>
      <c r="B234" s="9" t="str">
        <f>CHOOSE(WEEKDAY(Table1[[#This Row],[Ngày]],1),"CN","T2","T3","T4","T5","T6","T7","CN")</f>
        <v>T7</v>
      </c>
      <c r="C234" t="str">
        <f>"Tháng "&amp;MONTH(Table1[[#This Row],[Ngày]]) &amp; "/" &amp;YEAR(Table1[[#This Row],[Ngày]])</f>
        <v>Tháng 1/2022</v>
      </c>
      <c r="D234" t="str">
        <f>"Q "&amp;IF(Table1[[#This Row],[Ngày]]="","",ROUNDUP(MONTH(Table1[[#This Row],[Ngày]])/3,0)) &amp; "/" &amp; YEAR(Table1[[#This Row],[Ngày]])</f>
        <v>Q 1/2022</v>
      </c>
      <c r="E234">
        <f>YEAR(Table1[[#This Row],[Ngày]])</f>
        <v>2022</v>
      </c>
      <c r="F234" s="5">
        <v>0.33758101851851857</v>
      </c>
      <c r="G234" t="str">
        <f>IF(Table1[[#This Row],[Thời gian]]="","",VLOOKUP(Table1[[#This Row],[Thời gian]]-TRUNC(Table1[[#This Row],[Thời gian]]),tblTimes78[],2,TRUE))</f>
        <v>8 AM - 10 AM</v>
      </c>
      <c r="H234" t="s">
        <v>91</v>
      </c>
      <c r="I234" t="s">
        <v>44</v>
      </c>
      <c r="J234" t="s">
        <v>52</v>
      </c>
      <c r="K234" t="str">
        <f>VLOOKUP(Table1[[#This Row],[Khu vực]],TUKHOA_DATA!$E$2:$F$12,2,FALSE)</f>
        <v>KV05</v>
      </c>
      <c r="L234" t="s">
        <v>43</v>
      </c>
      <c r="M234" t="str">
        <f>VLOOKUP(Table1[[#This Row],[Kênh mua hàng]],TUKHOA_DATA!$C$2:$D$12,2,FALSE)</f>
        <v>K02</v>
      </c>
      <c r="N234" t="s">
        <v>96</v>
      </c>
      <c r="O234" t="str">
        <f>VLOOKUP(Table1[[#This Row],[Nhân viên phụ trách]],TUKHOA_DATA!$G$2:$H$13,2,FALSE)</f>
        <v>NV04</v>
      </c>
      <c r="P234" s="18">
        <v>110</v>
      </c>
      <c r="Q234">
        <v>55</v>
      </c>
      <c r="R234" s="18">
        <f>Table1[[#This Row],[Số lượng]]*Table1[[#This Row],[Giá bán ($)]]</f>
        <v>6050</v>
      </c>
      <c r="S234">
        <f>VLOOKUP(Table1[[#This Row],[Tên dòng sản phẩm]],'Ngân sách'!$C$29:$D$32,2,FALSE)</f>
        <v>36</v>
      </c>
    </row>
    <row r="235" spans="1:19">
      <c r="A235" s="9">
        <v>44563</v>
      </c>
      <c r="B235" s="9" t="str">
        <f>CHOOSE(WEEKDAY(Table1[[#This Row],[Ngày]],1),"CN","T2","T3","T4","T5","T6","T7","CN")</f>
        <v>CN</v>
      </c>
      <c r="C235" t="str">
        <f>"Tháng "&amp;MONTH(Table1[[#This Row],[Ngày]]) &amp; "/" &amp;YEAR(Table1[[#This Row],[Ngày]])</f>
        <v>Tháng 1/2022</v>
      </c>
      <c r="D235" t="str">
        <f>"Q "&amp;IF(Table1[[#This Row],[Ngày]]="","",ROUNDUP(MONTH(Table1[[#This Row],[Ngày]])/3,0)) &amp; "/" &amp; YEAR(Table1[[#This Row],[Ngày]])</f>
        <v>Q 1/2022</v>
      </c>
      <c r="E235">
        <f>YEAR(Table1[[#This Row],[Ngày]])</f>
        <v>2022</v>
      </c>
      <c r="F235" s="5">
        <v>0.33631944444444445</v>
      </c>
      <c r="G235" t="str">
        <f>IF(Table1[[#This Row],[Thời gian]]="","",VLOOKUP(Table1[[#This Row],[Thời gian]]-TRUNC(Table1[[#This Row],[Thời gian]]),tblTimes78[],2,TRUE))</f>
        <v>8 AM - 10 AM</v>
      </c>
      <c r="H235" t="s">
        <v>95</v>
      </c>
      <c r="I235" t="s">
        <v>46</v>
      </c>
      <c r="J235" t="s">
        <v>54</v>
      </c>
      <c r="K235" t="str">
        <f>VLOOKUP(Table1[[#This Row],[Khu vực]],TUKHOA_DATA!$E$2:$F$12,2,FALSE)</f>
        <v>KV04</v>
      </c>
      <c r="L235" t="s">
        <v>43</v>
      </c>
      <c r="M235" t="str">
        <f>VLOOKUP(Table1[[#This Row],[Kênh mua hàng]],TUKHOA_DATA!$C$2:$D$12,2,FALSE)</f>
        <v>K02</v>
      </c>
      <c r="N235" t="s">
        <v>96</v>
      </c>
      <c r="O235" t="str">
        <f>VLOOKUP(Table1[[#This Row],[Nhân viên phụ trách]],TUKHOA_DATA!$G$2:$H$13,2,FALSE)</f>
        <v>NV04</v>
      </c>
      <c r="P235" s="18">
        <v>90</v>
      </c>
      <c r="Q235">
        <v>35</v>
      </c>
      <c r="R235" s="18">
        <f>Table1[[#This Row],[Số lượng]]*Table1[[#This Row],[Giá bán ($)]]</f>
        <v>3150</v>
      </c>
      <c r="S235">
        <f>VLOOKUP(Table1[[#This Row],[Tên dòng sản phẩm]],'Ngân sách'!$C$29:$D$32,2,FALSE)</f>
        <v>25</v>
      </c>
    </row>
    <row r="236" spans="1:19">
      <c r="A236" s="9">
        <v>44566</v>
      </c>
      <c r="B236" s="9" t="str">
        <f>CHOOSE(WEEKDAY(Table1[[#This Row],[Ngày]],1),"CN","T2","T3","T4","T5","T6","T7","CN")</f>
        <v>T4</v>
      </c>
      <c r="C236" t="str">
        <f>"Tháng "&amp;MONTH(Table1[[#This Row],[Ngày]]) &amp; "/" &amp;YEAR(Table1[[#This Row],[Ngày]])</f>
        <v>Tháng 1/2022</v>
      </c>
      <c r="D236" t="str">
        <f>"Q "&amp;IF(Table1[[#This Row],[Ngày]]="","",ROUNDUP(MONTH(Table1[[#This Row],[Ngày]])/3,0)) &amp; "/" &amp; YEAR(Table1[[#This Row],[Ngày]])</f>
        <v>Q 1/2022</v>
      </c>
      <c r="E236">
        <f>YEAR(Table1[[#This Row],[Ngày]])</f>
        <v>2022</v>
      </c>
      <c r="F236" s="5">
        <v>0.33758101851851857</v>
      </c>
      <c r="G236" t="str">
        <f>IF(Table1[[#This Row],[Thời gian]]="","",VLOOKUP(Table1[[#This Row],[Thời gian]]-TRUNC(Table1[[#This Row],[Thời gian]]),tblTimes78[],2,TRUE))</f>
        <v>8 AM - 10 AM</v>
      </c>
      <c r="H236" t="s">
        <v>102</v>
      </c>
      <c r="I236" t="s">
        <v>41</v>
      </c>
      <c r="J236" t="s">
        <v>54</v>
      </c>
      <c r="K236" t="str">
        <f>VLOOKUP(Table1[[#This Row],[Khu vực]],TUKHOA_DATA!$E$2:$F$12,2,FALSE)</f>
        <v>KV04</v>
      </c>
      <c r="L236" t="s">
        <v>43</v>
      </c>
      <c r="M236" t="str">
        <f>VLOOKUP(Table1[[#This Row],[Kênh mua hàng]],TUKHOA_DATA!$C$2:$D$12,2,FALSE)</f>
        <v>K02</v>
      </c>
      <c r="N236" t="s">
        <v>96</v>
      </c>
      <c r="O236" t="str">
        <f>VLOOKUP(Table1[[#This Row],[Nhân viên phụ trách]],TUKHOA_DATA!$G$2:$H$13,2,FALSE)</f>
        <v>NV04</v>
      </c>
      <c r="P236" s="18">
        <v>100</v>
      </c>
      <c r="Q236">
        <v>82</v>
      </c>
      <c r="R236" s="18">
        <f>Table1[[#This Row],[Số lượng]]*Table1[[#This Row],[Giá bán ($)]]</f>
        <v>8200</v>
      </c>
      <c r="S236">
        <f>VLOOKUP(Table1[[#This Row],[Tên dòng sản phẩm]],'Ngân sách'!$C$29:$D$32,2,FALSE)</f>
        <v>28</v>
      </c>
    </row>
    <row r="237" spans="1:19">
      <c r="A237" s="9">
        <v>44567</v>
      </c>
      <c r="B237" s="9" t="str">
        <f>CHOOSE(WEEKDAY(Table1[[#This Row],[Ngày]],1),"CN","T2","T3","T4","T5","T6","T7","CN")</f>
        <v>T5</v>
      </c>
      <c r="C237" t="str">
        <f>"Tháng "&amp;MONTH(Table1[[#This Row],[Ngày]]) &amp; "/" &amp;YEAR(Table1[[#This Row],[Ngày]])</f>
        <v>Tháng 1/2022</v>
      </c>
      <c r="D237" t="str">
        <f>"Q "&amp;IF(Table1[[#This Row],[Ngày]]="","",ROUNDUP(MONTH(Table1[[#This Row],[Ngày]])/3,0)) &amp; "/" &amp; YEAR(Table1[[#This Row],[Ngày]])</f>
        <v>Q 1/2022</v>
      </c>
      <c r="E237">
        <f>YEAR(Table1[[#This Row],[Ngày]])</f>
        <v>2022</v>
      </c>
      <c r="F237" s="5">
        <v>0.39819444444444446</v>
      </c>
      <c r="G237" t="str">
        <f>IF(Table1[[#This Row],[Thời gian]]="","",VLOOKUP(Table1[[#This Row],[Thời gian]]-TRUNC(Table1[[#This Row],[Thời gian]]),tblTimes78[],2,TRUE))</f>
        <v>8 AM - 10 AM</v>
      </c>
      <c r="H237" t="s">
        <v>105</v>
      </c>
      <c r="I237" t="s">
        <v>38</v>
      </c>
      <c r="J237" t="s">
        <v>56</v>
      </c>
      <c r="K237" t="str">
        <f>VLOOKUP(Table1[[#This Row],[Khu vực]],TUKHOA_DATA!$E$2:$F$12,2,FALSE)</f>
        <v>KV03</v>
      </c>
      <c r="L237" t="s">
        <v>43</v>
      </c>
      <c r="M237" t="str">
        <f>VLOOKUP(Table1[[#This Row],[Kênh mua hàng]],TUKHOA_DATA!$C$2:$D$12,2,FALSE)</f>
        <v>K02</v>
      </c>
      <c r="N237" t="s">
        <v>58</v>
      </c>
      <c r="O237" t="str">
        <f>VLOOKUP(Table1[[#This Row],[Nhân viên phụ trách]],TUKHOA_DATA!$G$2:$H$13,2,FALSE)</f>
        <v>NV05</v>
      </c>
      <c r="P237" s="18">
        <v>100</v>
      </c>
      <c r="Q237">
        <v>60</v>
      </c>
      <c r="R237" s="18">
        <f>Table1[[#This Row],[Số lượng]]*Table1[[#This Row],[Giá bán ($)]]</f>
        <v>6000</v>
      </c>
      <c r="S237">
        <f>VLOOKUP(Table1[[#This Row],[Tên dòng sản phẩm]],'Ngân sách'!$C$29:$D$32,2,FALSE)</f>
        <v>22</v>
      </c>
    </row>
    <row r="238" spans="1:19">
      <c r="A238" s="9">
        <v>44569</v>
      </c>
      <c r="B238" s="9" t="str">
        <f>CHOOSE(WEEKDAY(Table1[[#This Row],[Ngày]],1),"CN","T2","T3","T4","T5","T6","T7","CN")</f>
        <v>T7</v>
      </c>
      <c r="C238" t="str">
        <f>"Tháng "&amp;MONTH(Table1[[#This Row],[Ngày]]) &amp; "/" &amp;YEAR(Table1[[#This Row],[Ngày]])</f>
        <v>Tháng 1/2022</v>
      </c>
      <c r="D238" t="str">
        <f>"Q "&amp;IF(Table1[[#This Row],[Ngày]]="","",ROUNDUP(MONTH(Table1[[#This Row],[Ngày]])/3,0)) &amp; "/" &amp; YEAR(Table1[[#This Row],[Ngày]])</f>
        <v>Q 1/2022</v>
      </c>
      <c r="E238">
        <f>YEAR(Table1[[#This Row],[Ngày]])</f>
        <v>2022</v>
      </c>
      <c r="F238" s="5">
        <v>0.5581828703703704</v>
      </c>
      <c r="G238" t="str">
        <f>IF(Table1[[#This Row],[Thời gian]]="","",VLOOKUP(Table1[[#This Row],[Thời gian]]-TRUNC(Table1[[#This Row],[Thời gian]]),tblTimes78[],2,TRUE))</f>
        <v>12 PM - 2 PM</v>
      </c>
      <c r="H238" t="s">
        <v>108</v>
      </c>
      <c r="I238" t="s">
        <v>46</v>
      </c>
      <c r="J238" t="s">
        <v>52</v>
      </c>
      <c r="K238" t="str">
        <f>VLOOKUP(Table1[[#This Row],[Khu vực]],TUKHOA_DATA!$E$2:$F$12,2,FALSE)</f>
        <v>KV05</v>
      </c>
      <c r="L238" t="s">
        <v>43</v>
      </c>
      <c r="M238" t="str">
        <f>VLOOKUP(Table1[[#This Row],[Kênh mua hàng]],TUKHOA_DATA!$C$2:$D$12,2,FALSE)</f>
        <v>K02</v>
      </c>
      <c r="N238" t="s">
        <v>58</v>
      </c>
      <c r="O238" t="str">
        <f>VLOOKUP(Table1[[#This Row],[Nhân viên phụ trách]],TUKHOA_DATA!$G$2:$H$13,2,FALSE)</f>
        <v>NV05</v>
      </c>
      <c r="P238" s="18">
        <v>90</v>
      </c>
      <c r="Q238">
        <v>36</v>
      </c>
      <c r="R238" s="18">
        <f>Table1[[#This Row],[Số lượng]]*Table1[[#This Row],[Giá bán ($)]]</f>
        <v>3240</v>
      </c>
      <c r="S238">
        <f>VLOOKUP(Table1[[#This Row],[Tên dòng sản phẩm]],'Ngân sách'!$C$29:$D$32,2,FALSE)</f>
        <v>25</v>
      </c>
    </row>
    <row r="239" spans="1:19">
      <c r="A239" s="9">
        <v>44570</v>
      </c>
      <c r="B239" s="9" t="str">
        <f>CHOOSE(WEEKDAY(Table1[[#This Row],[Ngày]],1),"CN","T2","T3","T4","T5","T6","T7","CN")</f>
        <v>CN</v>
      </c>
      <c r="C239" t="str">
        <f>"Tháng "&amp;MONTH(Table1[[#This Row],[Ngày]]) &amp; "/" &amp;YEAR(Table1[[#This Row],[Ngày]])</f>
        <v>Tháng 1/2022</v>
      </c>
      <c r="D239" t="str">
        <f>"Q "&amp;IF(Table1[[#This Row],[Ngày]]="","",ROUNDUP(MONTH(Table1[[#This Row],[Ngày]])/3,0)) &amp; "/" &amp; YEAR(Table1[[#This Row],[Ngày]])</f>
        <v>Q 1/2022</v>
      </c>
      <c r="E239">
        <f>YEAR(Table1[[#This Row],[Ngày]])</f>
        <v>2022</v>
      </c>
      <c r="F239" s="5">
        <v>0.40377314814814813</v>
      </c>
      <c r="G239" t="str">
        <f>IF(Table1[[#This Row],[Thời gian]]="","",VLOOKUP(Table1[[#This Row],[Thời gian]]-TRUNC(Table1[[#This Row],[Thời gian]]),tblTimes78[],2,TRUE))</f>
        <v>8 AM - 10 AM</v>
      </c>
      <c r="H239" t="s">
        <v>109</v>
      </c>
      <c r="I239" t="s">
        <v>44</v>
      </c>
      <c r="J239" t="s">
        <v>54</v>
      </c>
      <c r="K239" t="str">
        <f>VLOOKUP(Table1[[#This Row],[Khu vực]],TUKHOA_DATA!$E$2:$F$12,2,FALSE)</f>
        <v>KV04</v>
      </c>
      <c r="L239" t="s">
        <v>43</v>
      </c>
      <c r="M239" t="str">
        <f>VLOOKUP(Table1[[#This Row],[Kênh mua hàng]],TUKHOA_DATA!$C$2:$D$12,2,FALSE)</f>
        <v>K02</v>
      </c>
      <c r="N239" t="s">
        <v>96</v>
      </c>
      <c r="O239" t="str">
        <f>VLOOKUP(Table1[[#This Row],[Nhân viên phụ trách]],TUKHOA_DATA!$G$2:$H$13,2,FALSE)</f>
        <v>NV04</v>
      </c>
      <c r="P239" s="18">
        <v>110</v>
      </c>
      <c r="Q239">
        <v>52</v>
      </c>
      <c r="R239" s="18">
        <f>Table1[[#This Row],[Số lượng]]*Table1[[#This Row],[Giá bán ($)]]</f>
        <v>5720</v>
      </c>
      <c r="S239">
        <f>VLOOKUP(Table1[[#This Row],[Tên dòng sản phẩm]],'Ngân sách'!$C$29:$D$32,2,FALSE)</f>
        <v>36</v>
      </c>
    </row>
    <row r="240" spans="1:19">
      <c r="A240" s="9">
        <v>44573</v>
      </c>
      <c r="B240" s="9" t="str">
        <f>CHOOSE(WEEKDAY(Table1[[#This Row],[Ngày]],1),"CN","T2","T3","T4","T5","T6","T7","CN")</f>
        <v>T4</v>
      </c>
      <c r="C240" t="str">
        <f>"Tháng "&amp;MONTH(Table1[[#This Row],[Ngày]]) &amp; "/" &amp;YEAR(Table1[[#This Row],[Ngày]])</f>
        <v>Tháng 1/2022</v>
      </c>
      <c r="D240" t="str">
        <f>"Q "&amp;IF(Table1[[#This Row],[Ngày]]="","",ROUNDUP(MONTH(Table1[[#This Row],[Ngày]])/3,0)) &amp; "/" &amp; YEAR(Table1[[#This Row],[Ngày]])</f>
        <v>Q 1/2022</v>
      </c>
      <c r="E240">
        <f>YEAR(Table1[[#This Row],[Ngày]])</f>
        <v>2022</v>
      </c>
      <c r="F240" s="5">
        <v>0.46900462962962958</v>
      </c>
      <c r="G240" t="str">
        <f>IF(Table1[[#This Row],[Thời gian]]="","",VLOOKUP(Table1[[#This Row],[Thời gian]]-TRUNC(Table1[[#This Row],[Thời gian]]),tblTimes78[],2,TRUE))</f>
        <v>10 AM - 12 PM</v>
      </c>
      <c r="H240" t="s">
        <v>110</v>
      </c>
      <c r="I240" t="s">
        <v>38</v>
      </c>
      <c r="J240" t="s">
        <v>52</v>
      </c>
      <c r="K240" t="str">
        <f>VLOOKUP(Table1[[#This Row],[Khu vực]],TUKHOA_DATA!$E$2:$F$12,2,FALSE)</f>
        <v>KV05</v>
      </c>
      <c r="L240" t="s">
        <v>43</v>
      </c>
      <c r="M240" t="str">
        <f>VLOOKUP(Table1[[#This Row],[Kênh mua hàng]],TUKHOA_DATA!$C$2:$D$12,2,FALSE)</f>
        <v>K02</v>
      </c>
      <c r="N240" t="s">
        <v>96</v>
      </c>
      <c r="O240" t="str">
        <f>VLOOKUP(Table1[[#This Row],[Nhân viên phụ trách]],TUKHOA_DATA!$G$2:$H$13,2,FALSE)</f>
        <v>NV04</v>
      </c>
      <c r="P240" s="18">
        <v>100</v>
      </c>
      <c r="Q240">
        <v>60</v>
      </c>
      <c r="R240" s="18">
        <f>Table1[[#This Row],[Số lượng]]*Table1[[#This Row],[Giá bán ($)]]</f>
        <v>6000</v>
      </c>
      <c r="S240">
        <f>VLOOKUP(Table1[[#This Row],[Tên dòng sản phẩm]],'Ngân sách'!$C$29:$D$32,2,FALSE)</f>
        <v>22</v>
      </c>
    </row>
    <row r="241" spans="1:19">
      <c r="A241" s="9">
        <v>44573</v>
      </c>
      <c r="B241" s="9" t="str">
        <f>CHOOSE(WEEKDAY(Table1[[#This Row],[Ngày]],1),"CN","T2","T3","T4","T5","T6","T7","CN")</f>
        <v>T4</v>
      </c>
      <c r="C241" t="str">
        <f>"Tháng "&amp;MONTH(Table1[[#This Row],[Ngày]]) &amp; "/" &amp;YEAR(Table1[[#This Row],[Ngày]])</f>
        <v>Tháng 1/2022</v>
      </c>
      <c r="D241" t="str">
        <f>"Q "&amp;IF(Table1[[#This Row],[Ngày]]="","",ROUNDUP(MONTH(Table1[[#This Row],[Ngày]])/3,0)) &amp; "/" &amp; YEAR(Table1[[#This Row],[Ngày]])</f>
        <v>Q 1/2022</v>
      </c>
      <c r="E241">
        <f>YEAR(Table1[[#This Row],[Ngày]])</f>
        <v>2022</v>
      </c>
      <c r="F241" s="5">
        <v>0.39819444444444446</v>
      </c>
      <c r="G241" t="str">
        <f>IF(Table1[[#This Row],[Thời gian]]="","",VLOOKUP(Table1[[#This Row],[Thời gian]]-TRUNC(Table1[[#This Row],[Thời gian]]),tblTimes78[],2,TRUE))</f>
        <v>8 AM - 10 AM</v>
      </c>
      <c r="H241" t="s">
        <v>111</v>
      </c>
      <c r="I241" t="s">
        <v>46</v>
      </c>
      <c r="J241" t="s">
        <v>89</v>
      </c>
      <c r="K241" t="str">
        <f>VLOOKUP(Table1[[#This Row],[Khu vực]],TUKHOA_DATA!$E$2:$F$12,2,FALSE)</f>
        <v>KV06</v>
      </c>
      <c r="L241" t="s">
        <v>43</v>
      </c>
      <c r="M241" t="str">
        <f>VLOOKUP(Table1[[#This Row],[Kênh mua hàng]],TUKHOA_DATA!$C$2:$D$12,2,FALSE)</f>
        <v>K02</v>
      </c>
      <c r="N241" t="s">
        <v>57</v>
      </c>
      <c r="O241" t="str">
        <f>VLOOKUP(Table1[[#This Row],[Nhân viên phụ trách]],TUKHOA_DATA!$G$2:$H$13,2,FALSE)</f>
        <v>NV02</v>
      </c>
      <c r="P241" s="18">
        <v>90</v>
      </c>
      <c r="Q241">
        <v>33</v>
      </c>
      <c r="R241" s="18">
        <f>Table1[[#This Row],[Số lượng]]*Table1[[#This Row],[Giá bán ($)]]</f>
        <v>2970</v>
      </c>
      <c r="S241">
        <f>VLOOKUP(Table1[[#This Row],[Tên dòng sản phẩm]],'Ngân sách'!$C$29:$D$32,2,FALSE)</f>
        <v>25</v>
      </c>
    </row>
    <row r="242" spans="1:19">
      <c r="A242" s="9">
        <v>44574</v>
      </c>
      <c r="B242" s="9" t="str">
        <f>CHOOSE(WEEKDAY(Table1[[#This Row],[Ngày]],1),"CN","T2","T3","T4","T5","T6","T7","CN")</f>
        <v>T5</v>
      </c>
      <c r="C242" t="str">
        <f>"Tháng "&amp;MONTH(Table1[[#This Row],[Ngày]]) &amp; "/" &amp;YEAR(Table1[[#This Row],[Ngày]])</f>
        <v>Tháng 1/2022</v>
      </c>
      <c r="D242" t="str">
        <f>"Q "&amp;IF(Table1[[#This Row],[Ngày]]="","",ROUNDUP(MONTH(Table1[[#This Row],[Ngày]])/3,0)) &amp; "/" &amp; YEAR(Table1[[#This Row],[Ngày]])</f>
        <v>Q 1/2022</v>
      </c>
      <c r="E242">
        <f>YEAR(Table1[[#This Row],[Ngày]])</f>
        <v>2022</v>
      </c>
      <c r="F242" s="5">
        <v>0.41234953703703708</v>
      </c>
      <c r="G242" t="str">
        <f>IF(Table1[[#This Row],[Thời gian]]="","",VLOOKUP(Table1[[#This Row],[Thời gian]]-TRUNC(Table1[[#This Row],[Thời gian]]),tblTimes78[],2,TRUE))</f>
        <v>8 AM - 10 AM</v>
      </c>
      <c r="H242" t="s">
        <v>113</v>
      </c>
      <c r="I242" t="s">
        <v>38</v>
      </c>
      <c r="J242" t="s">
        <v>89</v>
      </c>
      <c r="K242" t="str">
        <f>VLOOKUP(Table1[[#This Row],[Khu vực]],TUKHOA_DATA!$E$2:$F$12,2,FALSE)</f>
        <v>KV06</v>
      </c>
      <c r="L242" t="s">
        <v>43</v>
      </c>
      <c r="M242" t="str">
        <f>VLOOKUP(Table1[[#This Row],[Kênh mua hàng]],TUKHOA_DATA!$C$2:$D$12,2,FALSE)</f>
        <v>K02</v>
      </c>
      <c r="N242" t="s">
        <v>57</v>
      </c>
      <c r="O242" t="str">
        <f>VLOOKUP(Table1[[#This Row],[Nhân viên phụ trách]],TUKHOA_DATA!$G$2:$H$13,2,FALSE)</f>
        <v>NV02</v>
      </c>
      <c r="P242" s="18">
        <v>100</v>
      </c>
      <c r="Q242">
        <v>64</v>
      </c>
      <c r="R242" s="18">
        <f>Table1[[#This Row],[Số lượng]]*Table1[[#This Row],[Giá bán ($)]]</f>
        <v>6400</v>
      </c>
      <c r="S242">
        <f>VLOOKUP(Table1[[#This Row],[Tên dòng sản phẩm]],'Ngân sách'!$C$29:$D$32,2,FALSE)</f>
        <v>22</v>
      </c>
    </row>
    <row r="243" spans="1:19">
      <c r="A243" s="9">
        <v>44574</v>
      </c>
      <c r="B243" s="9" t="str">
        <f>CHOOSE(WEEKDAY(Table1[[#This Row],[Ngày]],1),"CN","T2","T3","T4","T5","T6","T7","CN")</f>
        <v>T5</v>
      </c>
      <c r="C243" t="str">
        <f>"Tháng "&amp;MONTH(Table1[[#This Row],[Ngày]]) &amp; "/" &amp;YEAR(Table1[[#This Row],[Ngày]])</f>
        <v>Tháng 1/2022</v>
      </c>
      <c r="D243" t="str">
        <f>"Q "&amp;IF(Table1[[#This Row],[Ngày]]="","",ROUNDUP(MONTH(Table1[[#This Row],[Ngày]])/3,0)) &amp; "/" &amp; YEAR(Table1[[#This Row],[Ngày]])</f>
        <v>Q 1/2022</v>
      </c>
      <c r="E243">
        <f>YEAR(Table1[[#This Row],[Ngày]])</f>
        <v>2022</v>
      </c>
      <c r="F243" s="5">
        <v>0.53795138888888883</v>
      </c>
      <c r="G243" t="str">
        <f>IF(Table1[[#This Row],[Thời gian]]="","",VLOOKUP(Table1[[#This Row],[Thời gian]]-TRUNC(Table1[[#This Row],[Thời gian]]),tblTimes78[],2,TRUE))</f>
        <v>12 PM - 2 PM</v>
      </c>
      <c r="H243" t="s">
        <v>114</v>
      </c>
      <c r="I243" t="s">
        <v>46</v>
      </c>
      <c r="J243" t="s">
        <v>94</v>
      </c>
      <c r="K243" t="str">
        <f>VLOOKUP(Table1[[#This Row],[Khu vực]],TUKHOA_DATA!$E$2:$F$12,2,FALSE)</f>
        <v>KV02</v>
      </c>
      <c r="L243" t="s">
        <v>43</v>
      </c>
      <c r="M243" t="str">
        <f>VLOOKUP(Table1[[#This Row],[Kênh mua hàng]],TUKHOA_DATA!$C$2:$D$12,2,FALSE)</f>
        <v>K02</v>
      </c>
      <c r="N243" t="s">
        <v>58</v>
      </c>
      <c r="O243" t="str">
        <f>VLOOKUP(Table1[[#This Row],[Nhân viên phụ trách]],TUKHOA_DATA!$G$2:$H$13,2,FALSE)</f>
        <v>NV05</v>
      </c>
      <c r="P243" s="18">
        <v>90</v>
      </c>
      <c r="Q243">
        <v>34</v>
      </c>
      <c r="R243" s="18">
        <f>Table1[[#This Row],[Số lượng]]*Table1[[#This Row],[Giá bán ($)]]</f>
        <v>3060</v>
      </c>
      <c r="S243">
        <f>VLOOKUP(Table1[[#This Row],[Tên dòng sản phẩm]],'Ngân sách'!$C$29:$D$32,2,FALSE)</f>
        <v>25</v>
      </c>
    </row>
    <row r="244" spans="1:19">
      <c r="A244" s="9">
        <v>44574</v>
      </c>
      <c r="B244" s="9" t="str">
        <f>CHOOSE(WEEKDAY(Table1[[#This Row],[Ngày]],1),"CN","T2","T3","T4","T5","T6","T7","CN")</f>
        <v>T5</v>
      </c>
      <c r="C244" t="str">
        <f>"Tháng "&amp;MONTH(Table1[[#This Row],[Ngày]]) &amp; "/" &amp;YEAR(Table1[[#This Row],[Ngày]])</f>
        <v>Tháng 1/2022</v>
      </c>
      <c r="D244" t="str">
        <f>"Q "&amp;IF(Table1[[#This Row],[Ngày]]="","",ROUNDUP(MONTH(Table1[[#This Row],[Ngày]])/3,0)) &amp; "/" &amp; YEAR(Table1[[#This Row],[Ngày]])</f>
        <v>Q 1/2022</v>
      </c>
      <c r="E244">
        <f>YEAR(Table1[[#This Row],[Ngày]])</f>
        <v>2022</v>
      </c>
      <c r="F244" s="5">
        <v>0.41469907407407408</v>
      </c>
      <c r="G244" t="str">
        <f>IF(Table1[[#This Row],[Thời gian]]="","",VLOOKUP(Table1[[#This Row],[Thời gian]]-TRUNC(Table1[[#This Row],[Thời gian]]),tblTimes78[],2,TRUE))</f>
        <v>8 AM - 10 AM</v>
      </c>
      <c r="H244" t="s">
        <v>115</v>
      </c>
      <c r="I244" t="s">
        <v>46</v>
      </c>
      <c r="J244" t="s">
        <v>94</v>
      </c>
      <c r="K244" t="str">
        <f>VLOOKUP(Table1[[#This Row],[Khu vực]],TUKHOA_DATA!$E$2:$F$12,2,FALSE)</f>
        <v>KV02</v>
      </c>
      <c r="L244" t="s">
        <v>43</v>
      </c>
      <c r="M244" t="str">
        <f>VLOOKUP(Table1[[#This Row],[Kênh mua hàng]],TUKHOA_DATA!$C$2:$D$12,2,FALSE)</f>
        <v>K02</v>
      </c>
      <c r="N244" t="s">
        <v>99</v>
      </c>
      <c r="O244" t="str">
        <f>VLOOKUP(Table1[[#This Row],[Nhân viên phụ trách]],TUKHOA_DATA!$G$2:$H$13,2,FALSE)</f>
        <v>NV03</v>
      </c>
      <c r="P244" s="18">
        <v>90</v>
      </c>
      <c r="Q244">
        <v>34</v>
      </c>
      <c r="R244" s="18">
        <f>Table1[[#This Row],[Số lượng]]*Table1[[#This Row],[Giá bán ($)]]</f>
        <v>3060</v>
      </c>
      <c r="S244">
        <f>VLOOKUP(Table1[[#This Row],[Tên dòng sản phẩm]],'Ngân sách'!$C$29:$D$32,2,FALSE)</f>
        <v>25</v>
      </c>
    </row>
    <row r="245" spans="1:19">
      <c r="A245" s="9">
        <v>44576</v>
      </c>
      <c r="B245" s="9" t="str">
        <f>CHOOSE(WEEKDAY(Table1[[#This Row],[Ngày]],1),"CN","T2","T3","T4","T5","T6","T7","CN")</f>
        <v>T7</v>
      </c>
      <c r="C245" t="str">
        <f>"Tháng "&amp;MONTH(Table1[[#This Row],[Ngày]]) &amp; "/" &amp;YEAR(Table1[[#This Row],[Ngày]])</f>
        <v>Tháng 1/2022</v>
      </c>
      <c r="D245" t="str">
        <f>"Q "&amp;IF(Table1[[#This Row],[Ngày]]="","",ROUNDUP(MONTH(Table1[[#This Row],[Ngày]])/3,0)) &amp; "/" &amp; YEAR(Table1[[#This Row],[Ngày]])</f>
        <v>Q 1/2022</v>
      </c>
      <c r="E245">
        <f>YEAR(Table1[[#This Row],[Ngày]])</f>
        <v>2022</v>
      </c>
      <c r="F245" s="5">
        <v>0.54631944444444447</v>
      </c>
      <c r="G245" t="str">
        <f>IF(Table1[[#This Row],[Thời gian]]="","",VLOOKUP(Table1[[#This Row],[Thời gian]]-TRUNC(Table1[[#This Row],[Thời gian]]),tblTimes78[],2,TRUE))</f>
        <v>12 PM - 2 PM</v>
      </c>
      <c r="H245" t="s">
        <v>119</v>
      </c>
      <c r="I245" t="s">
        <v>41</v>
      </c>
      <c r="J245" t="s">
        <v>54</v>
      </c>
      <c r="K245" t="str">
        <f>VLOOKUP(Table1[[#This Row],[Khu vực]],TUKHOA_DATA!$E$2:$F$12,2,FALSE)</f>
        <v>KV04</v>
      </c>
      <c r="L245" t="s">
        <v>43</v>
      </c>
      <c r="M245" t="str">
        <f>VLOOKUP(Table1[[#This Row],[Kênh mua hàng]],TUKHOA_DATA!$C$2:$D$12,2,FALSE)</f>
        <v>K02</v>
      </c>
      <c r="N245" t="s">
        <v>58</v>
      </c>
      <c r="O245" t="str">
        <f>VLOOKUP(Table1[[#This Row],[Nhân viên phụ trách]],TUKHOA_DATA!$G$2:$H$13,2,FALSE)</f>
        <v>NV05</v>
      </c>
      <c r="P245" s="18">
        <v>100</v>
      </c>
      <c r="Q245">
        <v>81</v>
      </c>
      <c r="R245" s="18">
        <f>Table1[[#This Row],[Số lượng]]*Table1[[#This Row],[Giá bán ($)]]</f>
        <v>8100</v>
      </c>
      <c r="S245">
        <f>VLOOKUP(Table1[[#This Row],[Tên dòng sản phẩm]],'Ngân sách'!$C$29:$D$32,2,FALSE)</f>
        <v>28</v>
      </c>
    </row>
    <row r="246" spans="1:19">
      <c r="A246" s="9">
        <v>44576</v>
      </c>
      <c r="B246" s="9" t="str">
        <f>CHOOSE(WEEKDAY(Table1[[#This Row],[Ngày]],1),"CN","T2","T3","T4","T5","T6","T7","CN")</f>
        <v>T7</v>
      </c>
      <c r="C246" t="str">
        <f>"Tháng "&amp;MONTH(Table1[[#This Row],[Ngày]]) &amp; "/" &amp;YEAR(Table1[[#This Row],[Ngày]])</f>
        <v>Tháng 1/2022</v>
      </c>
      <c r="D246" t="str">
        <f>"Q "&amp;IF(Table1[[#This Row],[Ngày]]="","",ROUNDUP(MONTH(Table1[[#This Row],[Ngày]])/3,0)) &amp; "/" &amp; YEAR(Table1[[#This Row],[Ngày]])</f>
        <v>Q 1/2022</v>
      </c>
      <c r="E246">
        <f>YEAR(Table1[[#This Row],[Ngày]])</f>
        <v>2022</v>
      </c>
      <c r="F246" s="5">
        <v>0.34184027777777781</v>
      </c>
      <c r="G246" t="str">
        <f>IF(Table1[[#This Row],[Thời gian]]="","",VLOOKUP(Table1[[#This Row],[Thời gian]]-TRUNC(Table1[[#This Row],[Thời gian]]),tblTimes78[],2,TRUE))</f>
        <v>8 AM - 10 AM</v>
      </c>
      <c r="H246" t="s">
        <v>120</v>
      </c>
      <c r="I246" t="s">
        <v>44</v>
      </c>
      <c r="J246" t="s">
        <v>52</v>
      </c>
      <c r="K246" t="str">
        <f>VLOOKUP(Table1[[#This Row],[Khu vực]],TUKHOA_DATA!$E$2:$F$12,2,FALSE)</f>
        <v>KV05</v>
      </c>
      <c r="L246" t="s">
        <v>43</v>
      </c>
      <c r="M246" t="str">
        <f>VLOOKUP(Table1[[#This Row],[Kênh mua hàng]],TUKHOA_DATA!$C$2:$D$12,2,FALSE)</f>
        <v>K02</v>
      </c>
      <c r="N246" t="s">
        <v>51</v>
      </c>
      <c r="O246" t="str">
        <f>VLOOKUP(Table1[[#This Row],[Nhân viên phụ trách]],TUKHOA_DATA!$G$2:$H$13,2,FALSE)</f>
        <v>NV01</v>
      </c>
      <c r="P246" s="18">
        <v>110</v>
      </c>
      <c r="Q246">
        <v>56</v>
      </c>
      <c r="R246" s="18">
        <f>Table1[[#This Row],[Số lượng]]*Table1[[#This Row],[Giá bán ($)]]</f>
        <v>6160</v>
      </c>
      <c r="S246">
        <f>VLOOKUP(Table1[[#This Row],[Tên dòng sản phẩm]],'Ngân sách'!$C$29:$D$32,2,FALSE)</f>
        <v>36</v>
      </c>
    </row>
    <row r="247" spans="1:19">
      <c r="A247" s="9">
        <v>44578</v>
      </c>
      <c r="B247" s="9" t="str">
        <f>CHOOSE(WEEKDAY(Table1[[#This Row],[Ngày]],1),"CN","T2","T3","T4","T5","T6","T7","CN")</f>
        <v>T2</v>
      </c>
      <c r="C247" t="str">
        <f>"Tháng "&amp;MONTH(Table1[[#This Row],[Ngày]]) &amp; "/" &amp;YEAR(Table1[[#This Row],[Ngày]])</f>
        <v>Tháng 1/2022</v>
      </c>
      <c r="D247" t="str">
        <f>"Q "&amp;IF(Table1[[#This Row],[Ngày]]="","",ROUNDUP(MONTH(Table1[[#This Row],[Ngày]])/3,0)) &amp; "/" &amp; YEAR(Table1[[#This Row],[Ngày]])</f>
        <v>Q 1/2022</v>
      </c>
      <c r="E247">
        <f>YEAR(Table1[[#This Row],[Ngày]])</f>
        <v>2022</v>
      </c>
      <c r="F247" s="5">
        <v>0.41234953703703708</v>
      </c>
      <c r="G247" t="str">
        <f>IF(Table1[[#This Row],[Thời gian]]="","",VLOOKUP(Table1[[#This Row],[Thời gian]]-TRUNC(Table1[[#This Row],[Thời gian]]),tblTimes78[],2,TRUE))</f>
        <v>8 AM - 10 AM</v>
      </c>
      <c r="H247" t="s">
        <v>122</v>
      </c>
      <c r="I247" t="s">
        <v>41</v>
      </c>
      <c r="J247" t="s">
        <v>89</v>
      </c>
      <c r="K247" t="str">
        <f>VLOOKUP(Table1[[#This Row],[Khu vực]],TUKHOA_DATA!$E$2:$F$12,2,FALSE)</f>
        <v>KV06</v>
      </c>
      <c r="L247" t="s">
        <v>43</v>
      </c>
      <c r="M247" t="str">
        <f>VLOOKUP(Table1[[#This Row],[Kênh mua hàng]],TUKHOA_DATA!$C$2:$D$12,2,FALSE)</f>
        <v>K02</v>
      </c>
      <c r="N247" t="s">
        <v>51</v>
      </c>
      <c r="O247" t="str">
        <f>VLOOKUP(Table1[[#This Row],[Nhân viên phụ trách]],TUKHOA_DATA!$G$2:$H$13,2,FALSE)</f>
        <v>NV01</v>
      </c>
      <c r="P247" s="18">
        <v>100</v>
      </c>
      <c r="Q247">
        <v>81</v>
      </c>
      <c r="R247" s="18">
        <f>Table1[[#This Row],[Số lượng]]*Table1[[#This Row],[Giá bán ($)]]</f>
        <v>8100</v>
      </c>
      <c r="S247">
        <f>VLOOKUP(Table1[[#This Row],[Tên dòng sản phẩm]],'Ngân sách'!$C$29:$D$32,2,FALSE)</f>
        <v>28</v>
      </c>
    </row>
    <row r="248" spans="1:19">
      <c r="A248" s="9">
        <v>44578</v>
      </c>
      <c r="B248" s="9" t="str">
        <f>CHOOSE(WEEKDAY(Table1[[#This Row],[Ngày]],1),"CN","T2","T3","T4","T5","T6","T7","CN")</f>
        <v>T2</v>
      </c>
      <c r="C248" t="str">
        <f>"Tháng "&amp;MONTH(Table1[[#This Row],[Ngày]]) &amp; "/" &amp;YEAR(Table1[[#This Row],[Ngày]])</f>
        <v>Tháng 1/2022</v>
      </c>
      <c r="D248" t="str">
        <f>"Q "&amp;IF(Table1[[#This Row],[Ngày]]="","",ROUNDUP(MONTH(Table1[[#This Row],[Ngày]])/3,0)) &amp; "/" &amp; YEAR(Table1[[#This Row],[Ngày]])</f>
        <v>Q 1/2022</v>
      </c>
      <c r="E248">
        <f>YEAR(Table1[[#This Row],[Ngày]])</f>
        <v>2022</v>
      </c>
      <c r="F248" s="5">
        <v>0.61697916666666663</v>
      </c>
      <c r="G248" t="str">
        <f>IF(Table1[[#This Row],[Thời gian]]="","",VLOOKUP(Table1[[#This Row],[Thời gian]]-TRUNC(Table1[[#This Row],[Thời gian]]),tblTimes78[],2,TRUE))</f>
        <v>2 PM - 4 PM</v>
      </c>
      <c r="H248" t="s">
        <v>123</v>
      </c>
      <c r="I248" t="s">
        <v>38</v>
      </c>
      <c r="J248" t="s">
        <v>94</v>
      </c>
      <c r="K248" t="str">
        <f>VLOOKUP(Table1[[#This Row],[Khu vực]],TUKHOA_DATA!$E$2:$F$12,2,FALSE)</f>
        <v>KV02</v>
      </c>
      <c r="L248" t="s">
        <v>43</v>
      </c>
      <c r="M248" t="str">
        <f>VLOOKUP(Table1[[#This Row],[Kênh mua hàng]],TUKHOA_DATA!$C$2:$D$12,2,FALSE)</f>
        <v>K02</v>
      </c>
      <c r="N248" t="s">
        <v>58</v>
      </c>
      <c r="O248" t="str">
        <f>VLOOKUP(Table1[[#This Row],[Nhân viên phụ trách]],TUKHOA_DATA!$G$2:$H$13,2,FALSE)</f>
        <v>NV05</v>
      </c>
      <c r="P248" s="18">
        <v>100</v>
      </c>
      <c r="Q248">
        <v>59</v>
      </c>
      <c r="R248" s="18">
        <f>Table1[[#This Row],[Số lượng]]*Table1[[#This Row],[Giá bán ($)]]</f>
        <v>5900</v>
      </c>
      <c r="S248">
        <f>VLOOKUP(Table1[[#This Row],[Tên dòng sản phẩm]],'Ngân sách'!$C$29:$D$32,2,FALSE)</f>
        <v>22</v>
      </c>
    </row>
    <row r="249" spans="1:19">
      <c r="A249" s="9">
        <v>44579</v>
      </c>
      <c r="B249" s="9" t="str">
        <f>CHOOSE(WEEKDAY(Table1[[#This Row],[Ngày]],1),"CN","T2","T3","T4","T5","T6","T7","CN")</f>
        <v>T3</v>
      </c>
      <c r="C249" t="str">
        <f>"Tháng "&amp;MONTH(Table1[[#This Row],[Ngày]]) &amp; "/" &amp;YEAR(Table1[[#This Row],[Ngày]])</f>
        <v>Tháng 1/2022</v>
      </c>
      <c r="D249" t="str">
        <f>"Q "&amp;IF(Table1[[#This Row],[Ngày]]="","",ROUNDUP(MONTH(Table1[[#This Row],[Ngày]])/3,0)) &amp; "/" &amp; YEAR(Table1[[#This Row],[Ngày]])</f>
        <v>Q 1/2022</v>
      </c>
      <c r="E249">
        <f>YEAR(Table1[[#This Row],[Ngày]])</f>
        <v>2022</v>
      </c>
      <c r="F249" s="5">
        <v>0.33758101851851857</v>
      </c>
      <c r="G249" t="str">
        <f>IF(Table1[[#This Row],[Thời gian]]="","",VLOOKUP(Table1[[#This Row],[Thời gian]]-TRUNC(Table1[[#This Row],[Thời gian]]),tblTimes78[],2,TRUE))</f>
        <v>8 AM - 10 AM</v>
      </c>
      <c r="H249" t="s">
        <v>124</v>
      </c>
      <c r="I249" t="s">
        <v>46</v>
      </c>
      <c r="J249" t="s">
        <v>54</v>
      </c>
      <c r="K249" t="str">
        <f>VLOOKUP(Table1[[#This Row],[Khu vực]],TUKHOA_DATA!$E$2:$F$12,2,FALSE)</f>
        <v>KV04</v>
      </c>
      <c r="L249" t="s">
        <v>43</v>
      </c>
      <c r="M249" t="str">
        <f>VLOOKUP(Table1[[#This Row],[Kênh mua hàng]],TUKHOA_DATA!$C$2:$D$12,2,FALSE)</f>
        <v>K02</v>
      </c>
      <c r="N249" t="s">
        <v>58</v>
      </c>
      <c r="O249" t="str">
        <f>VLOOKUP(Table1[[#This Row],[Nhân viên phụ trách]],TUKHOA_DATA!$G$2:$H$13,2,FALSE)</f>
        <v>NV05</v>
      </c>
      <c r="P249" s="18">
        <v>90</v>
      </c>
      <c r="Q249">
        <v>33</v>
      </c>
      <c r="R249" s="18">
        <f>Table1[[#This Row],[Số lượng]]*Table1[[#This Row],[Giá bán ($)]]</f>
        <v>2970</v>
      </c>
      <c r="S249">
        <f>VLOOKUP(Table1[[#This Row],[Tên dòng sản phẩm]],'Ngân sách'!$C$29:$D$32,2,FALSE)</f>
        <v>25</v>
      </c>
    </row>
    <row r="250" spans="1:19">
      <c r="A250" s="9">
        <v>44581</v>
      </c>
      <c r="B250" s="9" t="str">
        <f>CHOOSE(WEEKDAY(Table1[[#This Row],[Ngày]],1),"CN","T2","T3","T4","T5","T6","T7","CN")</f>
        <v>T5</v>
      </c>
      <c r="C250" t="str">
        <f>"Tháng "&amp;MONTH(Table1[[#This Row],[Ngày]]) &amp; "/" &amp;YEAR(Table1[[#This Row],[Ngày]])</f>
        <v>Tháng 1/2022</v>
      </c>
      <c r="D250" t="str">
        <f>"Q "&amp;IF(Table1[[#This Row],[Ngày]]="","",ROUNDUP(MONTH(Table1[[#This Row],[Ngày]])/3,0)) &amp; "/" &amp; YEAR(Table1[[#This Row],[Ngày]])</f>
        <v>Q 1/2022</v>
      </c>
      <c r="E250">
        <f>YEAR(Table1[[#This Row],[Ngày]])</f>
        <v>2022</v>
      </c>
      <c r="F250" s="5">
        <v>0.42484953703703704</v>
      </c>
      <c r="G250" t="str">
        <f>IF(Table1[[#This Row],[Thời gian]]="","",VLOOKUP(Table1[[#This Row],[Thời gian]]-TRUNC(Table1[[#This Row],[Thời gian]]),tblTimes78[],2,TRUE))</f>
        <v>10 AM - 12 PM</v>
      </c>
      <c r="H250" t="s">
        <v>130</v>
      </c>
      <c r="I250" t="s">
        <v>46</v>
      </c>
      <c r="J250" t="s">
        <v>56</v>
      </c>
      <c r="K250" t="str">
        <f>VLOOKUP(Table1[[#This Row],[Khu vực]],TUKHOA_DATA!$E$2:$F$12,2,FALSE)</f>
        <v>KV03</v>
      </c>
      <c r="L250" t="s">
        <v>43</v>
      </c>
      <c r="M250" t="str">
        <f>VLOOKUP(Table1[[#This Row],[Kênh mua hàng]],TUKHOA_DATA!$C$2:$D$12,2,FALSE)</f>
        <v>K02</v>
      </c>
      <c r="N250" t="s">
        <v>96</v>
      </c>
      <c r="O250" t="str">
        <f>VLOOKUP(Table1[[#This Row],[Nhân viên phụ trách]],TUKHOA_DATA!$G$2:$H$13,2,FALSE)</f>
        <v>NV04</v>
      </c>
      <c r="P250" s="18">
        <v>90</v>
      </c>
      <c r="Q250">
        <v>34</v>
      </c>
      <c r="R250" s="18">
        <f>Table1[[#This Row],[Số lượng]]*Table1[[#This Row],[Giá bán ($)]]</f>
        <v>3060</v>
      </c>
      <c r="S250">
        <f>VLOOKUP(Table1[[#This Row],[Tên dòng sản phẩm]],'Ngân sách'!$C$29:$D$32,2,FALSE)</f>
        <v>25</v>
      </c>
    </row>
    <row r="251" spans="1:19">
      <c r="A251" s="9">
        <v>44582</v>
      </c>
      <c r="B251" s="9" t="str">
        <f>CHOOSE(WEEKDAY(Table1[[#This Row],[Ngày]],1),"CN","T2","T3","T4","T5","T6","T7","CN")</f>
        <v>T6</v>
      </c>
      <c r="C251" t="str">
        <f>"Tháng "&amp;MONTH(Table1[[#This Row],[Ngày]]) &amp; "/" &amp;YEAR(Table1[[#This Row],[Ngày]])</f>
        <v>Tháng 1/2022</v>
      </c>
      <c r="D251" t="str">
        <f>"Q "&amp;IF(Table1[[#This Row],[Ngày]]="","",ROUNDUP(MONTH(Table1[[#This Row],[Ngày]])/3,0)) &amp; "/" &amp; YEAR(Table1[[#This Row],[Ngày]])</f>
        <v>Q 1/2022</v>
      </c>
      <c r="E251">
        <f>YEAR(Table1[[#This Row],[Ngày]])</f>
        <v>2022</v>
      </c>
      <c r="F251" s="5">
        <v>0.35136574074074073</v>
      </c>
      <c r="G251" t="str">
        <f>IF(Table1[[#This Row],[Thời gian]]="","",VLOOKUP(Table1[[#This Row],[Thời gian]]-TRUNC(Table1[[#This Row],[Thời gian]]),tblTimes78[],2,TRUE))</f>
        <v>8 AM - 10 AM</v>
      </c>
      <c r="H251" t="s">
        <v>132</v>
      </c>
      <c r="I251" t="s">
        <v>41</v>
      </c>
      <c r="J251" t="s">
        <v>94</v>
      </c>
      <c r="K251" t="str">
        <f>VLOOKUP(Table1[[#This Row],[Khu vực]],TUKHOA_DATA!$E$2:$F$12,2,FALSE)</f>
        <v>KV02</v>
      </c>
      <c r="L251" t="s">
        <v>43</v>
      </c>
      <c r="M251" t="str">
        <f>VLOOKUP(Table1[[#This Row],[Kênh mua hàng]],TUKHOA_DATA!$C$2:$D$12,2,FALSE)</f>
        <v>K02</v>
      </c>
      <c r="N251" t="s">
        <v>58</v>
      </c>
      <c r="O251" t="str">
        <f>VLOOKUP(Table1[[#This Row],[Nhân viên phụ trách]],TUKHOA_DATA!$G$2:$H$13,2,FALSE)</f>
        <v>NV05</v>
      </c>
      <c r="P251" s="18">
        <v>100</v>
      </c>
      <c r="Q251">
        <v>83</v>
      </c>
      <c r="R251" s="18">
        <f>Table1[[#This Row],[Số lượng]]*Table1[[#This Row],[Giá bán ($)]]</f>
        <v>8300</v>
      </c>
      <c r="S251">
        <f>VLOOKUP(Table1[[#This Row],[Tên dòng sản phẩm]],'Ngân sách'!$C$29:$D$32,2,FALSE)</f>
        <v>28</v>
      </c>
    </row>
    <row r="252" spans="1:19">
      <c r="A252" s="9">
        <v>44583</v>
      </c>
      <c r="B252" s="9" t="str">
        <f>CHOOSE(WEEKDAY(Table1[[#This Row],[Ngày]],1),"CN","T2","T3","T4","T5","T6","T7","CN")</f>
        <v>T7</v>
      </c>
      <c r="C252" t="str">
        <f>"Tháng "&amp;MONTH(Table1[[#This Row],[Ngày]]) &amp; "/" &amp;YEAR(Table1[[#This Row],[Ngày]])</f>
        <v>Tháng 1/2022</v>
      </c>
      <c r="D252" t="str">
        <f>"Q "&amp;IF(Table1[[#This Row],[Ngày]]="","",ROUNDUP(MONTH(Table1[[#This Row],[Ngày]])/3,0)) &amp; "/" &amp; YEAR(Table1[[#This Row],[Ngày]])</f>
        <v>Q 1/2022</v>
      </c>
      <c r="E252">
        <f>YEAR(Table1[[#This Row],[Ngày]])</f>
        <v>2022</v>
      </c>
      <c r="F252" s="5">
        <v>0.33758101851851857</v>
      </c>
      <c r="G252" t="str">
        <f>IF(Table1[[#This Row],[Thời gian]]="","",VLOOKUP(Table1[[#This Row],[Thời gian]]-TRUNC(Table1[[#This Row],[Thời gian]]),tblTimes78[],2,TRUE))</f>
        <v>8 AM - 10 AM</v>
      </c>
      <c r="H252" t="s">
        <v>133</v>
      </c>
      <c r="I252" t="s">
        <v>41</v>
      </c>
      <c r="J252" t="s">
        <v>52</v>
      </c>
      <c r="K252" t="str">
        <f>VLOOKUP(Table1[[#This Row],[Khu vực]],TUKHOA_DATA!$E$2:$F$12,2,FALSE)</f>
        <v>KV05</v>
      </c>
      <c r="L252" t="s">
        <v>43</v>
      </c>
      <c r="M252" t="str">
        <f>VLOOKUP(Table1[[#This Row],[Kênh mua hàng]],TUKHOA_DATA!$C$2:$D$12,2,FALSE)</f>
        <v>K02</v>
      </c>
      <c r="N252" t="s">
        <v>99</v>
      </c>
      <c r="O252" t="str">
        <f>VLOOKUP(Table1[[#This Row],[Nhân viên phụ trách]],TUKHOA_DATA!$G$2:$H$13,2,FALSE)</f>
        <v>NV03</v>
      </c>
      <c r="P252" s="18">
        <v>100</v>
      </c>
      <c r="Q252">
        <v>84</v>
      </c>
      <c r="R252" s="18">
        <f>Table1[[#This Row],[Số lượng]]*Table1[[#This Row],[Giá bán ($)]]</f>
        <v>8400</v>
      </c>
      <c r="S252">
        <f>VLOOKUP(Table1[[#This Row],[Tên dòng sản phẩm]],'Ngân sách'!$C$29:$D$32,2,FALSE)</f>
        <v>28</v>
      </c>
    </row>
    <row r="253" spans="1:19">
      <c r="A253" s="9">
        <v>44583</v>
      </c>
      <c r="B253" s="9" t="str">
        <f>CHOOSE(WEEKDAY(Table1[[#This Row],[Ngày]],1),"CN","T2","T3","T4","T5","T6","T7","CN")</f>
        <v>T7</v>
      </c>
      <c r="C253" t="str">
        <f>"Tháng "&amp;MONTH(Table1[[#This Row],[Ngày]]) &amp; "/" &amp;YEAR(Table1[[#This Row],[Ngày]])</f>
        <v>Tháng 1/2022</v>
      </c>
      <c r="D253" t="str">
        <f>"Q "&amp;IF(Table1[[#This Row],[Ngày]]="","",ROUNDUP(MONTH(Table1[[#This Row],[Ngày]])/3,0)) &amp; "/" &amp; YEAR(Table1[[#This Row],[Ngày]])</f>
        <v>Q 1/2022</v>
      </c>
      <c r="E253">
        <f>YEAR(Table1[[#This Row],[Ngày]])</f>
        <v>2022</v>
      </c>
      <c r="F253" s="5">
        <v>0.68280092592592589</v>
      </c>
      <c r="G253" t="str">
        <f>IF(Table1[[#This Row],[Thời gian]]="","",VLOOKUP(Table1[[#This Row],[Thời gian]]-TRUNC(Table1[[#This Row],[Thời gian]]),tblTimes78[],2,TRUE))</f>
        <v>4 PM - 6 PM</v>
      </c>
      <c r="H253" t="s">
        <v>134</v>
      </c>
      <c r="I253" t="s">
        <v>44</v>
      </c>
      <c r="J253" t="s">
        <v>94</v>
      </c>
      <c r="K253" t="str">
        <f>VLOOKUP(Table1[[#This Row],[Khu vực]],TUKHOA_DATA!$E$2:$F$12,2,FALSE)</f>
        <v>KV02</v>
      </c>
      <c r="L253" t="s">
        <v>43</v>
      </c>
      <c r="M253" t="str">
        <f>VLOOKUP(Table1[[#This Row],[Kênh mua hàng]],TUKHOA_DATA!$C$2:$D$12,2,FALSE)</f>
        <v>K02</v>
      </c>
      <c r="N253" t="s">
        <v>99</v>
      </c>
      <c r="O253" t="str">
        <f>VLOOKUP(Table1[[#This Row],[Nhân viên phụ trách]],TUKHOA_DATA!$G$2:$H$13,2,FALSE)</f>
        <v>NV03</v>
      </c>
      <c r="P253" s="18">
        <v>110</v>
      </c>
      <c r="Q253">
        <v>53</v>
      </c>
      <c r="R253" s="18">
        <f>Table1[[#This Row],[Số lượng]]*Table1[[#This Row],[Giá bán ($)]]</f>
        <v>5830</v>
      </c>
      <c r="S253">
        <f>VLOOKUP(Table1[[#This Row],[Tên dòng sản phẩm]],'Ngân sách'!$C$29:$D$32,2,FALSE)</f>
        <v>36</v>
      </c>
    </row>
    <row r="254" spans="1:19">
      <c r="A254" s="9">
        <v>44584</v>
      </c>
      <c r="B254" s="9" t="str">
        <f>CHOOSE(WEEKDAY(Table1[[#This Row],[Ngày]],1),"CN","T2","T3","T4","T5","T6","T7","CN")</f>
        <v>CN</v>
      </c>
      <c r="C254" t="str">
        <f>"Tháng "&amp;MONTH(Table1[[#This Row],[Ngày]]) &amp; "/" &amp;YEAR(Table1[[#This Row],[Ngày]])</f>
        <v>Tháng 1/2022</v>
      </c>
      <c r="D254" t="str">
        <f>"Q "&amp;IF(Table1[[#This Row],[Ngày]]="","",ROUNDUP(MONTH(Table1[[#This Row],[Ngày]])/3,0)) &amp; "/" &amp; YEAR(Table1[[#This Row],[Ngày]])</f>
        <v>Q 1/2022</v>
      </c>
      <c r="E254">
        <f>YEAR(Table1[[#This Row],[Ngày]])</f>
        <v>2022</v>
      </c>
      <c r="F254" s="5">
        <v>0.33631944444444445</v>
      </c>
      <c r="G254" t="str">
        <f>IF(Table1[[#This Row],[Thời gian]]="","",VLOOKUP(Table1[[#This Row],[Thời gian]]-TRUNC(Table1[[#This Row],[Thời gian]]),tblTimes78[],2,TRUE))</f>
        <v>8 AM - 10 AM</v>
      </c>
      <c r="H254" t="s">
        <v>135</v>
      </c>
      <c r="I254" t="s">
        <v>44</v>
      </c>
      <c r="J254" t="s">
        <v>52</v>
      </c>
      <c r="K254" t="str">
        <f>VLOOKUP(Table1[[#This Row],[Khu vực]],TUKHOA_DATA!$E$2:$F$12,2,FALSE)</f>
        <v>KV05</v>
      </c>
      <c r="L254" t="s">
        <v>43</v>
      </c>
      <c r="M254" t="str">
        <f>VLOOKUP(Table1[[#This Row],[Kênh mua hàng]],TUKHOA_DATA!$C$2:$D$12,2,FALSE)</f>
        <v>K02</v>
      </c>
      <c r="N254" t="s">
        <v>96</v>
      </c>
      <c r="O254" t="str">
        <f>VLOOKUP(Table1[[#This Row],[Nhân viên phụ trách]],TUKHOA_DATA!$G$2:$H$13,2,FALSE)</f>
        <v>NV04</v>
      </c>
      <c r="P254" s="18">
        <v>110</v>
      </c>
      <c r="Q254">
        <v>56</v>
      </c>
      <c r="R254" s="18">
        <f>Table1[[#This Row],[Số lượng]]*Table1[[#This Row],[Giá bán ($)]]</f>
        <v>6160</v>
      </c>
      <c r="S254">
        <f>VLOOKUP(Table1[[#This Row],[Tên dòng sản phẩm]],'Ngân sách'!$C$29:$D$32,2,FALSE)</f>
        <v>36</v>
      </c>
    </row>
    <row r="255" spans="1:19">
      <c r="A255" s="9">
        <v>44584</v>
      </c>
      <c r="B255" s="9" t="str">
        <f>CHOOSE(WEEKDAY(Table1[[#This Row],[Ngày]],1),"CN","T2","T3","T4","T5","T6","T7","CN")</f>
        <v>CN</v>
      </c>
      <c r="C255" t="str">
        <f>"Tháng "&amp;MONTH(Table1[[#This Row],[Ngày]]) &amp; "/" &amp;YEAR(Table1[[#This Row],[Ngày]])</f>
        <v>Tháng 1/2022</v>
      </c>
      <c r="D255" t="str">
        <f>"Q "&amp;IF(Table1[[#This Row],[Ngày]]="","",ROUNDUP(MONTH(Table1[[#This Row],[Ngày]])/3,0)) &amp; "/" &amp; YEAR(Table1[[#This Row],[Ngày]])</f>
        <v>Q 1/2022</v>
      </c>
      <c r="E255">
        <f>YEAR(Table1[[#This Row],[Ngày]])</f>
        <v>2022</v>
      </c>
      <c r="F255" s="5">
        <v>0.68280092592592589</v>
      </c>
      <c r="G255" t="str">
        <f>IF(Table1[[#This Row],[Thời gian]]="","",VLOOKUP(Table1[[#This Row],[Thời gian]]-TRUNC(Table1[[#This Row],[Thời gian]]),tblTimes78[],2,TRUE))</f>
        <v>4 PM - 6 PM</v>
      </c>
      <c r="H255" t="s">
        <v>136</v>
      </c>
      <c r="I255" t="s">
        <v>38</v>
      </c>
      <c r="J255" t="s">
        <v>89</v>
      </c>
      <c r="K255" t="str">
        <f>VLOOKUP(Table1[[#This Row],[Khu vực]],TUKHOA_DATA!$E$2:$F$12,2,FALSE)</f>
        <v>KV06</v>
      </c>
      <c r="L255" t="s">
        <v>43</v>
      </c>
      <c r="M255" t="str">
        <f>VLOOKUP(Table1[[#This Row],[Kênh mua hàng]],TUKHOA_DATA!$C$2:$D$12,2,FALSE)</f>
        <v>K02</v>
      </c>
      <c r="N255" t="s">
        <v>96</v>
      </c>
      <c r="O255" t="str">
        <f>VLOOKUP(Table1[[#This Row],[Nhân viên phụ trách]],TUKHOA_DATA!$G$2:$H$13,2,FALSE)</f>
        <v>NV04</v>
      </c>
      <c r="P255" s="18">
        <v>100</v>
      </c>
      <c r="Q255">
        <v>62</v>
      </c>
      <c r="R255" s="18">
        <f>Table1[[#This Row],[Số lượng]]*Table1[[#This Row],[Giá bán ($)]]</f>
        <v>6200</v>
      </c>
      <c r="S255">
        <f>VLOOKUP(Table1[[#This Row],[Tên dòng sản phẩm]],'Ngân sách'!$C$29:$D$32,2,FALSE)</f>
        <v>22</v>
      </c>
    </row>
    <row r="256" spans="1:19">
      <c r="A256" s="9">
        <v>44584</v>
      </c>
      <c r="B256" s="9" t="str">
        <f>CHOOSE(WEEKDAY(Table1[[#This Row],[Ngày]],1),"CN","T2","T3","T4","T5","T6","T7","CN")</f>
        <v>CN</v>
      </c>
      <c r="C256" t="str">
        <f>"Tháng "&amp;MONTH(Table1[[#This Row],[Ngày]]) &amp; "/" &amp;YEAR(Table1[[#This Row],[Ngày]])</f>
        <v>Tháng 1/2022</v>
      </c>
      <c r="D256" t="str">
        <f>"Q "&amp;IF(Table1[[#This Row],[Ngày]]="","",ROUNDUP(MONTH(Table1[[#This Row],[Ngày]])/3,0)) &amp; "/" &amp; YEAR(Table1[[#This Row],[Ngày]])</f>
        <v>Q 1/2022</v>
      </c>
      <c r="E256">
        <f>YEAR(Table1[[#This Row],[Ngày]])</f>
        <v>2022</v>
      </c>
      <c r="F256" s="5">
        <v>0.5581828703703704</v>
      </c>
      <c r="G256" t="str">
        <f>IF(Table1[[#This Row],[Thời gian]]="","",VLOOKUP(Table1[[#This Row],[Thời gian]]-TRUNC(Table1[[#This Row],[Thời gian]]),tblTimes78[],2,TRUE))</f>
        <v>12 PM - 2 PM</v>
      </c>
      <c r="H256" t="s">
        <v>137</v>
      </c>
      <c r="I256" t="s">
        <v>41</v>
      </c>
      <c r="J256" t="s">
        <v>52</v>
      </c>
      <c r="K256" t="str">
        <f>VLOOKUP(Table1[[#This Row],[Khu vực]],TUKHOA_DATA!$E$2:$F$12,2,FALSE)</f>
        <v>KV05</v>
      </c>
      <c r="L256" t="s">
        <v>43</v>
      </c>
      <c r="M256" t="str">
        <f>VLOOKUP(Table1[[#This Row],[Kênh mua hàng]],TUKHOA_DATA!$C$2:$D$12,2,FALSE)</f>
        <v>K02</v>
      </c>
      <c r="N256" t="s">
        <v>96</v>
      </c>
      <c r="O256" t="str">
        <f>VLOOKUP(Table1[[#This Row],[Nhân viên phụ trách]],TUKHOA_DATA!$G$2:$H$13,2,FALSE)</f>
        <v>NV04</v>
      </c>
      <c r="P256" s="18">
        <v>100</v>
      </c>
      <c r="Q256">
        <v>84</v>
      </c>
      <c r="R256" s="18">
        <f>Table1[[#This Row],[Số lượng]]*Table1[[#This Row],[Giá bán ($)]]</f>
        <v>8400</v>
      </c>
      <c r="S256">
        <f>VLOOKUP(Table1[[#This Row],[Tên dòng sản phẩm]],'Ngân sách'!$C$29:$D$32,2,FALSE)</f>
        <v>28</v>
      </c>
    </row>
    <row r="257" spans="1:19">
      <c r="A257" s="9">
        <v>44588</v>
      </c>
      <c r="B257" s="9" t="str">
        <f>CHOOSE(WEEKDAY(Table1[[#This Row],[Ngày]],1),"CN","T2","T3","T4","T5","T6","T7","CN")</f>
        <v>T5</v>
      </c>
      <c r="C257" t="str">
        <f>"Tháng "&amp;MONTH(Table1[[#This Row],[Ngày]]) &amp; "/" &amp;YEAR(Table1[[#This Row],[Ngày]])</f>
        <v>Tháng 1/2022</v>
      </c>
      <c r="D257" t="str">
        <f>"Q "&amp;IF(Table1[[#This Row],[Ngày]]="","",ROUNDUP(MONTH(Table1[[#This Row],[Ngày]])/3,0)) &amp; "/" &amp; YEAR(Table1[[#This Row],[Ngày]])</f>
        <v>Q 1/2022</v>
      </c>
      <c r="E257">
        <f>YEAR(Table1[[#This Row],[Ngày]])</f>
        <v>2022</v>
      </c>
      <c r="F257" s="5">
        <v>0.46900462962962958</v>
      </c>
      <c r="G257" t="str">
        <f>IF(Table1[[#This Row],[Thời gian]]="","",VLOOKUP(Table1[[#This Row],[Thời gian]]-TRUNC(Table1[[#This Row],[Thời gian]]),tblTimes78[],2,TRUE))</f>
        <v>10 AM - 12 PM</v>
      </c>
      <c r="H257" t="s">
        <v>143</v>
      </c>
      <c r="I257" t="s">
        <v>46</v>
      </c>
      <c r="J257" t="s">
        <v>94</v>
      </c>
      <c r="K257" t="str">
        <f>VLOOKUP(Table1[[#This Row],[Khu vực]],TUKHOA_DATA!$E$2:$F$12,2,FALSE)</f>
        <v>KV02</v>
      </c>
      <c r="L257" t="s">
        <v>43</v>
      </c>
      <c r="M257" t="str">
        <f>VLOOKUP(Table1[[#This Row],[Kênh mua hàng]],TUKHOA_DATA!$C$2:$D$12,2,FALSE)</f>
        <v>K02</v>
      </c>
      <c r="N257" t="s">
        <v>96</v>
      </c>
      <c r="O257" t="str">
        <f>VLOOKUP(Table1[[#This Row],[Nhân viên phụ trách]],TUKHOA_DATA!$G$2:$H$13,2,FALSE)</f>
        <v>NV04</v>
      </c>
      <c r="P257" s="18">
        <v>90</v>
      </c>
      <c r="Q257">
        <v>37</v>
      </c>
      <c r="R257" s="18">
        <f>Table1[[#This Row],[Số lượng]]*Table1[[#This Row],[Giá bán ($)]]</f>
        <v>3330</v>
      </c>
      <c r="S257">
        <f>VLOOKUP(Table1[[#This Row],[Tên dòng sản phẩm]],'Ngân sách'!$C$29:$D$32,2,FALSE)</f>
        <v>25</v>
      </c>
    </row>
    <row r="258" spans="1:19">
      <c r="A258" s="9">
        <v>44589</v>
      </c>
      <c r="B258" s="9" t="str">
        <f>CHOOSE(WEEKDAY(Table1[[#This Row],[Ngày]],1),"CN","T2","T3","T4","T5","T6","T7","CN")</f>
        <v>T6</v>
      </c>
      <c r="C258" t="str">
        <f>"Tháng "&amp;MONTH(Table1[[#This Row],[Ngày]]) &amp; "/" &amp;YEAR(Table1[[#This Row],[Ngày]])</f>
        <v>Tháng 1/2022</v>
      </c>
      <c r="D258" t="str">
        <f>"Q "&amp;IF(Table1[[#This Row],[Ngày]]="","",ROUNDUP(MONTH(Table1[[#This Row],[Ngày]])/3,0)) &amp; "/" &amp; YEAR(Table1[[#This Row],[Ngày]])</f>
        <v>Q 1/2022</v>
      </c>
      <c r="E258">
        <f>YEAR(Table1[[#This Row],[Ngày]])</f>
        <v>2022</v>
      </c>
      <c r="F258" s="5">
        <v>0.63377314814814811</v>
      </c>
      <c r="G258" t="str">
        <f>IF(Table1[[#This Row],[Thời gian]]="","",VLOOKUP(Table1[[#This Row],[Thời gian]]-TRUNC(Table1[[#This Row],[Thời gian]]),tblTimes78[],2,TRUE))</f>
        <v>2 PM - 4 PM</v>
      </c>
      <c r="H258" t="s">
        <v>145</v>
      </c>
      <c r="I258" t="s">
        <v>38</v>
      </c>
      <c r="J258" t="s">
        <v>94</v>
      </c>
      <c r="K258" t="str">
        <f>VLOOKUP(Table1[[#This Row],[Khu vực]],TUKHOA_DATA!$E$2:$F$12,2,FALSE)</f>
        <v>KV02</v>
      </c>
      <c r="L258" t="s">
        <v>43</v>
      </c>
      <c r="M258" t="str">
        <f>VLOOKUP(Table1[[#This Row],[Kênh mua hàng]],TUKHOA_DATA!$C$2:$D$12,2,FALSE)</f>
        <v>K02</v>
      </c>
      <c r="N258" t="s">
        <v>99</v>
      </c>
      <c r="O258" t="str">
        <f>VLOOKUP(Table1[[#This Row],[Nhân viên phụ trách]],TUKHOA_DATA!$G$2:$H$13,2,FALSE)</f>
        <v>NV03</v>
      </c>
      <c r="P258" s="18">
        <v>100</v>
      </c>
      <c r="Q258">
        <v>58</v>
      </c>
      <c r="R258" s="18">
        <f>Table1[[#This Row],[Số lượng]]*Table1[[#This Row],[Giá bán ($)]]</f>
        <v>5800</v>
      </c>
      <c r="S258">
        <f>VLOOKUP(Table1[[#This Row],[Tên dòng sản phẩm]],'Ngân sách'!$C$29:$D$32,2,FALSE)</f>
        <v>22</v>
      </c>
    </row>
    <row r="259" spans="1:19">
      <c r="A259" s="9">
        <v>44590</v>
      </c>
      <c r="B259" s="9" t="str">
        <f>CHOOSE(WEEKDAY(Table1[[#This Row],[Ngày]],1),"CN","T2","T3","T4","T5","T6","T7","CN")</f>
        <v>T7</v>
      </c>
      <c r="C259" t="str">
        <f>"Tháng "&amp;MONTH(Table1[[#This Row],[Ngày]]) &amp; "/" &amp;YEAR(Table1[[#This Row],[Ngày]])</f>
        <v>Tháng 1/2022</v>
      </c>
      <c r="D259" t="str">
        <f>"Q "&amp;IF(Table1[[#This Row],[Ngày]]="","",ROUNDUP(MONTH(Table1[[#This Row],[Ngày]])/3,0)) &amp; "/" &amp; YEAR(Table1[[#This Row],[Ngày]])</f>
        <v>Q 1/2022</v>
      </c>
      <c r="E259">
        <f>YEAR(Table1[[#This Row],[Ngày]])</f>
        <v>2022</v>
      </c>
      <c r="F259" s="5">
        <v>0.42484953703703704</v>
      </c>
      <c r="G259" t="str">
        <f>IF(Table1[[#This Row],[Thời gian]]="","",VLOOKUP(Table1[[#This Row],[Thời gian]]-TRUNC(Table1[[#This Row],[Thời gian]]),tblTimes78[],2,TRUE))</f>
        <v>10 AM - 12 PM</v>
      </c>
      <c r="H259" t="s">
        <v>147</v>
      </c>
      <c r="I259" t="s">
        <v>44</v>
      </c>
      <c r="J259" t="s">
        <v>52</v>
      </c>
      <c r="K259" t="str">
        <f>VLOOKUP(Table1[[#This Row],[Khu vực]],TUKHOA_DATA!$E$2:$F$12,2,FALSE)</f>
        <v>KV05</v>
      </c>
      <c r="L259" t="s">
        <v>43</v>
      </c>
      <c r="M259" t="str">
        <f>VLOOKUP(Table1[[#This Row],[Kênh mua hàng]],TUKHOA_DATA!$C$2:$D$12,2,FALSE)</f>
        <v>K02</v>
      </c>
      <c r="N259" t="s">
        <v>96</v>
      </c>
      <c r="O259" t="str">
        <f>VLOOKUP(Table1[[#This Row],[Nhân viên phụ trách]],TUKHOA_DATA!$G$2:$H$13,2,FALSE)</f>
        <v>NV04</v>
      </c>
      <c r="P259" s="18">
        <v>110</v>
      </c>
      <c r="Q259">
        <v>56</v>
      </c>
      <c r="R259" s="18">
        <f>Table1[[#This Row],[Số lượng]]*Table1[[#This Row],[Giá bán ($)]]</f>
        <v>6160</v>
      </c>
      <c r="S259">
        <f>VLOOKUP(Table1[[#This Row],[Tên dòng sản phẩm]],'Ngân sách'!$C$29:$D$32,2,FALSE)</f>
        <v>36</v>
      </c>
    </row>
    <row r="260" spans="1:19">
      <c r="A260" s="9">
        <v>44593</v>
      </c>
      <c r="B260" s="9" t="str">
        <f>CHOOSE(WEEKDAY(Table1[[#This Row],[Ngày]],1),"CN","T2","T3","T4","T5","T6","T7","CN")</f>
        <v>T3</v>
      </c>
      <c r="C260" t="str">
        <f>"Tháng "&amp;MONTH(Table1[[#This Row],[Ngày]]) &amp; "/" &amp;YEAR(Table1[[#This Row],[Ngày]])</f>
        <v>Tháng 2/2022</v>
      </c>
      <c r="D260" t="str">
        <f>"Q "&amp;IF(Table1[[#This Row],[Ngày]]="","",ROUNDUP(MONTH(Table1[[#This Row],[Ngày]])/3,0)) &amp; "/" &amp; YEAR(Table1[[#This Row],[Ngày]])</f>
        <v>Q 1/2022</v>
      </c>
      <c r="E260">
        <f>YEAR(Table1[[#This Row],[Ngày]])</f>
        <v>2022</v>
      </c>
      <c r="F260" s="5">
        <v>0.3843287037037037</v>
      </c>
      <c r="G260" t="str">
        <f>IF(Table1[[#This Row],[Thời gian]]="","",VLOOKUP(Table1[[#This Row],[Thời gian]]-TRUNC(Table1[[#This Row],[Thời gian]]),tblTimes78[],2,TRUE))</f>
        <v>8 AM - 10 AM</v>
      </c>
      <c r="H260" t="s">
        <v>149</v>
      </c>
      <c r="I260" t="s">
        <v>46</v>
      </c>
      <c r="J260" t="s">
        <v>97</v>
      </c>
      <c r="K260" t="str">
        <f>VLOOKUP(Table1[[#This Row],[Khu vực]],TUKHOA_DATA!$E$2:$F$12,2,FALSE)</f>
        <v>KV01</v>
      </c>
      <c r="L260" t="s">
        <v>43</v>
      </c>
      <c r="M260" t="str">
        <f>VLOOKUP(Table1[[#This Row],[Kênh mua hàng]],TUKHOA_DATA!$C$2:$D$12,2,FALSE)</f>
        <v>K02</v>
      </c>
      <c r="N260" t="s">
        <v>96</v>
      </c>
      <c r="O260" t="str">
        <f>VLOOKUP(Table1[[#This Row],[Nhân viên phụ trách]],TUKHOA_DATA!$G$2:$H$13,2,FALSE)</f>
        <v>NV04</v>
      </c>
      <c r="P260" s="18">
        <v>90</v>
      </c>
      <c r="Q260">
        <v>35</v>
      </c>
      <c r="R260" s="18">
        <f>Table1[[#This Row],[Số lượng]]*Table1[[#This Row],[Giá bán ($)]]</f>
        <v>3150</v>
      </c>
      <c r="S260">
        <f>VLOOKUP(Table1[[#This Row],[Tên dòng sản phẩm]],'Ngân sách'!$C$29:$D$32,2,FALSE)</f>
        <v>25</v>
      </c>
    </row>
    <row r="261" spans="1:19">
      <c r="A261" s="9">
        <v>44594</v>
      </c>
      <c r="B261" s="9" t="str">
        <f>CHOOSE(WEEKDAY(Table1[[#This Row],[Ngày]],1),"CN","T2","T3","T4","T5","T6","T7","CN")</f>
        <v>T4</v>
      </c>
      <c r="C261" t="str">
        <f>"Tháng "&amp;MONTH(Table1[[#This Row],[Ngày]]) &amp; "/" &amp;YEAR(Table1[[#This Row],[Ngày]])</f>
        <v>Tháng 2/2022</v>
      </c>
      <c r="D261" t="str">
        <f>"Q "&amp;IF(Table1[[#This Row],[Ngày]]="","",ROUNDUP(MONTH(Table1[[#This Row],[Ngày]])/3,0)) &amp; "/" &amp; YEAR(Table1[[#This Row],[Ngày]])</f>
        <v>Q 1/2022</v>
      </c>
      <c r="E261">
        <f>YEAR(Table1[[#This Row],[Ngày]])</f>
        <v>2022</v>
      </c>
      <c r="F261" s="5">
        <v>0.68280092592592589</v>
      </c>
      <c r="G261" t="str">
        <f>IF(Table1[[#This Row],[Thời gian]]="","",VLOOKUP(Table1[[#This Row],[Thời gian]]-TRUNC(Table1[[#This Row],[Thời gian]]),tblTimes78[],2,TRUE))</f>
        <v>4 PM - 6 PM</v>
      </c>
      <c r="H261" t="s">
        <v>152</v>
      </c>
      <c r="I261" t="s">
        <v>41</v>
      </c>
      <c r="J261" t="s">
        <v>97</v>
      </c>
      <c r="K261" t="str">
        <f>VLOOKUP(Table1[[#This Row],[Khu vực]],TUKHOA_DATA!$E$2:$F$12,2,FALSE)</f>
        <v>KV01</v>
      </c>
      <c r="L261" t="s">
        <v>43</v>
      </c>
      <c r="M261" t="str">
        <f>VLOOKUP(Table1[[#This Row],[Kênh mua hàng]],TUKHOA_DATA!$C$2:$D$12,2,FALSE)</f>
        <v>K02</v>
      </c>
      <c r="N261" t="s">
        <v>99</v>
      </c>
      <c r="O261" t="str">
        <f>VLOOKUP(Table1[[#This Row],[Nhân viên phụ trách]],TUKHOA_DATA!$G$2:$H$13,2,FALSE)</f>
        <v>NV03</v>
      </c>
      <c r="P261" s="18">
        <v>100</v>
      </c>
      <c r="Q261">
        <v>80</v>
      </c>
      <c r="R261" s="18">
        <f>Table1[[#This Row],[Số lượng]]*Table1[[#This Row],[Giá bán ($)]]</f>
        <v>8000</v>
      </c>
      <c r="S261">
        <f>VLOOKUP(Table1[[#This Row],[Tên dòng sản phẩm]],'Ngân sách'!$C$29:$D$32,2,FALSE)</f>
        <v>28</v>
      </c>
    </row>
    <row r="262" spans="1:19">
      <c r="A262" s="9">
        <v>44599</v>
      </c>
      <c r="B262" s="9" t="str">
        <f>CHOOSE(WEEKDAY(Table1[[#This Row],[Ngày]],1),"CN","T2","T3","T4","T5","T6","T7","CN")</f>
        <v>T2</v>
      </c>
      <c r="C262" t="str">
        <f>"Tháng "&amp;MONTH(Table1[[#This Row],[Ngày]]) &amp; "/" &amp;YEAR(Table1[[#This Row],[Ngày]])</f>
        <v>Tháng 2/2022</v>
      </c>
      <c r="D262" t="str">
        <f>"Q "&amp;IF(Table1[[#This Row],[Ngày]]="","",ROUNDUP(MONTH(Table1[[#This Row],[Ngày]])/3,0)) &amp; "/" &amp; YEAR(Table1[[#This Row],[Ngày]])</f>
        <v>Q 1/2022</v>
      </c>
      <c r="E262">
        <f>YEAR(Table1[[#This Row],[Ngày]])</f>
        <v>2022</v>
      </c>
      <c r="F262" s="5">
        <v>0.35136574074074073</v>
      </c>
      <c r="G262" t="str">
        <f>IF(Table1[[#This Row],[Thời gian]]="","",VLOOKUP(Table1[[#This Row],[Thời gian]]-TRUNC(Table1[[#This Row],[Thời gian]]),tblTimes78[],2,TRUE))</f>
        <v>8 AM - 10 AM</v>
      </c>
      <c r="H262" t="s">
        <v>158</v>
      </c>
      <c r="I262" t="s">
        <v>44</v>
      </c>
      <c r="J262" t="s">
        <v>52</v>
      </c>
      <c r="K262" t="str">
        <f>VLOOKUP(Table1[[#This Row],[Khu vực]],TUKHOA_DATA!$E$2:$F$12,2,FALSE)</f>
        <v>KV05</v>
      </c>
      <c r="L262" t="s">
        <v>43</v>
      </c>
      <c r="M262" t="str">
        <f>VLOOKUP(Table1[[#This Row],[Kênh mua hàng]],TUKHOA_DATA!$C$2:$D$12,2,FALSE)</f>
        <v>K02</v>
      </c>
      <c r="N262" t="s">
        <v>99</v>
      </c>
      <c r="O262" t="str">
        <f>VLOOKUP(Table1[[#This Row],[Nhân viên phụ trách]],TUKHOA_DATA!$G$2:$H$13,2,FALSE)</f>
        <v>NV03</v>
      </c>
      <c r="P262" s="18">
        <v>110</v>
      </c>
      <c r="Q262">
        <v>51</v>
      </c>
      <c r="R262" s="18">
        <f>Table1[[#This Row],[Số lượng]]*Table1[[#This Row],[Giá bán ($)]]</f>
        <v>5610</v>
      </c>
      <c r="S262">
        <f>VLOOKUP(Table1[[#This Row],[Tên dòng sản phẩm]],'Ngân sách'!$C$29:$D$32,2,FALSE)</f>
        <v>36</v>
      </c>
    </row>
    <row r="263" spans="1:19">
      <c r="A263" s="9">
        <v>44599</v>
      </c>
      <c r="B263" s="9" t="str">
        <f>CHOOSE(WEEKDAY(Table1[[#This Row],[Ngày]],1),"CN","T2","T3","T4","T5","T6","T7","CN")</f>
        <v>T2</v>
      </c>
      <c r="C263" t="str">
        <f>"Tháng "&amp;MONTH(Table1[[#This Row],[Ngày]]) &amp; "/" &amp;YEAR(Table1[[#This Row],[Ngày]])</f>
        <v>Tháng 2/2022</v>
      </c>
      <c r="D263" t="str">
        <f>"Q "&amp;IF(Table1[[#This Row],[Ngày]]="","",ROUNDUP(MONTH(Table1[[#This Row],[Ngày]])/3,0)) &amp; "/" &amp; YEAR(Table1[[#This Row],[Ngày]])</f>
        <v>Q 1/2022</v>
      </c>
      <c r="E263">
        <f>YEAR(Table1[[#This Row],[Ngày]])</f>
        <v>2022</v>
      </c>
      <c r="F263" s="5">
        <v>0.61697916666666663</v>
      </c>
      <c r="G263" t="str">
        <f>IF(Table1[[#This Row],[Thời gian]]="","",VLOOKUP(Table1[[#This Row],[Thời gian]]-TRUNC(Table1[[#This Row],[Thời gian]]),tblTimes78[],2,TRUE))</f>
        <v>2 PM - 4 PM</v>
      </c>
      <c r="H263" t="s">
        <v>159</v>
      </c>
      <c r="I263" t="s">
        <v>41</v>
      </c>
      <c r="J263" t="s">
        <v>54</v>
      </c>
      <c r="K263" t="str">
        <f>VLOOKUP(Table1[[#This Row],[Khu vực]],TUKHOA_DATA!$E$2:$F$12,2,FALSE)</f>
        <v>KV04</v>
      </c>
      <c r="L263" t="s">
        <v>43</v>
      </c>
      <c r="M263" t="str">
        <f>VLOOKUP(Table1[[#This Row],[Kênh mua hàng]],TUKHOA_DATA!$C$2:$D$12,2,FALSE)</f>
        <v>K02</v>
      </c>
      <c r="N263" t="s">
        <v>96</v>
      </c>
      <c r="O263" t="str">
        <f>VLOOKUP(Table1[[#This Row],[Nhân viên phụ trách]],TUKHOA_DATA!$G$2:$H$13,2,FALSE)</f>
        <v>NV04</v>
      </c>
      <c r="P263" s="18">
        <v>100</v>
      </c>
      <c r="Q263">
        <v>79</v>
      </c>
      <c r="R263" s="18">
        <f>Table1[[#This Row],[Số lượng]]*Table1[[#This Row],[Giá bán ($)]]</f>
        <v>7900</v>
      </c>
      <c r="S263">
        <f>VLOOKUP(Table1[[#This Row],[Tên dòng sản phẩm]],'Ngân sách'!$C$29:$D$32,2,FALSE)</f>
        <v>28</v>
      </c>
    </row>
    <row r="264" spans="1:19">
      <c r="A264" s="9">
        <v>44603</v>
      </c>
      <c r="B264" s="9" t="str">
        <f>CHOOSE(WEEKDAY(Table1[[#This Row],[Ngày]],1),"CN","T2","T3","T4","T5","T6","T7","CN")</f>
        <v>T6</v>
      </c>
      <c r="C264" t="str">
        <f>"Tháng "&amp;MONTH(Table1[[#This Row],[Ngày]]) &amp; "/" &amp;YEAR(Table1[[#This Row],[Ngày]])</f>
        <v>Tháng 2/2022</v>
      </c>
      <c r="D264" t="str">
        <f>"Q "&amp;IF(Table1[[#This Row],[Ngày]]="","",ROUNDUP(MONTH(Table1[[#This Row],[Ngày]])/3,0)) &amp; "/" &amp; YEAR(Table1[[#This Row],[Ngày]])</f>
        <v>Q 1/2022</v>
      </c>
      <c r="E264">
        <f>YEAR(Table1[[#This Row],[Ngày]])</f>
        <v>2022</v>
      </c>
      <c r="F264" s="5">
        <v>0.46232638888888888</v>
      </c>
      <c r="G264" t="str">
        <f>IF(Table1[[#This Row],[Thời gian]]="","",VLOOKUP(Table1[[#This Row],[Thời gian]]-TRUNC(Table1[[#This Row],[Thời gian]]),tblTimes78[],2,TRUE))</f>
        <v>10 AM - 12 PM</v>
      </c>
      <c r="H264" t="s">
        <v>161</v>
      </c>
      <c r="I264" t="s">
        <v>38</v>
      </c>
      <c r="J264" t="s">
        <v>94</v>
      </c>
      <c r="K264" t="str">
        <f>VLOOKUP(Table1[[#This Row],[Khu vực]],TUKHOA_DATA!$E$2:$F$12,2,FALSE)</f>
        <v>KV02</v>
      </c>
      <c r="L264" t="s">
        <v>43</v>
      </c>
      <c r="M264" t="str">
        <f>VLOOKUP(Table1[[#This Row],[Kênh mua hàng]],TUKHOA_DATA!$C$2:$D$12,2,FALSE)</f>
        <v>K02</v>
      </c>
      <c r="N264" t="s">
        <v>96</v>
      </c>
      <c r="O264" t="str">
        <f>VLOOKUP(Table1[[#This Row],[Nhân viên phụ trách]],TUKHOA_DATA!$G$2:$H$13,2,FALSE)</f>
        <v>NV04</v>
      </c>
      <c r="P264" s="18">
        <v>100</v>
      </c>
      <c r="Q264">
        <v>60</v>
      </c>
      <c r="R264" s="18">
        <f>Table1[[#This Row],[Số lượng]]*Table1[[#This Row],[Giá bán ($)]]</f>
        <v>6000</v>
      </c>
      <c r="S264">
        <f>VLOOKUP(Table1[[#This Row],[Tên dòng sản phẩm]],'Ngân sách'!$C$29:$D$32,2,FALSE)</f>
        <v>22</v>
      </c>
    </row>
    <row r="265" spans="1:19">
      <c r="A265" s="9">
        <v>44606</v>
      </c>
      <c r="B265" s="9" t="str">
        <f>CHOOSE(WEEKDAY(Table1[[#This Row],[Ngày]],1),"CN","T2","T3","T4","T5","T6","T7","CN")</f>
        <v>T2</v>
      </c>
      <c r="C265" t="str">
        <f>"Tháng "&amp;MONTH(Table1[[#This Row],[Ngày]]) &amp; "/" &amp;YEAR(Table1[[#This Row],[Ngày]])</f>
        <v>Tháng 2/2022</v>
      </c>
      <c r="D265" t="str">
        <f>"Q "&amp;IF(Table1[[#This Row],[Ngày]]="","",ROUNDUP(MONTH(Table1[[#This Row],[Ngày]])/3,0)) &amp; "/" &amp; YEAR(Table1[[#This Row],[Ngày]])</f>
        <v>Q 1/2022</v>
      </c>
      <c r="E265">
        <f>YEAR(Table1[[#This Row],[Ngày]])</f>
        <v>2022</v>
      </c>
      <c r="F265" s="5">
        <v>0.45493055555555556</v>
      </c>
      <c r="G265" t="str">
        <f>IF(Table1[[#This Row],[Thời gian]]="","",VLOOKUP(Table1[[#This Row],[Thời gian]]-TRUNC(Table1[[#This Row],[Thời gian]]),tblTimes78[],2,TRUE))</f>
        <v>10 AM - 12 PM</v>
      </c>
      <c r="H265" t="s">
        <v>163</v>
      </c>
      <c r="I265" t="s">
        <v>41</v>
      </c>
      <c r="J265" t="s">
        <v>56</v>
      </c>
      <c r="K265" t="str">
        <f>VLOOKUP(Table1[[#This Row],[Khu vực]],TUKHOA_DATA!$E$2:$F$12,2,FALSE)</f>
        <v>KV03</v>
      </c>
      <c r="L265" t="s">
        <v>43</v>
      </c>
      <c r="M265" t="str">
        <f>VLOOKUP(Table1[[#This Row],[Kênh mua hàng]],TUKHOA_DATA!$C$2:$D$12,2,FALSE)</f>
        <v>K02</v>
      </c>
      <c r="N265" t="s">
        <v>58</v>
      </c>
      <c r="O265" t="str">
        <f>VLOOKUP(Table1[[#This Row],[Nhân viên phụ trách]],TUKHOA_DATA!$G$2:$H$13,2,FALSE)</f>
        <v>NV05</v>
      </c>
      <c r="P265" s="18">
        <v>100</v>
      </c>
      <c r="Q265">
        <v>80</v>
      </c>
      <c r="R265" s="18">
        <f>Table1[[#This Row],[Số lượng]]*Table1[[#This Row],[Giá bán ($)]]</f>
        <v>8000</v>
      </c>
      <c r="S265">
        <f>VLOOKUP(Table1[[#This Row],[Tên dòng sản phẩm]],'Ngân sách'!$C$29:$D$32,2,FALSE)</f>
        <v>28</v>
      </c>
    </row>
    <row r="266" spans="1:19">
      <c r="A266" s="9">
        <v>44608</v>
      </c>
      <c r="B266" s="9" t="str">
        <f>CHOOSE(WEEKDAY(Table1[[#This Row],[Ngày]],1),"CN","T2","T3","T4","T5","T6","T7","CN")</f>
        <v>T4</v>
      </c>
      <c r="C266" t="str">
        <f>"Tháng "&amp;MONTH(Table1[[#This Row],[Ngày]]) &amp; "/" &amp;YEAR(Table1[[#This Row],[Ngày]])</f>
        <v>Tháng 2/2022</v>
      </c>
      <c r="D266" t="str">
        <f>"Q "&amp;IF(Table1[[#This Row],[Ngày]]="","",ROUNDUP(MONTH(Table1[[#This Row],[Ngày]])/3,0)) &amp; "/" &amp; YEAR(Table1[[#This Row],[Ngày]])</f>
        <v>Q 1/2022</v>
      </c>
      <c r="E266">
        <f>YEAR(Table1[[#This Row],[Ngày]])</f>
        <v>2022</v>
      </c>
      <c r="F266" s="5">
        <v>0.37466435185185182</v>
      </c>
      <c r="G266" t="str">
        <f>IF(Table1[[#This Row],[Thời gian]]="","",VLOOKUP(Table1[[#This Row],[Thời gian]]-TRUNC(Table1[[#This Row],[Thời gian]]),tblTimes78[],2,TRUE))</f>
        <v>8 AM - 10 AM</v>
      </c>
      <c r="H266" t="s">
        <v>165</v>
      </c>
      <c r="I266" t="s">
        <v>46</v>
      </c>
      <c r="J266" t="s">
        <v>52</v>
      </c>
      <c r="K266" t="str">
        <f>VLOOKUP(Table1[[#This Row],[Khu vực]],TUKHOA_DATA!$E$2:$F$12,2,FALSE)</f>
        <v>KV05</v>
      </c>
      <c r="L266" t="s">
        <v>43</v>
      </c>
      <c r="M266" t="str">
        <f>VLOOKUP(Table1[[#This Row],[Kênh mua hàng]],TUKHOA_DATA!$C$2:$D$12,2,FALSE)</f>
        <v>K02</v>
      </c>
      <c r="N266" t="s">
        <v>51</v>
      </c>
      <c r="O266" t="str">
        <f>VLOOKUP(Table1[[#This Row],[Nhân viên phụ trách]],TUKHOA_DATA!$G$2:$H$13,2,FALSE)</f>
        <v>NV01</v>
      </c>
      <c r="P266" s="18">
        <v>90</v>
      </c>
      <c r="Q266">
        <v>39</v>
      </c>
      <c r="R266" s="18">
        <f>Table1[[#This Row],[Số lượng]]*Table1[[#This Row],[Giá bán ($)]]</f>
        <v>3510</v>
      </c>
      <c r="S266">
        <f>VLOOKUP(Table1[[#This Row],[Tên dòng sản phẩm]],'Ngân sách'!$C$29:$D$32,2,FALSE)</f>
        <v>25</v>
      </c>
    </row>
    <row r="267" spans="1:19">
      <c r="A267" s="9">
        <v>44608</v>
      </c>
      <c r="B267" s="9" t="str">
        <f>CHOOSE(WEEKDAY(Table1[[#This Row],[Ngày]],1),"CN","T2","T3","T4","T5","T6","T7","CN")</f>
        <v>T4</v>
      </c>
      <c r="C267" t="str">
        <f>"Tháng "&amp;MONTH(Table1[[#This Row],[Ngày]]) &amp; "/" &amp;YEAR(Table1[[#This Row],[Ngày]])</f>
        <v>Tháng 2/2022</v>
      </c>
      <c r="D267" t="str">
        <f>"Q "&amp;IF(Table1[[#This Row],[Ngày]]="","",ROUNDUP(MONTH(Table1[[#This Row],[Ngày]])/3,0)) &amp; "/" &amp; YEAR(Table1[[#This Row],[Ngày]])</f>
        <v>Q 1/2022</v>
      </c>
      <c r="E267">
        <f>YEAR(Table1[[#This Row],[Ngày]])</f>
        <v>2022</v>
      </c>
      <c r="F267" s="5">
        <v>0.65263888888888888</v>
      </c>
      <c r="G267" t="str">
        <f>IF(Table1[[#This Row],[Thời gian]]="","",VLOOKUP(Table1[[#This Row],[Thời gian]]-TRUNC(Table1[[#This Row],[Thời gian]]),tblTimes78[],2,TRUE))</f>
        <v>2 PM - 4 PM</v>
      </c>
      <c r="H267" t="s">
        <v>166</v>
      </c>
      <c r="I267" t="s">
        <v>38</v>
      </c>
      <c r="J267" t="s">
        <v>56</v>
      </c>
      <c r="K267" t="str">
        <f>VLOOKUP(Table1[[#This Row],[Khu vực]],TUKHOA_DATA!$E$2:$F$12,2,FALSE)</f>
        <v>KV03</v>
      </c>
      <c r="L267" t="s">
        <v>43</v>
      </c>
      <c r="M267" t="str">
        <f>VLOOKUP(Table1[[#This Row],[Kênh mua hàng]],TUKHOA_DATA!$C$2:$D$12,2,FALSE)</f>
        <v>K02</v>
      </c>
      <c r="N267" t="s">
        <v>51</v>
      </c>
      <c r="O267" t="str">
        <f>VLOOKUP(Table1[[#This Row],[Nhân viên phụ trách]],TUKHOA_DATA!$G$2:$H$13,2,FALSE)</f>
        <v>NV01</v>
      </c>
      <c r="P267" s="18">
        <v>100</v>
      </c>
      <c r="Q267">
        <v>64</v>
      </c>
      <c r="R267" s="18">
        <f>Table1[[#This Row],[Số lượng]]*Table1[[#This Row],[Giá bán ($)]]</f>
        <v>6400</v>
      </c>
      <c r="S267">
        <f>VLOOKUP(Table1[[#This Row],[Tên dòng sản phẩm]],'Ngân sách'!$C$29:$D$32,2,FALSE)</f>
        <v>22</v>
      </c>
    </row>
    <row r="268" spans="1:19">
      <c r="A268" s="9">
        <v>44613</v>
      </c>
      <c r="B268" s="9" t="str">
        <f>CHOOSE(WEEKDAY(Table1[[#This Row],[Ngày]],1),"CN","T2","T3","T4","T5","T6","T7","CN")</f>
        <v>T2</v>
      </c>
      <c r="C268" t="str">
        <f>"Tháng "&amp;MONTH(Table1[[#This Row],[Ngày]]) &amp; "/" &amp;YEAR(Table1[[#This Row],[Ngày]])</f>
        <v>Tháng 2/2022</v>
      </c>
      <c r="D268" t="str">
        <f>"Q "&amp;IF(Table1[[#This Row],[Ngày]]="","",ROUNDUP(MONTH(Table1[[#This Row],[Ngày]])/3,0)) &amp; "/" &amp; YEAR(Table1[[#This Row],[Ngày]])</f>
        <v>Q 1/2022</v>
      </c>
      <c r="E268">
        <f>YEAR(Table1[[#This Row],[Ngày]])</f>
        <v>2022</v>
      </c>
      <c r="F268" s="5">
        <v>0.48434027777777783</v>
      </c>
      <c r="G268" t="str">
        <f>IF(Table1[[#This Row],[Thời gian]]="","",VLOOKUP(Table1[[#This Row],[Thời gian]]-TRUNC(Table1[[#This Row],[Thời gian]]),tblTimes78[],2,TRUE))</f>
        <v>10 AM - 12 PM</v>
      </c>
      <c r="H268" t="s">
        <v>171</v>
      </c>
      <c r="I268" t="s">
        <v>41</v>
      </c>
      <c r="J268" t="s">
        <v>56</v>
      </c>
      <c r="K268" t="str">
        <f>VLOOKUP(Table1[[#This Row],[Khu vực]],TUKHOA_DATA!$E$2:$F$12,2,FALSE)</f>
        <v>KV03</v>
      </c>
      <c r="L268" t="s">
        <v>43</v>
      </c>
      <c r="M268" t="str">
        <f>VLOOKUP(Table1[[#This Row],[Kênh mua hàng]],TUKHOA_DATA!$C$2:$D$12,2,FALSE)</f>
        <v>K02</v>
      </c>
      <c r="N268" t="s">
        <v>58</v>
      </c>
      <c r="O268" t="str">
        <f>VLOOKUP(Table1[[#This Row],[Nhân viên phụ trách]],TUKHOA_DATA!$G$2:$H$13,2,FALSE)</f>
        <v>NV05</v>
      </c>
      <c r="P268" s="18">
        <v>100</v>
      </c>
      <c r="Q268">
        <v>82</v>
      </c>
      <c r="R268" s="18">
        <f>Table1[[#This Row],[Số lượng]]*Table1[[#This Row],[Giá bán ($)]]</f>
        <v>8200</v>
      </c>
      <c r="S268">
        <f>VLOOKUP(Table1[[#This Row],[Tên dòng sản phẩm]],'Ngân sách'!$C$29:$D$32,2,FALSE)</f>
        <v>28</v>
      </c>
    </row>
    <row r="269" spans="1:19">
      <c r="A269" s="9">
        <v>44614</v>
      </c>
      <c r="B269" s="9" t="str">
        <f>CHOOSE(WEEKDAY(Table1[[#This Row],[Ngày]],1),"CN","T2","T3","T4","T5","T6","T7","CN")</f>
        <v>T3</v>
      </c>
      <c r="C269" t="str">
        <f>"Tháng "&amp;MONTH(Table1[[#This Row],[Ngày]]) &amp; "/" &amp;YEAR(Table1[[#This Row],[Ngày]])</f>
        <v>Tháng 2/2022</v>
      </c>
      <c r="D269" t="str">
        <f>"Q "&amp;IF(Table1[[#This Row],[Ngày]]="","",ROUNDUP(MONTH(Table1[[#This Row],[Ngày]])/3,0)) &amp; "/" &amp; YEAR(Table1[[#This Row],[Ngày]])</f>
        <v>Q 1/2022</v>
      </c>
      <c r="E269">
        <f>YEAR(Table1[[#This Row],[Ngày]])</f>
        <v>2022</v>
      </c>
      <c r="F269" s="5">
        <v>0.39819444444444446</v>
      </c>
      <c r="G269" t="str">
        <f>IF(Table1[[#This Row],[Thời gian]]="","",VLOOKUP(Table1[[#This Row],[Thời gian]]-TRUNC(Table1[[#This Row],[Thời gian]]),tblTimes78[],2,TRUE))</f>
        <v>8 AM - 10 AM</v>
      </c>
      <c r="H269" t="s">
        <v>172</v>
      </c>
      <c r="I269" t="s">
        <v>46</v>
      </c>
      <c r="J269" t="s">
        <v>94</v>
      </c>
      <c r="K269" t="str">
        <f>VLOOKUP(Table1[[#This Row],[Khu vực]],TUKHOA_DATA!$E$2:$F$12,2,FALSE)</f>
        <v>KV02</v>
      </c>
      <c r="L269" t="s">
        <v>43</v>
      </c>
      <c r="M269" t="str">
        <f>VLOOKUP(Table1[[#This Row],[Kênh mua hàng]],TUKHOA_DATA!$C$2:$D$12,2,FALSE)</f>
        <v>K02</v>
      </c>
      <c r="N269" t="s">
        <v>96</v>
      </c>
      <c r="O269" t="str">
        <f>VLOOKUP(Table1[[#This Row],[Nhân viên phụ trách]],TUKHOA_DATA!$G$2:$H$13,2,FALSE)</f>
        <v>NV04</v>
      </c>
      <c r="P269" s="18">
        <v>90</v>
      </c>
      <c r="Q269">
        <v>36</v>
      </c>
      <c r="R269" s="18">
        <f>Table1[[#This Row],[Số lượng]]*Table1[[#This Row],[Giá bán ($)]]</f>
        <v>3240</v>
      </c>
      <c r="S269">
        <f>VLOOKUP(Table1[[#This Row],[Tên dòng sản phẩm]],'Ngân sách'!$C$29:$D$32,2,FALSE)</f>
        <v>25</v>
      </c>
    </row>
    <row r="270" spans="1:19">
      <c r="A270" s="9">
        <v>44617</v>
      </c>
      <c r="B270" s="9" t="str">
        <f>CHOOSE(WEEKDAY(Table1[[#This Row],[Ngày]],1),"CN","T2","T3","T4","T5","T6","T7","CN")</f>
        <v>T6</v>
      </c>
      <c r="C270" t="str">
        <f>"Tháng "&amp;MONTH(Table1[[#This Row],[Ngày]]) &amp; "/" &amp;YEAR(Table1[[#This Row],[Ngày]])</f>
        <v>Tháng 2/2022</v>
      </c>
      <c r="D270" t="str">
        <f>"Q "&amp;IF(Table1[[#This Row],[Ngày]]="","",ROUNDUP(MONTH(Table1[[#This Row],[Ngày]])/3,0)) &amp; "/" &amp; YEAR(Table1[[#This Row],[Ngày]])</f>
        <v>Q 1/2022</v>
      </c>
      <c r="E270">
        <f>YEAR(Table1[[#This Row],[Ngày]])</f>
        <v>2022</v>
      </c>
      <c r="F270" s="5">
        <v>0.39819444444444446</v>
      </c>
      <c r="G270" t="str">
        <f>IF(Table1[[#This Row],[Thời gian]]="","",VLOOKUP(Table1[[#This Row],[Thời gian]]-TRUNC(Table1[[#This Row],[Thời gian]]),tblTimes78[],2,TRUE))</f>
        <v>8 AM - 10 AM</v>
      </c>
      <c r="H270" t="s">
        <v>173</v>
      </c>
      <c r="I270" t="s">
        <v>41</v>
      </c>
      <c r="J270" t="s">
        <v>94</v>
      </c>
      <c r="K270" t="str">
        <f>VLOOKUP(Table1[[#This Row],[Khu vực]],TUKHOA_DATA!$E$2:$F$12,2,FALSE)</f>
        <v>KV02</v>
      </c>
      <c r="L270" t="s">
        <v>43</v>
      </c>
      <c r="M270" t="str">
        <f>VLOOKUP(Table1[[#This Row],[Kênh mua hàng]],TUKHOA_DATA!$C$2:$D$12,2,FALSE)</f>
        <v>K02</v>
      </c>
      <c r="N270" t="s">
        <v>51</v>
      </c>
      <c r="O270" t="str">
        <f>VLOOKUP(Table1[[#This Row],[Nhân viên phụ trách]],TUKHOA_DATA!$G$2:$H$13,2,FALSE)</f>
        <v>NV01</v>
      </c>
      <c r="P270" s="18">
        <v>100</v>
      </c>
      <c r="Q270">
        <v>79</v>
      </c>
      <c r="R270" s="18">
        <f>Table1[[#This Row],[Số lượng]]*Table1[[#This Row],[Giá bán ($)]]</f>
        <v>7900</v>
      </c>
      <c r="S270">
        <f>VLOOKUP(Table1[[#This Row],[Tên dòng sản phẩm]],'Ngân sách'!$C$29:$D$32,2,FALSE)</f>
        <v>28</v>
      </c>
    </row>
    <row r="271" spans="1:19">
      <c r="A271" s="9">
        <v>44617</v>
      </c>
      <c r="B271" s="9" t="str">
        <f>CHOOSE(WEEKDAY(Table1[[#This Row],[Ngày]],1),"CN","T2","T3","T4","T5","T6","T7","CN")</f>
        <v>T6</v>
      </c>
      <c r="C271" t="str">
        <f>"Tháng "&amp;MONTH(Table1[[#This Row],[Ngày]]) &amp; "/" &amp;YEAR(Table1[[#This Row],[Ngày]])</f>
        <v>Tháng 2/2022</v>
      </c>
      <c r="D271" t="str">
        <f>"Q "&amp;IF(Table1[[#This Row],[Ngày]]="","",ROUNDUP(MONTH(Table1[[#This Row],[Ngày]])/3,0)) &amp; "/" &amp; YEAR(Table1[[#This Row],[Ngày]])</f>
        <v>Q 1/2022</v>
      </c>
      <c r="E271">
        <f>YEAR(Table1[[#This Row],[Ngày]])</f>
        <v>2022</v>
      </c>
      <c r="F271" s="5">
        <v>0.41469907407407408</v>
      </c>
      <c r="G271" t="str">
        <f>IF(Table1[[#This Row],[Thời gian]]="","",VLOOKUP(Table1[[#This Row],[Thời gian]]-TRUNC(Table1[[#This Row],[Thời gian]]),tblTimes78[],2,TRUE))</f>
        <v>8 AM - 10 AM</v>
      </c>
      <c r="H271" t="s">
        <v>174</v>
      </c>
      <c r="I271" t="s">
        <v>44</v>
      </c>
      <c r="J271" t="s">
        <v>97</v>
      </c>
      <c r="K271" t="str">
        <f>VLOOKUP(Table1[[#This Row],[Khu vực]],TUKHOA_DATA!$E$2:$F$12,2,FALSE)</f>
        <v>KV01</v>
      </c>
      <c r="L271" t="s">
        <v>43</v>
      </c>
      <c r="M271" t="str">
        <f>VLOOKUP(Table1[[#This Row],[Kênh mua hàng]],TUKHOA_DATA!$C$2:$D$12,2,FALSE)</f>
        <v>K02</v>
      </c>
      <c r="N271" t="s">
        <v>51</v>
      </c>
      <c r="O271" t="str">
        <f>VLOOKUP(Table1[[#This Row],[Nhân viên phụ trách]],TUKHOA_DATA!$G$2:$H$13,2,FALSE)</f>
        <v>NV01</v>
      </c>
      <c r="P271" s="18">
        <v>110</v>
      </c>
      <c r="Q271">
        <v>51</v>
      </c>
      <c r="R271" s="18">
        <f>Table1[[#This Row],[Số lượng]]*Table1[[#This Row],[Giá bán ($)]]</f>
        <v>5610</v>
      </c>
      <c r="S271">
        <f>VLOOKUP(Table1[[#This Row],[Tên dòng sản phẩm]],'Ngân sách'!$C$29:$D$32,2,FALSE)</f>
        <v>36</v>
      </c>
    </row>
    <row r="272" spans="1:19">
      <c r="A272" s="9">
        <v>44621</v>
      </c>
      <c r="B272" s="9" t="str">
        <f>CHOOSE(WEEKDAY(Table1[[#This Row],[Ngày]],1),"CN","T2","T3","T4","T5","T6","T7","CN")</f>
        <v>T3</v>
      </c>
      <c r="C272" t="str">
        <f>"Tháng "&amp;MONTH(Table1[[#This Row],[Ngày]]) &amp; "/" &amp;YEAR(Table1[[#This Row],[Ngày]])</f>
        <v>Tháng 3/2022</v>
      </c>
      <c r="D272" t="str">
        <f>"Q "&amp;IF(Table1[[#This Row],[Ngày]]="","",ROUNDUP(MONTH(Table1[[#This Row],[Ngày]])/3,0)) &amp; "/" &amp; YEAR(Table1[[#This Row],[Ngày]])</f>
        <v>Q 1/2022</v>
      </c>
      <c r="E272">
        <f>YEAR(Table1[[#This Row],[Ngày]])</f>
        <v>2022</v>
      </c>
      <c r="F272" s="5">
        <v>0.46232638888888888</v>
      </c>
      <c r="G272" t="str">
        <f>IF(Table1[[#This Row],[Thời gian]]="","",VLOOKUP(Table1[[#This Row],[Thời gian]]-TRUNC(Table1[[#This Row],[Thời gian]]),tblTimes78[],2,TRUE))</f>
        <v>10 AM - 12 PM</v>
      </c>
      <c r="H272" t="s">
        <v>179</v>
      </c>
      <c r="I272" t="s">
        <v>44</v>
      </c>
      <c r="J272" t="s">
        <v>97</v>
      </c>
      <c r="K272" t="str">
        <f>VLOOKUP(Table1[[#This Row],[Khu vực]],TUKHOA_DATA!$E$2:$F$12,2,FALSE)</f>
        <v>KV01</v>
      </c>
      <c r="L272" t="s">
        <v>43</v>
      </c>
      <c r="M272" t="str">
        <f>VLOOKUP(Table1[[#This Row],[Kênh mua hàng]],TUKHOA_DATA!$C$2:$D$12,2,FALSE)</f>
        <v>K02</v>
      </c>
      <c r="N272" t="s">
        <v>58</v>
      </c>
      <c r="O272" t="str">
        <f>VLOOKUP(Table1[[#This Row],[Nhân viên phụ trách]],TUKHOA_DATA!$G$2:$H$13,2,FALSE)</f>
        <v>NV05</v>
      </c>
      <c r="P272" s="18">
        <v>110</v>
      </c>
      <c r="Q272">
        <v>55</v>
      </c>
      <c r="R272" s="18">
        <f>Table1[[#This Row],[Số lượng]]*Table1[[#This Row],[Giá bán ($)]]</f>
        <v>6050</v>
      </c>
      <c r="S272">
        <f>VLOOKUP(Table1[[#This Row],[Tên dòng sản phẩm]],'Ngân sách'!$C$29:$D$32,2,FALSE)</f>
        <v>36</v>
      </c>
    </row>
    <row r="273" spans="1:19">
      <c r="A273" s="9">
        <v>44624</v>
      </c>
      <c r="B273" s="9" t="str">
        <f>CHOOSE(WEEKDAY(Table1[[#This Row],[Ngày]],1),"CN","T2","T3","T4","T5","T6","T7","CN")</f>
        <v>T6</v>
      </c>
      <c r="C273" t="str">
        <f>"Tháng "&amp;MONTH(Table1[[#This Row],[Ngày]]) &amp; "/" &amp;YEAR(Table1[[#This Row],[Ngày]])</f>
        <v>Tháng 3/2022</v>
      </c>
      <c r="D273" t="str">
        <f>"Q "&amp;IF(Table1[[#This Row],[Ngày]]="","",ROUNDUP(MONTH(Table1[[#This Row],[Ngày]])/3,0)) &amp; "/" &amp; YEAR(Table1[[#This Row],[Ngày]])</f>
        <v>Q 1/2022</v>
      </c>
      <c r="E273">
        <f>YEAR(Table1[[#This Row],[Ngày]])</f>
        <v>2022</v>
      </c>
      <c r="F273" s="5">
        <v>0.60025462962962961</v>
      </c>
      <c r="G273" t="str">
        <f>IF(Table1[[#This Row],[Thời gian]]="","",VLOOKUP(Table1[[#This Row],[Thời gian]]-TRUNC(Table1[[#This Row],[Thời gian]]),tblTimes78[],2,TRUE))</f>
        <v>2 PM - 4 PM</v>
      </c>
      <c r="H273" t="s">
        <v>182</v>
      </c>
      <c r="I273" t="s">
        <v>44</v>
      </c>
      <c r="J273" t="s">
        <v>54</v>
      </c>
      <c r="K273" t="str">
        <f>VLOOKUP(Table1[[#This Row],[Khu vực]],TUKHOA_DATA!$E$2:$F$12,2,FALSE)</f>
        <v>KV04</v>
      </c>
      <c r="L273" t="s">
        <v>43</v>
      </c>
      <c r="M273" t="str">
        <f>VLOOKUP(Table1[[#This Row],[Kênh mua hàng]],TUKHOA_DATA!$C$2:$D$12,2,FALSE)</f>
        <v>K02</v>
      </c>
      <c r="N273" t="s">
        <v>99</v>
      </c>
      <c r="O273" t="str">
        <f>VLOOKUP(Table1[[#This Row],[Nhân viên phụ trách]],TUKHOA_DATA!$G$2:$H$13,2,FALSE)</f>
        <v>NV03</v>
      </c>
      <c r="P273" s="18">
        <v>110</v>
      </c>
      <c r="Q273">
        <v>54</v>
      </c>
      <c r="R273" s="18">
        <f>Table1[[#This Row],[Số lượng]]*Table1[[#This Row],[Giá bán ($)]]</f>
        <v>5940</v>
      </c>
      <c r="S273">
        <f>VLOOKUP(Table1[[#This Row],[Tên dòng sản phẩm]],'Ngân sách'!$C$29:$D$32,2,FALSE)</f>
        <v>36</v>
      </c>
    </row>
    <row r="274" spans="1:19">
      <c r="A274" s="9">
        <v>44625</v>
      </c>
      <c r="B274" s="9" t="str">
        <f>CHOOSE(WEEKDAY(Table1[[#This Row],[Ngày]],1),"CN","T2","T3","T4","T5","T6","T7","CN")</f>
        <v>T7</v>
      </c>
      <c r="C274" t="str">
        <f>"Tháng "&amp;MONTH(Table1[[#This Row],[Ngày]]) &amp; "/" &amp;YEAR(Table1[[#This Row],[Ngày]])</f>
        <v>Tháng 3/2022</v>
      </c>
      <c r="D274" t="str">
        <f>"Q "&amp;IF(Table1[[#This Row],[Ngày]]="","",ROUNDUP(MONTH(Table1[[#This Row],[Ngày]])/3,0)) &amp; "/" &amp; YEAR(Table1[[#This Row],[Ngày]])</f>
        <v>Q 1/2022</v>
      </c>
      <c r="E274">
        <f>YEAR(Table1[[#This Row],[Ngày]])</f>
        <v>2022</v>
      </c>
      <c r="F274" s="5">
        <v>0.54631944444444447</v>
      </c>
      <c r="G274" t="str">
        <f>IF(Table1[[#This Row],[Thời gian]]="","",VLOOKUP(Table1[[#This Row],[Thời gian]]-TRUNC(Table1[[#This Row],[Thời gian]]),tblTimes78[],2,TRUE))</f>
        <v>12 PM - 2 PM</v>
      </c>
      <c r="H274" t="s">
        <v>184</v>
      </c>
      <c r="I274" t="s">
        <v>38</v>
      </c>
      <c r="J274" t="s">
        <v>54</v>
      </c>
      <c r="K274" t="str">
        <f>VLOOKUP(Table1[[#This Row],[Khu vực]],TUKHOA_DATA!$E$2:$F$12,2,FALSE)</f>
        <v>KV04</v>
      </c>
      <c r="L274" t="s">
        <v>43</v>
      </c>
      <c r="M274" t="str">
        <f>VLOOKUP(Table1[[#This Row],[Kênh mua hàng]],TUKHOA_DATA!$C$2:$D$12,2,FALSE)</f>
        <v>K02</v>
      </c>
      <c r="N274" t="s">
        <v>96</v>
      </c>
      <c r="O274" t="str">
        <f>VLOOKUP(Table1[[#This Row],[Nhân viên phụ trách]],TUKHOA_DATA!$G$2:$H$13,2,FALSE)</f>
        <v>NV04</v>
      </c>
      <c r="P274" s="18">
        <v>100</v>
      </c>
      <c r="Q274">
        <v>60</v>
      </c>
      <c r="R274" s="18">
        <f>Table1[[#This Row],[Số lượng]]*Table1[[#This Row],[Giá bán ($)]]</f>
        <v>6000</v>
      </c>
      <c r="S274">
        <f>VLOOKUP(Table1[[#This Row],[Tên dòng sản phẩm]],'Ngân sách'!$C$29:$D$32,2,FALSE)</f>
        <v>22</v>
      </c>
    </row>
    <row r="275" spans="1:19">
      <c r="A275" s="9">
        <v>44628</v>
      </c>
      <c r="B275" s="9" t="str">
        <f>CHOOSE(WEEKDAY(Table1[[#This Row],[Ngày]],1),"CN","T2","T3","T4","T5","T6","T7","CN")</f>
        <v>T3</v>
      </c>
      <c r="C275" t="str">
        <f>"Tháng "&amp;MONTH(Table1[[#This Row],[Ngày]]) &amp; "/" &amp;YEAR(Table1[[#This Row],[Ngày]])</f>
        <v>Tháng 3/2022</v>
      </c>
      <c r="D275" t="str">
        <f>"Q "&amp;IF(Table1[[#This Row],[Ngày]]="","",ROUNDUP(MONTH(Table1[[#This Row],[Ngày]])/3,0)) &amp; "/" &amp; YEAR(Table1[[#This Row],[Ngày]])</f>
        <v>Q 1/2022</v>
      </c>
      <c r="E275">
        <f>YEAR(Table1[[#This Row],[Ngày]])</f>
        <v>2022</v>
      </c>
      <c r="F275" s="5">
        <v>0.5581828703703704</v>
      </c>
      <c r="G275" t="str">
        <f>IF(Table1[[#This Row],[Thời gian]]="","",VLOOKUP(Table1[[#This Row],[Thời gian]]-TRUNC(Table1[[#This Row],[Thời gian]]),tblTimes78[],2,TRUE))</f>
        <v>12 PM - 2 PM</v>
      </c>
      <c r="H275" t="s">
        <v>188</v>
      </c>
      <c r="I275" t="s">
        <v>41</v>
      </c>
      <c r="J275" t="s">
        <v>89</v>
      </c>
      <c r="K275" t="str">
        <f>VLOOKUP(Table1[[#This Row],[Khu vực]],TUKHOA_DATA!$E$2:$F$12,2,FALSE)</f>
        <v>KV06</v>
      </c>
      <c r="L275" t="s">
        <v>43</v>
      </c>
      <c r="M275" t="str">
        <f>VLOOKUP(Table1[[#This Row],[Kênh mua hàng]],TUKHOA_DATA!$C$2:$D$12,2,FALSE)</f>
        <v>K02</v>
      </c>
      <c r="N275" t="s">
        <v>57</v>
      </c>
      <c r="O275" t="str">
        <f>VLOOKUP(Table1[[#This Row],[Nhân viên phụ trách]],TUKHOA_DATA!$G$2:$H$13,2,FALSE)</f>
        <v>NV02</v>
      </c>
      <c r="P275" s="18">
        <v>100</v>
      </c>
      <c r="Q275">
        <v>80</v>
      </c>
      <c r="R275" s="18">
        <f>Table1[[#This Row],[Số lượng]]*Table1[[#This Row],[Giá bán ($)]]</f>
        <v>8000</v>
      </c>
      <c r="S275">
        <f>VLOOKUP(Table1[[#This Row],[Tên dòng sản phẩm]],'Ngân sách'!$C$29:$D$32,2,FALSE)</f>
        <v>28</v>
      </c>
    </row>
    <row r="276" spans="1:19">
      <c r="A276" s="9">
        <v>44634</v>
      </c>
      <c r="B276" s="9" t="str">
        <f>CHOOSE(WEEKDAY(Table1[[#This Row],[Ngày]],1),"CN","T2","T3","T4","T5","T6","T7","CN")</f>
        <v>T2</v>
      </c>
      <c r="C276" t="str">
        <f>"Tháng "&amp;MONTH(Table1[[#This Row],[Ngày]]) &amp; "/" &amp;YEAR(Table1[[#This Row],[Ngày]])</f>
        <v>Tháng 3/2022</v>
      </c>
      <c r="D276" t="str">
        <f>"Q "&amp;IF(Table1[[#This Row],[Ngày]]="","",ROUNDUP(MONTH(Table1[[#This Row],[Ngày]])/3,0)) &amp; "/" &amp; YEAR(Table1[[#This Row],[Ngày]])</f>
        <v>Q 1/2022</v>
      </c>
      <c r="E276">
        <f>YEAR(Table1[[#This Row],[Ngày]])</f>
        <v>2022</v>
      </c>
      <c r="F276" s="5">
        <v>0.42484953703703704</v>
      </c>
      <c r="G276" t="str">
        <f>IF(Table1[[#This Row],[Thời gian]]="","",VLOOKUP(Table1[[#This Row],[Thời gian]]-TRUNC(Table1[[#This Row],[Thời gian]]),tblTimes78[],2,TRUE))</f>
        <v>10 AM - 12 PM</v>
      </c>
      <c r="H276" t="s">
        <v>195</v>
      </c>
      <c r="I276" t="s">
        <v>41</v>
      </c>
      <c r="J276" t="s">
        <v>89</v>
      </c>
      <c r="K276" t="str">
        <f>VLOOKUP(Table1[[#This Row],[Khu vực]],TUKHOA_DATA!$E$2:$F$12,2,FALSE)</f>
        <v>KV06</v>
      </c>
      <c r="L276" t="s">
        <v>43</v>
      </c>
      <c r="M276" t="str">
        <f>VLOOKUP(Table1[[#This Row],[Kênh mua hàng]],TUKHOA_DATA!$C$2:$D$12,2,FALSE)</f>
        <v>K02</v>
      </c>
      <c r="N276" t="s">
        <v>58</v>
      </c>
      <c r="O276" t="str">
        <f>VLOOKUP(Table1[[#This Row],[Nhân viên phụ trách]],TUKHOA_DATA!$G$2:$H$13,2,FALSE)</f>
        <v>NV05</v>
      </c>
      <c r="P276" s="18">
        <v>100</v>
      </c>
      <c r="Q276">
        <v>81</v>
      </c>
      <c r="R276" s="18">
        <f>Table1[[#This Row],[Số lượng]]*Table1[[#This Row],[Giá bán ($)]]</f>
        <v>8100</v>
      </c>
      <c r="S276">
        <f>VLOOKUP(Table1[[#This Row],[Tên dòng sản phẩm]],'Ngân sách'!$C$29:$D$32,2,FALSE)</f>
        <v>28</v>
      </c>
    </row>
    <row r="277" spans="1:19">
      <c r="A277" s="9">
        <v>44634</v>
      </c>
      <c r="B277" s="9" t="str">
        <f>CHOOSE(WEEKDAY(Table1[[#This Row],[Ngày]],1),"CN","T2","T3","T4","T5","T6","T7","CN")</f>
        <v>T2</v>
      </c>
      <c r="C277" t="str">
        <f>"Tháng "&amp;MONTH(Table1[[#This Row],[Ngày]]) &amp; "/" &amp;YEAR(Table1[[#This Row],[Ngày]])</f>
        <v>Tháng 3/2022</v>
      </c>
      <c r="D277" t="str">
        <f>"Q "&amp;IF(Table1[[#This Row],[Ngày]]="","",ROUNDUP(MONTH(Table1[[#This Row],[Ngày]])/3,0)) &amp; "/" &amp; YEAR(Table1[[#This Row],[Ngày]])</f>
        <v>Q 1/2022</v>
      </c>
      <c r="E277">
        <f>YEAR(Table1[[#This Row],[Ngày]])</f>
        <v>2022</v>
      </c>
      <c r="F277" s="5">
        <v>0.33631944444444445</v>
      </c>
      <c r="G277" t="str">
        <f>IF(Table1[[#This Row],[Thời gian]]="","",VLOOKUP(Table1[[#This Row],[Thời gian]]-TRUNC(Table1[[#This Row],[Thời gian]]),tblTimes78[],2,TRUE))</f>
        <v>8 AM - 10 AM</v>
      </c>
      <c r="H277" t="s">
        <v>196</v>
      </c>
      <c r="I277" t="s">
        <v>41</v>
      </c>
      <c r="J277" t="s">
        <v>56</v>
      </c>
      <c r="K277" t="str">
        <f>VLOOKUP(Table1[[#This Row],[Khu vực]],TUKHOA_DATA!$E$2:$F$12,2,FALSE)</f>
        <v>KV03</v>
      </c>
      <c r="L277" t="s">
        <v>43</v>
      </c>
      <c r="M277" t="str">
        <f>VLOOKUP(Table1[[#This Row],[Kênh mua hàng]],TUKHOA_DATA!$C$2:$D$12,2,FALSE)</f>
        <v>K02</v>
      </c>
      <c r="N277" t="s">
        <v>99</v>
      </c>
      <c r="O277" t="str">
        <f>VLOOKUP(Table1[[#This Row],[Nhân viên phụ trách]],TUKHOA_DATA!$G$2:$H$13,2,FALSE)</f>
        <v>NV03</v>
      </c>
      <c r="P277" s="18">
        <v>100</v>
      </c>
      <c r="Q277">
        <v>82</v>
      </c>
      <c r="R277" s="18">
        <f>Table1[[#This Row],[Số lượng]]*Table1[[#This Row],[Giá bán ($)]]</f>
        <v>8200</v>
      </c>
      <c r="S277">
        <f>VLOOKUP(Table1[[#This Row],[Tên dòng sản phẩm]],'Ngân sách'!$C$29:$D$32,2,FALSE)</f>
        <v>28</v>
      </c>
    </row>
    <row r="278" spans="1:19">
      <c r="A278" s="9">
        <v>44637</v>
      </c>
      <c r="B278" s="9" t="str">
        <f>CHOOSE(WEEKDAY(Table1[[#This Row],[Ngày]],1),"CN","T2","T3","T4","T5","T6","T7","CN")</f>
        <v>T5</v>
      </c>
      <c r="C278" t="str">
        <f>"Tháng "&amp;MONTH(Table1[[#This Row],[Ngày]]) &amp; "/" &amp;YEAR(Table1[[#This Row],[Ngày]])</f>
        <v>Tháng 3/2022</v>
      </c>
      <c r="D278" t="str">
        <f>"Q "&amp;IF(Table1[[#This Row],[Ngày]]="","",ROUNDUP(MONTH(Table1[[#This Row],[Ngày]])/3,0)) &amp; "/" &amp; YEAR(Table1[[#This Row],[Ngày]])</f>
        <v>Q 1/2022</v>
      </c>
      <c r="E278">
        <f>YEAR(Table1[[#This Row],[Ngày]])</f>
        <v>2022</v>
      </c>
      <c r="F278" s="5">
        <v>0.33758101851851857</v>
      </c>
      <c r="G278" t="str">
        <f>IF(Table1[[#This Row],[Thời gian]]="","",VLOOKUP(Table1[[#This Row],[Thời gian]]-TRUNC(Table1[[#This Row],[Thời gian]]),tblTimes78[],2,TRUE))</f>
        <v>8 AM - 10 AM</v>
      </c>
      <c r="H278" t="s">
        <v>199</v>
      </c>
      <c r="I278" t="s">
        <v>44</v>
      </c>
      <c r="J278" t="s">
        <v>56</v>
      </c>
      <c r="K278" t="str">
        <f>VLOOKUP(Table1[[#This Row],[Khu vực]],TUKHOA_DATA!$E$2:$F$12,2,FALSE)</f>
        <v>KV03</v>
      </c>
      <c r="L278" t="s">
        <v>43</v>
      </c>
      <c r="M278" t="str">
        <f>VLOOKUP(Table1[[#This Row],[Kênh mua hàng]],TUKHOA_DATA!$C$2:$D$12,2,FALSE)</f>
        <v>K02</v>
      </c>
      <c r="N278" t="s">
        <v>96</v>
      </c>
      <c r="O278" t="str">
        <f>VLOOKUP(Table1[[#This Row],[Nhân viên phụ trách]],TUKHOA_DATA!$G$2:$H$13,2,FALSE)</f>
        <v>NV04</v>
      </c>
      <c r="P278" s="18">
        <v>110</v>
      </c>
      <c r="Q278">
        <v>54</v>
      </c>
      <c r="R278" s="18">
        <f>Table1[[#This Row],[Số lượng]]*Table1[[#This Row],[Giá bán ($)]]</f>
        <v>5940</v>
      </c>
      <c r="S278">
        <f>VLOOKUP(Table1[[#This Row],[Tên dòng sản phẩm]],'Ngân sách'!$C$29:$D$32,2,FALSE)</f>
        <v>36</v>
      </c>
    </row>
    <row r="279" spans="1:19">
      <c r="A279" s="9">
        <v>44638</v>
      </c>
      <c r="B279" s="9" t="str">
        <f>CHOOSE(WEEKDAY(Table1[[#This Row],[Ngày]],1),"CN","T2","T3","T4","T5","T6","T7","CN")</f>
        <v>T6</v>
      </c>
      <c r="C279" t="str">
        <f>"Tháng "&amp;MONTH(Table1[[#This Row],[Ngày]]) &amp; "/" &amp;YEAR(Table1[[#This Row],[Ngày]])</f>
        <v>Tháng 3/2022</v>
      </c>
      <c r="D279" t="str">
        <f>"Q "&amp;IF(Table1[[#This Row],[Ngày]]="","",ROUNDUP(MONTH(Table1[[#This Row],[Ngày]])/3,0)) &amp; "/" &amp; YEAR(Table1[[#This Row],[Ngày]])</f>
        <v>Q 1/2022</v>
      </c>
      <c r="E279">
        <f>YEAR(Table1[[#This Row],[Ngày]])</f>
        <v>2022</v>
      </c>
      <c r="F279" s="5">
        <v>0.43979166666666664</v>
      </c>
      <c r="G279" t="str">
        <f>IF(Table1[[#This Row],[Thời gian]]="","",VLOOKUP(Table1[[#This Row],[Thời gian]]-TRUNC(Table1[[#This Row],[Thời gian]]),tblTimes78[],2,TRUE))</f>
        <v>10 AM - 12 PM</v>
      </c>
      <c r="H279" t="s">
        <v>200</v>
      </c>
      <c r="I279" t="s">
        <v>38</v>
      </c>
      <c r="J279" t="s">
        <v>56</v>
      </c>
      <c r="K279" t="str">
        <f>VLOOKUP(Table1[[#This Row],[Khu vực]],TUKHOA_DATA!$E$2:$F$12,2,FALSE)</f>
        <v>KV03</v>
      </c>
      <c r="L279" t="s">
        <v>43</v>
      </c>
      <c r="M279" t="str">
        <f>VLOOKUP(Table1[[#This Row],[Kênh mua hàng]],TUKHOA_DATA!$C$2:$D$12,2,FALSE)</f>
        <v>K02</v>
      </c>
      <c r="N279" t="s">
        <v>57</v>
      </c>
      <c r="O279" t="str">
        <f>VLOOKUP(Table1[[#This Row],[Nhân viên phụ trách]],TUKHOA_DATA!$G$2:$H$13,2,FALSE)</f>
        <v>NV02</v>
      </c>
      <c r="P279" s="18">
        <v>100</v>
      </c>
      <c r="Q279">
        <v>60</v>
      </c>
      <c r="R279" s="18">
        <f>Table1[[#This Row],[Số lượng]]*Table1[[#This Row],[Giá bán ($)]]</f>
        <v>6000</v>
      </c>
      <c r="S279">
        <f>VLOOKUP(Table1[[#This Row],[Tên dòng sản phẩm]],'Ngân sách'!$C$29:$D$32,2,FALSE)</f>
        <v>22</v>
      </c>
    </row>
    <row r="280" spans="1:19">
      <c r="A280" s="9">
        <v>44638</v>
      </c>
      <c r="B280" s="9" t="str">
        <f>CHOOSE(WEEKDAY(Table1[[#This Row],[Ngày]],1),"CN","T2","T3","T4","T5","T6","T7","CN")</f>
        <v>T6</v>
      </c>
      <c r="C280" t="str">
        <f>"Tháng "&amp;MONTH(Table1[[#This Row],[Ngày]]) &amp; "/" &amp;YEAR(Table1[[#This Row],[Ngày]])</f>
        <v>Tháng 3/2022</v>
      </c>
      <c r="D280" t="str">
        <f>"Q "&amp;IF(Table1[[#This Row],[Ngày]]="","",ROUNDUP(MONTH(Table1[[#This Row],[Ngày]])/3,0)) &amp; "/" &amp; YEAR(Table1[[#This Row],[Ngày]])</f>
        <v>Q 1/2022</v>
      </c>
      <c r="E280">
        <f>YEAR(Table1[[#This Row],[Ngày]])</f>
        <v>2022</v>
      </c>
      <c r="F280" s="5">
        <v>0.33631944444444445</v>
      </c>
      <c r="G280" t="str">
        <f>IF(Table1[[#This Row],[Thời gian]]="","",VLOOKUP(Table1[[#This Row],[Thời gian]]-TRUNC(Table1[[#This Row],[Thời gian]]),tblTimes78[],2,TRUE))</f>
        <v>8 AM - 10 AM</v>
      </c>
      <c r="H280" t="s">
        <v>201</v>
      </c>
      <c r="I280" t="s">
        <v>44</v>
      </c>
      <c r="J280" t="s">
        <v>54</v>
      </c>
      <c r="K280" t="str">
        <f>VLOOKUP(Table1[[#This Row],[Khu vực]],TUKHOA_DATA!$E$2:$F$12,2,FALSE)</f>
        <v>KV04</v>
      </c>
      <c r="L280" t="s">
        <v>43</v>
      </c>
      <c r="M280" t="str">
        <f>VLOOKUP(Table1[[#This Row],[Kênh mua hàng]],TUKHOA_DATA!$C$2:$D$12,2,FALSE)</f>
        <v>K02</v>
      </c>
      <c r="N280" t="s">
        <v>51</v>
      </c>
      <c r="O280" t="str">
        <f>VLOOKUP(Table1[[#This Row],[Nhân viên phụ trách]],TUKHOA_DATA!$G$2:$H$13,2,FALSE)</f>
        <v>NV01</v>
      </c>
      <c r="P280" s="18">
        <v>110</v>
      </c>
      <c r="Q280">
        <v>52</v>
      </c>
      <c r="R280" s="18">
        <f>Table1[[#This Row],[Số lượng]]*Table1[[#This Row],[Giá bán ($)]]</f>
        <v>5720</v>
      </c>
      <c r="S280">
        <f>VLOOKUP(Table1[[#This Row],[Tên dòng sản phẩm]],'Ngân sách'!$C$29:$D$32,2,FALSE)</f>
        <v>36</v>
      </c>
    </row>
    <row r="281" spans="1:19">
      <c r="A281" s="9">
        <v>44643</v>
      </c>
      <c r="B281" s="9" t="str">
        <f>CHOOSE(WEEKDAY(Table1[[#This Row],[Ngày]],1),"CN","T2","T3","T4","T5","T6","T7","CN")</f>
        <v>T4</v>
      </c>
      <c r="C281" t="str">
        <f>"Tháng "&amp;MONTH(Table1[[#This Row],[Ngày]]) &amp; "/" &amp;YEAR(Table1[[#This Row],[Ngày]])</f>
        <v>Tháng 3/2022</v>
      </c>
      <c r="D281" t="str">
        <f>"Q "&amp;IF(Table1[[#This Row],[Ngày]]="","",ROUNDUP(MONTH(Table1[[#This Row],[Ngày]])/3,0)) &amp; "/" &amp; YEAR(Table1[[#This Row],[Ngày]])</f>
        <v>Q 1/2022</v>
      </c>
      <c r="E281">
        <f>YEAR(Table1[[#This Row],[Ngày]])</f>
        <v>2022</v>
      </c>
      <c r="F281" s="5">
        <v>0.37782407407407409</v>
      </c>
      <c r="G281" t="str">
        <f>IF(Table1[[#This Row],[Thời gian]]="","",VLOOKUP(Table1[[#This Row],[Thời gian]]-TRUNC(Table1[[#This Row],[Thời gian]]),tblTimes78[],2,TRUE))</f>
        <v>8 AM - 10 AM</v>
      </c>
      <c r="H281" t="s">
        <v>203</v>
      </c>
      <c r="I281" t="s">
        <v>44</v>
      </c>
      <c r="J281" t="s">
        <v>97</v>
      </c>
      <c r="K281" t="str">
        <f>VLOOKUP(Table1[[#This Row],[Khu vực]],TUKHOA_DATA!$E$2:$F$12,2,FALSE)</f>
        <v>KV01</v>
      </c>
      <c r="L281" t="s">
        <v>43</v>
      </c>
      <c r="M281" t="str">
        <f>VLOOKUP(Table1[[#This Row],[Kênh mua hàng]],TUKHOA_DATA!$C$2:$D$12,2,FALSE)</f>
        <v>K02</v>
      </c>
      <c r="N281" t="s">
        <v>51</v>
      </c>
      <c r="O281" t="str">
        <f>VLOOKUP(Table1[[#This Row],[Nhân viên phụ trách]],TUKHOA_DATA!$G$2:$H$13,2,FALSE)</f>
        <v>NV01</v>
      </c>
      <c r="P281" s="18">
        <v>110</v>
      </c>
      <c r="Q281">
        <v>52</v>
      </c>
      <c r="R281" s="18">
        <f>Table1[[#This Row],[Số lượng]]*Table1[[#This Row],[Giá bán ($)]]</f>
        <v>5720</v>
      </c>
      <c r="S281">
        <f>VLOOKUP(Table1[[#This Row],[Tên dòng sản phẩm]],'Ngân sách'!$C$29:$D$32,2,FALSE)</f>
        <v>36</v>
      </c>
    </row>
    <row r="282" spans="1:19">
      <c r="A282" s="9">
        <v>44644</v>
      </c>
      <c r="B282" s="9" t="str">
        <f>CHOOSE(WEEKDAY(Table1[[#This Row],[Ngày]],1),"CN","T2","T3","T4","T5","T6","T7","CN")</f>
        <v>T5</v>
      </c>
      <c r="C282" t="str">
        <f>"Tháng "&amp;MONTH(Table1[[#This Row],[Ngày]]) &amp; "/" &amp;YEAR(Table1[[#This Row],[Ngày]])</f>
        <v>Tháng 3/2022</v>
      </c>
      <c r="D282" t="str">
        <f>"Q "&amp;IF(Table1[[#This Row],[Ngày]]="","",ROUNDUP(MONTH(Table1[[#This Row],[Ngày]])/3,0)) &amp; "/" &amp; YEAR(Table1[[#This Row],[Ngày]])</f>
        <v>Q 1/2022</v>
      </c>
      <c r="E282">
        <f>YEAR(Table1[[#This Row],[Ngày]])</f>
        <v>2022</v>
      </c>
      <c r="F282" s="5">
        <v>0.45493055555555556</v>
      </c>
      <c r="G282" t="str">
        <f>IF(Table1[[#This Row],[Thời gian]]="","",VLOOKUP(Table1[[#This Row],[Thời gian]]-TRUNC(Table1[[#This Row],[Thời gian]]),tblTimes78[],2,TRUE))</f>
        <v>10 AM - 12 PM</v>
      </c>
      <c r="H282" t="s">
        <v>204</v>
      </c>
      <c r="I282" t="s">
        <v>44</v>
      </c>
      <c r="J282" t="s">
        <v>56</v>
      </c>
      <c r="K282" t="str">
        <f>VLOOKUP(Table1[[#This Row],[Khu vực]],TUKHOA_DATA!$E$2:$F$12,2,FALSE)</f>
        <v>KV03</v>
      </c>
      <c r="L282" t="s">
        <v>43</v>
      </c>
      <c r="M282" t="str">
        <f>VLOOKUP(Table1[[#This Row],[Kênh mua hàng]],TUKHOA_DATA!$C$2:$D$12,2,FALSE)</f>
        <v>K02</v>
      </c>
      <c r="N282" t="s">
        <v>99</v>
      </c>
      <c r="O282" t="str">
        <f>VLOOKUP(Table1[[#This Row],[Nhân viên phụ trách]],TUKHOA_DATA!$G$2:$H$13,2,FALSE)</f>
        <v>NV03</v>
      </c>
      <c r="P282" s="18">
        <v>110</v>
      </c>
      <c r="Q282">
        <v>57</v>
      </c>
      <c r="R282" s="18">
        <f>Table1[[#This Row],[Số lượng]]*Table1[[#This Row],[Giá bán ($)]]</f>
        <v>6270</v>
      </c>
      <c r="S282">
        <f>VLOOKUP(Table1[[#This Row],[Tên dòng sản phẩm]],'Ngân sách'!$C$29:$D$32,2,FALSE)</f>
        <v>36</v>
      </c>
    </row>
    <row r="283" spans="1:19">
      <c r="A283" s="9">
        <v>44645</v>
      </c>
      <c r="B283" s="9" t="str">
        <f>CHOOSE(WEEKDAY(Table1[[#This Row],[Ngày]],1),"CN","T2","T3","T4","T5","T6","T7","CN")</f>
        <v>T6</v>
      </c>
      <c r="C283" t="str">
        <f>"Tháng "&amp;MONTH(Table1[[#This Row],[Ngày]]) &amp; "/" &amp;YEAR(Table1[[#This Row],[Ngày]])</f>
        <v>Tháng 3/2022</v>
      </c>
      <c r="D283" t="str">
        <f>"Q "&amp;IF(Table1[[#This Row],[Ngày]]="","",ROUNDUP(MONTH(Table1[[#This Row],[Ngày]])/3,0)) &amp; "/" &amp; YEAR(Table1[[#This Row],[Ngày]])</f>
        <v>Q 1/2022</v>
      </c>
      <c r="E283">
        <f>YEAR(Table1[[#This Row],[Ngày]])</f>
        <v>2022</v>
      </c>
      <c r="F283" s="5">
        <v>0.41469907407407408</v>
      </c>
      <c r="G283" t="str">
        <f>IF(Table1[[#This Row],[Thời gian]]="","",VLOOKUP(Table1[[#This Row],[Thời gian]]-TRUNC(Table1[[#This Row],[Thời gian]]),tblTimes78[],2,TRUE))</f>
        <v>8 AM - 10 AM</v>
      </c>
      <c r="H283" t="s">
        <v>206</v>
      </c>
      <c r="I283" t="s">
        <v>38</v>
      </c>
      <c r="J283" t="s">
        <v>94</v>
      </c>
      <c r="K283" t="str">
        <f>VLOOKUP(Table1[[#This Row],[Khu vực]],TUKHOA_DATA!$E$2:$F$12,2,FALSE)</f>
        <v>KV02</v>
      </c>
      <c r="L283" t="s">
        <v>43</v>
      </c>
      <c r="M283" t="str">
        <f>VLOOKUP(Table1[[#This Row],[Kênh mua hàng]],TUKHOA_DATA!$C$2:$D$12,2,FALSE)</f>
        <v>K02</v>
      </c>
      <c r="N283" t="s">
        <v>58</v>
      </c>
      <c r="O283" t="str">
        <f>VLOOKUP(Table1[[#This Row],[Nhân viên phụ trách]],TUKHOA_DATA!$G$2:$H$13,2,FALSE)</f>
        <v>NV05</v>
      </c>
      <c r="P283" s="18">
        <v>100</v>
      </c>
      <c r="Q283">
        <v>63</v>
      </c>
      <c r="R283" s="18">
        <f>Table1[[#This Row],[Số lượng]]*Table1[[#This Row],[Giá bán ($)]]</f>
        <v>6300</v>
      </c>
      <c r="S283">
        <f>VLOOKUP(Table1[[#This Row],[Tên dòng sản phẩm]],'Ngân sách'!$C$29:$D$32,2,FALSE)</f>
        <v>22</v>
      </c>
    </row>
    <row r="284" spans="1:19">
      <c r="A284" s="9">
        <v>44646</v>
      </c>
      <c r="B284" s="9" t="str">
        <f>CHOOSE(WEEKDAY(Table1[[#This Row],[Ngày]],1),"CN","T2","T3","T4","T5","T6","T7","CN")</f>
        <v>T7</v>
      </c>
      <c r="C284" t="str">
        <f>"Tháng "&amp;MONTH(Table1[[#This Row],[Ngày]]) &amp; "/" &amp;YEAR(Table1[[#This Row],[Ngày]])</f>
        <v>Tháng 3/2022</v>
      </c>
      <c r="D284" t="str">
        <f>"Q "&amp;IF(Table1[[#This Row],[Ngày]]="","",ROUNDUP(MONTH(Table1[[#This Row],[Ngày]])/3,0)) &amp; "/" &amp; YEAR(Table1[[#This Row],[Ngày]])</f>
        <v>Q 1/2022</v>
      </c>
      <c r="E284">
        <f>YEAR(Table1[[#This Row],[Ngày]])</f>
        <v>2022</v>
      </c>
      <c r="F284" s="5">
        <v>0.54631944444444447</v>
      </c>
      <c r="G284" t="str">
        <f>IF(Table1[[#This Row],[Thời gian]]="","",VLOOKUP(Table1[[#This Row],[Thời gian]]-TRUNC(Table1[[#This Row],[Thời gian]]),tblTimes78[],2,TRUE))</f>
        <v>12 PM - 2 PM</v>
      </c>
      <c r="H284" t="s">
        <v>207</v>
      </c>
      <c r="I284" t="s">
        <v>38</v>
      </c>
      <c r="J284" t="s">
        <v>54</v>
      </c>
      <c r="K284" t="str">
        <f>VLOOKUP(Table1[[#This Row],[Khu vực]],TUKHOA_DATA!$E$2:$F$12,2,FALSE)</f>
        <v>KV04</v>
      </c>
      <c r="L284" t="s">
        <v>43</v>
      </c>
      <c r="M284" t="str">
        <f>VLOOKUP(Table1[[#This Row],[Kênh mua hàng]],TUKHOA_DATA!$C$2:$D$12,2,FALSE)</f>
        <v>K02</v>
      </c>
      <c r="N284" t="s">
        <v>96</v>
      </c>
      <c r="O284" t="str">
        <f>VLOOKUP(Table1[[#This Row],[Nhân viên phụ trách]],TUKHOA_DATA!$G$2:$H$13,2,FALSE)</f>
        <v>NV04</v>
      </c>
      <c r="P284" s="18">
        <v>100</v>
      </c>
      <c r="Q284">
        <v>64</v>
      </c>
      <c r="R284" s="18">
        <f>Table1[[#This Row],[Số lượng]]*Table1[[#This Row],[Giá bán ($)]]</f>
        <v>6400</v>
      </c>
      <c r="S284">
        <f>VLOOKUP(Table1[[#This Row],[Tên dòng sản phẩm]],'Ngân sách'!$C$29:$D$32,2,FALSE)</f>
        <v>22</v>
      </c>
    </row>
    <row r="285" spans="1:19">
      <c r="A285" s="9">
        <v>44651</v>
      </c>
      <c r="B285" s="9" t="str">
        <f>CHOOSE(WEEKDAY(Table1[[#This Row],[Ngày]],1),"CN","T2","T3","T4","T5","T6","T7","CN")</f>
        <v>T5</v>
      </c>
      <c r="C285" t="str">
        <f>"Tháng "&amp;MONTH(Table1[[#This Row],[Ngày]]) &amp; "/" &amp;YEAR(Table1[[#This Row],[Ngày]])</f>
        <v>Tháng 3/2022</v>
      </c>
      <c r="D285" t="str">
        <f>"Q "&amp;IF(Table1[[#This Row],[Ngày]]="","",ROUNDUP(MONTH(Table1[[#This Row],[Ngày]])/3,0)) &amp; "/" &amp; YEAR(Table1[[#This Row],[Ngày]])</f>
        <v>Q 1/2022</v>
      </c>
      <c r="E285">
        <f>YEAR(Table1[[#This Row],[Ngày]])</f>
        <v>2022</v>
      </c>
      <c r="F285" s="5">
        <v>0.6368287037037037</v>
      </c>
      <c r="G285" t="str">
        <f>IF(Table1[[#This Row],[Thời gian]]="","",VLOOKUP(Table1[[#This Row],[Thời gian]]-TRUNC(Table1[[#This Row],[Thời gian]]),tblTimes78[],2,TRUE))</f>
        <v>2 PM - 4 PM</v>
      </c>
      <c r="H285" t="s">
        <v>212</v>
      </c>
      <c r="I285" t="s">
        <v>38</v>
      </c>
      <c r="J285" t="s">
        <v>89</v>
      </c>
      <c r="K285" t="str">
        <f>VLOOKUP(Table1[[#This Row],[Khu vực]],TUKHOA_DATA!$E$2:$F$12,2,FALSE)</f>
        <v>KV06</v>
      </c>
      <c r="L285" t="s">
        <v>43</v>
      </c>
      <c r="M285" t="str">
        <f>VLOOKUP(Table1[[#This Row],[Kênh mua hàng]],TUKHOA_DATA!$C$2:$D$12,2,FALSE)</f>
        <v>K02</v>
      </c>
      <c r="N285" t="s">
        <v>57</v>
      </c>
      <c r="O285" t="str">
        <f>VLOOKUP(Table1[[#This Row],[Nhân viên phụ trách]],TUKHOA_DATA!$G$2:$H$13,2,FALSE)</f>
        <v>NV02</v>
      </c>
      <c r="P285" s="18">
        <v>100</v>
      </c>
      <c r="Q285">
        <v>64</v>
      </c>
      <c r="R285" s="18">
        <f>Table1[[#This Row],[Số lượng]]*Table1[[#This Row],[Giá bán ($)]]</f>
        <v>6400</v>
      </c>
      <c r="S285">
        <f>VLOOKUP(Table1[[#This Row],[Tên dòng sản phẩm]],'Ngân sách'!$C$29:$D$32,2,FALSE)</f>
        <v>22</v>
      </c>
    </row>
    <row r="286" spans="1:19">
      <c r="A286" s="9">
        <v>44653</v>
      </c>
      <c r="B286" s="9" t="str">
        <f>CHOOSE(WEEKDAY(Table1[[#This Row],[Ngày]],1),"CN","T2","T3","T4","T5","T6","T7","CN")</f>
        <v>T7</v>
      </c>
      <c r="C286" t="str">
        <f>"Tháng "&amp;MONTH(Table1[[#This Row],[Ngày]]) &amp; "/" &amp;YEAR(Table1[[#This Row],[Ngày]])</f>
        <v>Tháng 4/2022</v>
      </c>
      <c r="D286" t="str">
        <f>"Q "&amp;IF(Table1[[#This Row],[Ngày]]="","",ROUNDUP(MONTH(Table1[[#This Row],[Ngày]])/3,0)) &amp; "/" &amp; YEAR(Table1[[#This Row],[Ngày]])</f>
        <v>Q 2/2022</v>
      </c>
      <c r="E286">
        <f>YEAR(Table1[[#This Row],[Ngày]])</f>
        <v>2022</v>
      </c>
      <c r="F286" s="5">
        <v>0.45493055555555556</v>
      </c>
      <c r="G286" t="str">
        <f>IF(Table1[[#This Row],[Thời gian]]="","",VLOOKUP(Table1[[#This Row],[Thời gian]]-TRUNC(Table1[[#This Row],[Thời gian]]),tblTimes78[],2,TRUE))</f>
        <v>10 AM - 12 PM</v>
      </c>
      <c r="H286" t="s">
        <v>215</v>
      </c>
      <c r="I286" t="s">
        <v>44</v>
      </c>
      <c r="J286" t="s">
        <v>97</v>
      </c>
      <c r="K286" t="str">
        <f>VLOOKUP(Table1[[#This Row],[Khu vực]],TUKHOA_DATA!$E$2:$F$12,2,FALSE)</f>
        <v>KV01</v>
      </c>
      <c r="L286" t="s">
        <v>43</v>
      </c>
      <c r="M286" t="str">
        <f>VLOOKUP(Table1[[#This Row],[Kênh mua hàng]],TUKHOA_DATA!$C$2:$D$12,2,FALSE)</f>
        <v>K02</v>
      </c>
      <c r="N286" t="s">
        <v>58</v>
      </c>
      <c r="O286" t="str">
        <f>VLOOKUP(Table1[[#This Row],[Nhân viên phụ trách]],TUKHOA_DATA!$G$2:$H$13,2,FALSE)</f>
        <v>NV05</v>
      </c>
      <c r="P286" s="18">
        <v>110</v>
      </c>
      <c r="Q286">
        <v>54</v>
      </c>
      <c r="R286" s="18">
        <f>Table1[[#This Row],[Số lượng]]*Table1[[#This Row],[Giá bán ($)]]</f>
        <v>5940</v>
      </c>
      <c r="S286">
        <f>VLOOKUP(Table1[[#This Row],[Tên dòng sản phẩm]],'Ngân sách'!$C$29:$D$32,2,FALSE)</f>
        <v>36</v>
      </c>
    </row>
    <row r="287" spans="1:19">
      <c r="A287" s="9">
        <v>44653</v>
      </c>
      <c r="B287" s="9" t="str">
        <f>CHOOSE(WEEKDAY(Table1[[#This Row],[Ngày]],1),"CN","T2","T3","T4","T5","T6","T7","CN")</f>
        <v>T7</v>
      </c>
      <c r="C287" t="str">
        <f>"Tháng "&amp;MONTH(Table1[[#This Row],[Ngày]]) &amp; "/" &amp;YEAR(Table1[[#This Row],[Ngày]])</f>
        <v>Tháng 4/2022</v>
      </c>
      <c r="D287" t="str">
        <f>"Q "&amp;IF(Table1[[#This Row],[Ngày]]="","",ROUNDUP(MONTH(Table1[[#This Row],[Ngày]])/3,0)) &amp; "/" &amp; YEAR(Table1[[#This Row],[Ngày]])</f>
        <v>Q 2/2022</v>
      </c>
      <c r="E287">
        <f>YEAR(Table1[[#This Row],[Ngày]])</f>
        <v>2022</v>
      </c>
      <c r="F287" s="5">
        <v>0.41538194444444443</v>
      </c>
      <c r="G287" t="str">
        <f>IF(Table1[[#This Row],[Thời gian]]="","",VLOOKUP(Table1[[#This Row],[Thời gian]]-TRUNC(Table1[[#This Row],[Thời gian]]),tblTimes78[],2,TRUE))</f>
        <v>8 AM - 10 AM</v>
      </c>
      <c r="H287" t="s">
        <v>216</v>
      </c>
      <c r="I287" t="s">
        <v>38</v>
      </c>
      <c r="J287" t="s">
        <v>97</v>
      </c>
      <c r="K287" t="str">
        <f>VLOOKUP(Table1[[#This Row],[Khu vực]],TUKHOA_DATA!$E$2:$F$12,2,FALSE)</f>
        <v>KV01</v>
      </c>
      <c r="L287" t="s">
        <v>43</v>
      </c>
      <c r="M287" t="str">
        <f>VLOOKUP(Table1[[#This Row],[Kênh mua hàng]],TUKHOA_DATA!$C$2:$D$12,2,FALSE)</f>
        <v>K02</v>
      </c>
      <c r="N287" t="s">
        <v>51</v>
      </c>
      <c r="O287" t="str">
        <f>VLOOKUP(Table1[[#This Row],[Nhân viên phụ trách]],TUKHOA_DATA!$G$2:$H$13,2,FALSE)</f>
        <v>NV01</v>
      </c>
      <c r="P287" s="18">
        <v>100</v>
      </c>
      <c r="Q287">
        <v>63</v>
      </c>
      <c r="R287" s="18">
        <f>Table1[[#This Row],[Số lượng]]*Table1[[#This Row],[Giá bán ($)]]</f>
        <v>6300</v>
      </c>
      <c r="S287">
        <f>VLOOKUP(Table1[[#This Row],[Tên dòng sản phẩm]],'Ngân sách'!$C$29:$D$32,2,FALSE)</f>
        <v>22</v>
      </c>
    </row>
    <row r="288" spans="1:19">
      <c r="A288" s="9">
        <v>44654</v>
      </c>
      <c r="B288" s="9" t="str">
        <f>CHOOSE(WEEKDAY(Table1[[#This Row],[Ngày]],1),"CN","T2","T3","T4","T5","T6","T7","CN")</f>
        <v>CN</v>
      </c>
      <c r="C288" t="str">
        <f>"Tháng "&amp;MONTH(Table1[[#This Row],[Ngày]]) &amp; "/" &amp;YEAR(Table1[[#This Row],[Ngày]])</f>
        <v>Tháng 4/2022</v>
      </c>
      <c r="D288" t="str">
        <f>"Q "&amp;IF(Table1[[#This Row],[Ngày]]="","",ROUNDUP(MONTH(Table1[[#This Row],[Ngày]])/3,0)) &amp; "/" &amp; YEAR(Table1[[#This Row],[Ngày]])</f>
        <v>Q 2/2022</v>
      </c>
      <c r="E288">
        <f>YEAR(Table1[[#This Row],[Ngày]])</f>
        <v>2022</v>
      </c>
      <c r="F288" s="5">
        <v>0.60025462962962961</v>
      </c>
      <c r="G288" t="str">
        <f>IF(Table1[[#This Row],[Thời gian]]="","",VLOOKUP(Table1[[#This Row],[Thời gian]]-TRUNC(Table1[[#This Row],[Thời gian]]),tblTimes78[],2,TRUE))</f>
        <v>2 PM - 4 PM</v>
      </c>
      <c r="H288" t="s">
        <v>217</v>
      </c>
      <c r="I288" t="s">
        <v>46</v>
      </c>
      <c r="J288" t="s">
        <v>56</v>
      </c>
      <c r="K288" t="str">
        <f>VLOOKUP(Table1[[#This Row],[Khu vực]],TUKHOA_DATA!$E$2:$F$12,2,FALSE)</f>
        <v>KV03</v>
      </c>
      <c r="L288" t="s">
        <v>43</v>
      </c>
      <c r="M288" t="str">
        <f>VLOOKUP(Table1[[#This Row],[Kênh mua hàng]],TUKHOA_DATA!$C$2:$D$12,2,FALSE)</f>
        <v>K02</v>
      </c>
      <c r="N288" t="s">
        <v>99</v>
      </c>
      <c r="O288" t="str">
        <f>VLOOKUP(Table1[[#This Row],[Nhân viên phụ trách]],TUKHOA_DATA!$G$2:$H$13,2,FALSE)</f>
        <v>NV03</v>
      </c>
      <c r="P288" s="18">
        <v>90</v>
      </c>
      <c r="Q288">
        <v>39</v>
      </c>
      <c r="R288" s="18">
        <f>Table1[[#This Row],[Số lượng]]*Table1[[#This Row],[Giá bán ($)]]</f>
        <v>3510</v>
      </c>
      <c r="S288">
        <f>VLOOKUP(Table1[[#This Row],[Tên dòng sản phẩm]],'Ngân sách'!$C$29:$D$32,2,FALSE)</f>
        <v>25</v>
      </c>
    </row>
    <row r="289" spans="1:19">
      <c r="A289" s="9">
        <v>44655</v>
      </c>
      <c r="B289" s="9" t="str">
        <f>CHOOSE(WEEKDAY(Table1[[#This Row],[Ngày]],1),"CN","T2","T3","T4","T5","T6","T7","CN")</f>
        <v>T2</v>
      </c>
      <c r="C289" t="str">
        <f>"Tháng "&amp;MONTH(Table1[[#This Row],[Ngày]]) &amp; "/" &amp;YEAR(Table1[[#This Row],[Ngày]])</f>
        <v>Tháng 4/2022</v>
      </c>
      <c r="D289" t="str">
        <f>"Q "&amp;IF(Table1[[#This Row],[Ngày]]="","",ROUNDUP(MONTH(Table1[[#This Row],[Ngày]])/3,0)) &amp; "/" &amp; YEAR(Table1[[#This Row],[Ngày]])</f>
        <v>Q 2/2022</v>
      </c>
      <c r="E289">
        <f>YEAR(Table1[[#This Row],[Ngày]])</f>
        <v>2022</v>
      </c>
      <c r="F289" s="5">
        <v>0.5581828703703704</v>
      </c>
      <c r="G289" t="str">
        <f>IF(Table1[[#This Row],[Thời gian]]="","",VLOOKUP(Table1[[#This Row],[Thời gian]]-TRUNC(Table1[[#This Row],[Thời gian]]),tblTimes78[],2,TRUE))</f>
        <v>12 PM - 2 PM</v>
      </c>
      <c r="H289" t="s">
        <v>218</v>
      </c>
      <c r="I289" t="s">
        <v>41</v>
      </c>
      <c r="J289" t="s">
        <v>94</v>
      </c>
      <c r="K289" t="str">
        <f>VLOOKUP(Table1[[#This Row],[Khu vực]],TUKHOA_DATA!$E$2:$F$12,2,FALSE)</f>
        <v>KV02</v>
      </c>
      <c r="L289" t="s">
        <v>43</v>
      </c>
      <c r="M289" t="str">
        <f>VLOOKUP(Table1[[#This Row],[Kênh mua hàng]],TUKHOA_DATA!$C$2:$D$12,2,FALSE)</f>
        <v>K02</v>
      </c>
      <c r="N289" t="s">
        <v>58</v>
      </c>
      <c r="O289" t="str">
        <f>VLOOKUP(Table1[[#This Row],[Nhân viên phụ trách]],TUKHOA_DATA!$G$2:$H$13,2,FALSE)</f>
        <v>NV05</v>
      </c>
      <c r="P289" s="18">
        <v>100</v>
      </c>
      <c r="Q289">
        <v>81</v>
      </c>
      <c r="R289" s="18">
        <f>Table1[[#This Row],[Số lượng]]*Table1[[#This Row],[Giá bán ($)]]</f>
        <v>8100</v>
      </c>
      <c r="S289">
        <f>VLOOKUP(Table1[[#This Row],[Tên dòng sản phẩm]],'Ngân sách'!$C$29:$D$32,2,FALSE)</f>
        <v>28</v>
      </c>
    </row>
    <row r="290" spans="1:19">
      <c r="A290" s="9">
        <v>44656</v>
      </c>
      <c r="B290" s="9" t="str">
        <f>CHOOSE(WEEKDAY(Table1[[#This Row],[Ngày]],1),"CN","T2","T3","T4","T5","T6","T7","CN")</f>
        <v>T3</v>
      </c>
      <c r="C290" t="str">
        <f>"Tháng "&amp;MONTH(Table1[[#This Row],[Ngày]]) &amp; "/" &amp;YEAR(Table1[[#This Row],[Ngày]])</f>
        <v>Tháng 4/2022</v>
      </c>
      <c r="D290" t="str">
        <f>"Q "&amp;IF(Table1[[#This Row],[Ngày]]="","",ROUNDUP(MONTH(Table1[[#This Row],[Ngày]])/3,0)) &amp; "/" &amp; YEAR(Table1[[#This Row],[Ngày]])</f>
        <v>Q 2/2022</v>
      </c>
      <c r="E290">
        <f>YEAR(Table1[[#This Row],[Ngày]])</f>
        <v>2022</v>
      </c>
      <c r="F290" s="5">
        <v>0.43979166666666664</v>
      </c>
      <c r="G290" t="str">
        <f>IF(Table1[[#This Row],[Thời gian]]="","",VLOOKUP(Table1[[#This Row],[Thời gian]]-TRUNC(Table1[[#This Row],[Thời gian]]),tblTimes78[],2,TRUE))</f>
        <v>10 AM - 12 PM</v>
      </c>
      <c r="H290" t="s">
        <v>220</v>
      </c>
      <c r="I290" t="s">
        <v>44</v>
      </c>
      <c r="J290" t="s">
        <v>89</v>
      </c>
      <c r="K290" t="str">
        <f>VLOOKUP(Table1[[#This Row],[Khu vực]],TUKHOA_DATA!$E$2:$F$12,2,FALSE)</f>
        <v>KV06</v>
      </c>
      <c r="L290" t="s">
        <v>43</v>
      </c>
      <c r="M290" t="str">
        <f>VLOOKUP(Table1[[#This Row],[Kênh mua hàng]],TUKHOA_DATA!$C$2:$D$12,2,FALSE)</f>
        <v>K02</v>
      </c>
      <c r="N290" t="s">
        <v>58</v>
      </c>
      <c r="O290" t="str">
        <f>VLOOKUP(Table1[[#This Row],[Nhân viên phụ trách]],TUKHOA_DATA!$G$2:$H$13,2,FALSE)</f>
        <v>NV05</v>
      </c>
      <c r="P290" s="18">
        <v>110</v>
      </c>
      <c r="Q290">
        <v>57</v>
      </c>
      <c r="R290" s="18">
        <f>Table1[[#This Row],[Số lượng]]*Table1[[#This Row],[Giá bán ($)]]</f>
        <v>6270</v>
      </c>
      <c r="S290">
        <f>VLOOKUP(Table1[[#This Row],[Tên dòng sản phẩm]],'Ngân sách'!$C$29:$D$32,2,FALSE)</f>
        <v>36</v>
      </c>
    </row>
    <row r="291" spans="1:19">
      <c r="A291" s="9">
        <v>44659</v>
      </c>
      <c r="B291" s="9" t="str">
        <f>CHOOSE(WEEKDAY(Table1[[#This Row],[Ngày]],1),"CN","T2","T3","T4","T5","T6","T7","CN")</f>
        <v>T6</v>
      </c>
      <c r="C291" t="str">
        <f>"Tháng "&amp;MONTH(Table1[[#This Row],[Ngày]]) &amp; "/" &amp;YEAR(Table1[[#This Row],[Ngày]])</f>
        <v>Tháng 4/2022</v>
      </c>
      <c r="D291" t="str">
        <f>"Q "&amp;IF(Table1[[#This Row],[Ngày]]="","",ROUNDUP(MONTH(Table1[[#This Row],[Ngày]])/3,0)) &amp; "/" &amp; YEAR(Table1[[#This Row],[Ngày]])</f>
        <v>Q 2/2022</v>
      </c>
      <c r="E291">
        <f>YEAR(Table1[[#This Row],[Ngày]])</f>
        <v>2022</v>
      </c>
      <c r="F291" s="5">
        <v>0.46900462962962958</v>
      </c>
      <c r="G291" t="str">
        <f>IF(Table1[[#This Row],[Thời gian]]="","",VLOOKUP(Table1[[#This Row],[Thời gian]]-TRUNC(Table1[[#This Row],[Thời gian]]),tblTimes78[],2,TRUE))</f>
        <v>10 AM - 12 PM</v>
      </c>
      <c r="H291" t="s">
        <v>221</v>
      </c>
      <c r="I291" t="s">
        <v>46</v>
      </c>
      <c r="J291" t="s">
        <v>94</v>
      </c>
      <c r="K291" t="str">
        <f>VLOOKUP(Table1[[#This Row],[Khu vực]],TUKHOA_DATA!$E$2:$F$12,2,FALSE)</f>
        <v>KV02</v>
      </c>
      <c r="L291" t="s">
        <v>43</v>
      </c>
      <c r="M291" t="str">
        <f>VLOOKUP(Table1[[#This Row],[Kênh mua hàng]],TUKHOA_DATA!$C$2:$D$12,2,FALSE)</f>
        <v>K02</v>
      </c>
      <c r="N291" t="s">
        <v>58</v>
      </c>
      <c r="O291" t="str">
        <f>VLOOKUP(Table1[[#This Row],[Nhân viên phụ trách]],TUKHOA_DATA!$G$2:$H$13,2,FALSE)</f>
        <v>NV05</v>
      </c>
      <c r="P291" s="18">
        <v>90</v>
      </c>
      <c r="Q291">
        <v>34</v>
      </c>
      <c r="R291" s="18">
        <f>Table1[[#This Row],[Số lượng]]*Table1[[#This Row],[Giá bán ($)]]</f>
        <v>3060</v>
      </c>
      <c r="S291">
        <f>VLOOKUP(Table1[[#This Row],[Tên dòng sản phẩm]],'Ngân sách'!$C$29:$D$32,2,FALSE)</f>
        <v>25</v>
      </c>
    </row>
    <row r="292" spans="1:19">
      <c r="A292" s="9">
        <v>44659</v>
      </c>
      <c r="B292" s="9" t="str">
        <f>CHOOSE(WEEKDAY(Table1[[#This Row],[Ngày]],1),"CN","T2","T3","T4","T5","T6","T7","CN")</f>
        <v>T6</v>
      </c>
      <c r="C292" t="str">
        <f>"Tháng "&amp;MONTH(Table1[[#This Row],[Ngày]]) &amp; "/" &amp;YEAR(Table1[[#This Row],[Ngày]])</f>
        <v>Tháng 4/2022</v>
      </c>
      <c r="D292" t="str">
        <f>"Q "&amp;IF(Table1[[#This Row],[Ngày]]="","",ROUNDUP(MONTH(Table1[[#This Row],[Ngày]])/3,0)) &amp; "/" &amp; YEAR(Table1[[#This Row],[Ngày]])</f>
        <v>Q 2/2022</v>
      </c>
      <c r="E292">
        <f>YEAR(Table1[[#This Row],[Ngày]])</f>
        <v>2022</v>
      </c>
      <c r="F292" s="5">
        <v>0.43979166666666664</v>
      </c>
      <c r="G292" t="str">
        <f>IF(Table1[[#This Row],[Thời gian]]="","",VLOOKUP(Table1[[#This Row],[Thời gian]]-TRUNC(Table1[[#This Row],[Thời gian]]),tblTimes78[],2,TRUE))</f>
        <v>10 AM - 12 PM</v>
      </c>
      <c r="H292" t="s">
        <v>222</v>
      </c>
      <c r="I292" t="s">
        <v>44</v>
      </c>
      <c r="J292" t="s">
        <v>52</v>
      </c>
      <c r="K292" t="str">
        <f>VLOOKUP(Table1[[#This Row],[Khu vực]],TUKHOA_DATA!$E$2:$F$12,2,FALSE)</f>
        <v>KV05</v>
      </c>
      <c r="L292" t="s">
        <v>43</v>
      </c>
      <c r="M292" t="str">
        <f>VLOOKUP(Table1[[#This Row],[Kênh mua hàng]],TUKHOA_DATA!$C$2:$D$12,2,FALSE)</f>
        <v>K02</v>
      </c>
      <c r="N292" t="s">
        <v>51</v>
      </c>
      <c r="O292" t="str">
        <f>VLOOKUP(Table1[[#This Row],[Nhân viên phụ trách]],TUKHOA_DATA!$G$2:$H$13,2,FALSE)</f>
        <v>NV01</v>
      </c>
      <c r="P292" s="18">
        <v>110</v>
      </c>
      <c r="Q292">
        <v>52</v>
      </c>
      <c r="R292" s="18">
        <f>Table1[[#This Row],[Số lượng]]*Table1[[#This Row],[Giá bán ($)]]</f>
        <v>5720</v>
      </c>
      <c r="S292">
        <f>VLOOKUP(Table1[[#This Row],[Tên dòng sản phẩm]],'Ngân sách'!$C$29:$D$32,2,FALSE)</f>
        <v>36</v>
      </c>
    </row>
    <row r="293" spans="1:19">
      <c r="A293" s="9">
        <v>44660</v>
      </c>
      <c r="B293" s="9" t="str">
        <f>CHOOSE(WEEKDAY(Table1[[#This Row],[Ngày]],1),"CN","T2","T3","T4","T5","T6","T7","CN")</f>
        <v>T7</v>
      </c>
      <c r="C293" t="str">
        <f>"Tháng "&amp;MONTH(Table1[[#This Row],[Ngày]]) &amp; "/" &amp;YEAR(Table1[[#This Row],[Ngày]])</f>
        <v>Tháng 4/2022</v>
      </c>
      <c r="D293" t="str">
        <f>"Q "&amp;IF(Table1[[#This Row],[Ngày]]="","",ROUNDUP(MONTH(Table1[[#This Row],[Ngày]])/3,0)) &amp; "/" &amp; YEAR(Table1[[#This Row],[Ngày]])</f>
        <v>Q 2/2022</v>
      </c>
      <c r="E293">
        <f>YEAR(Table1[[#This Row],[Ngày]])</f>
        <v>2022</v>
      </c>
      <c r="F293" s="5">
        <v>0.52280092592592597</v>
      </c>
      <c r="G293" t="str">
        <f>IF(Table1[[#This Row],[Thời gian]]="","",VLOOKUP(Table1[[#This Row],[Thời gian]]-TRUNC(Table1[[#This Row],[Thời gian]]),tblTimes78[],2,TRUE))</f>
        <v>12 PM - 2 PM</v>
      </c>
      <c r="H293" t="s">
        <v>223</v>
      </c>
      <c r="I293" t="s">
        <v>46</v>
      </c>
      <c r="J293" t="s">
        <v>56</v>
      </c>
      <c r="K293" t="str">
        <f>VLOOKUP(Table1[[#This Row],[Khu vực]],TUKHOA_DATA!$E$2:$F$12,2,FALSE)</f>
        <v>KV03</v>
      </c>
      <c r="L293" t="s">
        <v>43</v>
      </c>
      <c r="M293" t="str">
        <f>VLOOKUP(Table1[[#This Row],[Kênh mua hàng]],TUKHOA_DATA!$C$2:$D$12,2,FALSE)</f>
        <v>K02</v>
      </c>
      <c r="N293" t="s">
        <v>58</v>
      </c>
      <c r="O293" t="str">
        <f>VLOOKUP(Table1[[#This Row],[Nhân viên phụ trách]],TUKHOA_DATA!$G$2:$H$13,2,FALSE)</f>
        <v>NV05</v>
      </c>
      <c r="P293" s="18">
        <v>90</v>
      </c>
      <c r="Q293">
        <v>37</v>
      </c>
      <c r="R293" s="18">
        <f>Table1[[#This Row],[Số lượng]]*Table1[[#This Row],[Giá bán ($)]]</f>
        <v>3330</v>
      </c>
      <c r="S293">
        <f>VLOOKUP(Table1[[#This Row],[Tên dòng sản phẩm]],'Ngân sách'!$C$29:$D$32,2,FALSE)</f>
        <v>25</v>
      </c>
    </row>
    <row r="294" spans="1:19">
      <c r="A294" s="9">
        <v>44667</v>
      </c>
      <c r="B294" s="9" t="str">
        <f>CHOOSE(WEEKDAY(Table1[[#This Row],[Ngày]],1),"CN","T2","T3","T4","T5","T6","T7","CN")</f>
        <v>T7</v>
      </c>
      <c r="C294" t="str">
        <f>"Tháng "&amp;MONTH(Table1[[#This Row],[Ngày]]) &amp; "/" &amp;YEAR(Table1[[#This Row],[Ngày]])</f>
        <v>Tháng 4/2022</v>
      </c>
      <c r="D294" t="str">
        <f>"Q "&amp;IF(Table1[[#This Row],[Ngày]]="","",ROUNDUP(MONTH(Table1[[#This Row],[Ngày]])/3,0)) &amp; "/" &amp; YEAR(Table1[[#This Row],[Ngày]])</f>
        <v>Q 2/2022</v>
      </c>
      <c r="E294">
        <f>YEAR(Table1[[#This Row],[Ngày]])</f>
        <v>2022</v>
      </c>
      <c r="F294" s="5">
        <v>0.46900462962962958</v>
      </c>
      <c r="G294" t="str">
        <f>IF(Table1[[#This Row],[Thời gian]]="","",VLOOKUP(Table1[[#This Row],[Thời gian]]-TRUNC(Table1[[#This Row],[Thời gian]]),tblTimes78[],2,TRUE))</f>
        <v>10 AM - 12 PM</v>
      </c>
      <c r="H294" t="s">
        <v>229</v>
      </c>
      <c r="I294" t="s">
        <v>41</v>
      </c>
      <c r="J294" t="s">
        <v>54</v>
      </c>
      <c r="K294" t="str">
        <f>VLOOKUP(Table1[[#This Row],[Khu vực]],TUKHOA_DATA!$E$2:$F$12,2,FALSE)</f>
        <v>KV04</v>
      </c>
      <c r="L294" t="s">
        <v>43</v>
      </c>
      <c r="M294" t="str">
        <f>VLOOKUP(Table1[[#This Row],[Kênh mua hàng]],TUKHOA_DATA!$C$2:$D$12,2,FALSE)</f>
        <v>K02</v>
      </c>
      <c r="N294" t="s">
        <v>99</v>
      </c>
      <c r="O294" t="str">
        <f>VLOOKUP(Table1[[#This Row],[Nhân viên phụ trách]],TUKHOA_DATA!$G$2:$H$13,2,FALSE)</f>
        <v>NV03</v>
      </c>
      <c r="P294" s="18">
        <v>100</v>
      </c>
      <c r="Q294">
        <v>79</v>
      </c>
      <c r="R294" s="18">
        <f>Table1[[#This Row],[Số lượng]]*Table1[[#This Row],[Giá bán ($)]]</f>
        <v>7900</v>
      </c>
      <c r="S294">
        <f>VLOOKUP(Table1[[#This Row],[Tên dòng sản phẩm]],'Ngân sách'!$C$29:$D$32,2,FALSE)</f>
        <v>28</v>
      </c>
    </row>
    <row r="295" spans="1:19">
      <c r="A295" s="9">
        <v>44667</v>
      </c>
      <c r="B295" s="9" t="str">
        <f>CHOOSE(WEEKDAY(Table1[[#This Row],[Ngày]],1),"CN","T2","T3","T4","T5","T6","T7","CN")</f>
        <v>T7</v>
      </c>
      <c r="C295" t="str">
        <f>"Tháng "&amp;MONTH(Table1[[#This Row],[Ngày]]) &amp; "/" &amp;YEAR(Table1[[#This Row],[Ngày]])</f>
        <v>Tháng 4/2022</v>
      </c>
      <c r="D295" t="str">
        <f>"Q "&amp;IF(Table1[[#This Row],[Ngày]]="","",ROUNDUP(MONTH(Table1[[#This Row],[Ngày]])/3,0)) &amp; "/" &amp; YEAR(Table1[[#This Row],[Ngày]])</f>
        <v>Q 2/2022</v>
      </c>
      <c r="E295">
        <f>YEAR(Table1[[#This Row],[Ngày]])</f>
        <v>2022</v>
      </c>
      <c r="F295" s="5">
        <v>0.5581828703703704</v>
      </c>
      <c r="G295" t="str">
        <f>IF(Table1[[#This Row],[Thời gian]]="","",VLOOKUP(Table1[[#This Row],[Thời gian]]-TRUNC(Table1[[#This Row],[Thời gian]]),tblTimes78[],2,TRUE))</f>
        <v>12 PM - 2 PM</v>
      </c>
      <c r="H295" t="s">
        <v>230</v>
      </c>
      <c r="I295" t="s">
        <v>38</v>
      </c>
      <c r="J295" t="s">
        <v>94</v>
      </c>
      <c r="K295" t="str">
        <f>VLOOKUP(Table1[[#This Row],[Khu vực]],TUKHOA_DATA!$E$2:$F$12,2,FALSE)</f>
        <v>KV02</v>
      </c>
      <c r="L295" t="s">
        <v>43</v>
      </c>
      <c r="M295" t="str">
        <f>VLOOKUP(Table1[[#This Row],[Kênh mua hàng]],TUKHOA_DATA!$C$2:$D$12,2,FALSE)</f>
        <v>K02</v>
      </c>
      <c r="N295" t="s">
        <v>99</v>
      </c>
      <c r="O295" t="str">
        <f>VLOOKUP(Table1[[#This Row],[Nhân viên phụ trách]],TUKHOA_DATA!$G$2:$H$13,2,FALSE)</f>
        <v>NV03</v>
      </c>
      <c r="P295" s="18">
        <v>100</v>
      </c>
      <c r="Q295">
        <v>63</v>
      </c>
      <c r="R295" s="18">
        <f>Table1[[#This Row],[Số lượng]]*Table1[[#This Row],[Giá bán ($)]]</f>
        <v>6300</v>
      </c>
      <c r="S295">
        <f>VLOOKUP(Table1[[#This Row],[Tên dòng sản phẩm]],'Ngân sách'!$C$29:$D$32,2,FALSE)</f>
        <v>22</v>
      </c>
    </row>
    <row r="296" spans="1:19">
      <c r="A296" s="9">
        <v>44668</v>
      </c>
      <c r="B296" s="9" t="str">
        <f>CHOOSE(WEEKDAY(Table1[[#This Row],[Ngày]],1),"CN","T2","T3","T4","T5","T6","T7","CN")</f>
        <v>CN</v>
      </c>
      <c r="C296" t="str">
        <f>"Tháng "&amp;MONTH(Table1[[#This Row],[Ngày]]) &amp; "/" &amp;YEAR(Table1[[#This Row],[Ngày]])</f>
        <v>Tháng 4/2022</v>
      </c>
      <c r="D296" t="str">
        <f>"Q "&amp;IF(Table1[[#This Row],[Ngày]]="","",ROUNDUP(MONTH(Table1[[#This Row],[Ngày]])/3,0)) &amp; "/" &amp; YEAR(Table1[[#This Row],[Ngày]])</f>
        <v>Q 2/2022</v>
      </c>
      <c r="E296">
        <f>YEAR(Table1[[#This Row],[Ngày]])</f>
        <v>2022</v>
      </c>
      <c r="F296" s="5">
        <v>0.43979166666666664</v>
      </c>
      <c r="G296" t="str">
        <f>IF(Table1[[#This Row],[Thời gian]]="","",VLOOKUP(Table1[[#This Row],[Thời gian]]-TRUNC(Table1[[#This Row],[Thời gian]]),tblTimes78[],2,TRUE))</f>
        <v>10 AM - 12 PM</v>
      </c>
      <c r="H296" t="s">
        <v>231</v>
      </c>
      <c r="I296" t="s">
        <v>41</v>
      </c>
      <c r="J296" t="s">
        <v>94</v>
      </c>
      <c r="K296" t="str">
        <f>VLOOKUP(Table1[[#This Row],[Khu vực]],TUKHOA_DATA!$E$2:$F$12,2,FALSE)</f>
        <v>KV02</v>
      </c>
      <c r="L296" t="s">
        <v>43</v>
      </c>
      <c r="M296" t="str">
        <f>VLOOKUP(Table1[[#This Row],[Kênh mua hàng]],TUKHOA_DATA!$C$2:$D$12,2,FALSE)</f>
        <v>K02</v>
      </c>
      <c r="N296" t="s">
        <v>51</v>
      </c>
      <c r="O296" t="str">
        <f>VLOOKUP(Table1[[#This Row],[Nhân viên phụ trách]],TUKHOA_DATA!$G$2:$H$13,2,FALSE)</f>
        <v>NV01</v>
      </c>
      <c r="P296" s="18">
        <v>100</v>
      </c>
      <c r="Q296">
        <v>80</v>
      </c>
      <c r="R296" s="18">
        <f>Table1[[#This Row],[Số lượng]]*Table1[[#This Row],[Giá bán ($)]]</f>
        <v>8000</v>
      </c>
      <c r="S296">
        <f>VLOOKUP(Table1[[#This Row],[Tên dòng sản phẩm]],'Ngân sách'!$C$29:$D$32,2,FALSE)</f>
        <v>28</v>
      </c>
    </row>
    <row r="297" spans="1:19">
      <c r="A297" s="9">
        <v>44668</v>
      </c>
      <c r="B297" s="9" t="str">
        <f>CHOOSE(WEEKDAY(Table1[[#This Row],[Ngày]],1),"CN","T2","T3","T4","T5","T6","T7","CN")</f>
        <v>CN</v>
      </c>
      <c r="C297" t="str">
        <f>"Tháng "&amp;MONTH(Table1[[#This Row],[Ngày]]) &amp; "/" &amp;YEAR(Table1[[#This Row],[Ngày]])</f>
        <v>Tháng 4/2022</v>
      </c>
      <c r="D297" t="str">
        <f>"Q "&amp;IF(Table1[[#This Row],[Ngày]]="","",ROUNDUP(MONTH(Table1[[#This Row],[Ngày]])/3,0)) &amp; "/" &amp; YEAR(Table1[[#This Row],[Ngày]])</f>
        <v>Q 2/2022</v>
      </c>
      <c r="E297">
        <f>YEAR(Table1[[#This Row],[Ngày]])</f>
        <v>2022</v>
      </c>
      <c r="F297" s="5">
        <v>0.39819444444444446</v>
      </c>
      <c r="G297" t="str">
        <f>IF(Table1[[#This Row],[Thời gian]]="","",VLOOKUP(Table1[[#This Row],[Thời gian]]-TRUNC(Table1[[#This Row],[Thời gian]]),tblTimes78[],2,TRUE))</f>
        <v>8 AM - 10 AM</v>
      </c>
      <c r="H297" t="s">
        <v>232</v>
      </c>
      <c r="I297" t="s">
        <v>46</v>
      </c>
      <c r="J297" t="s">
        <v>52</v>
      </c>
      <c r="K297" t="str">
        <f>VLOOKUP(Table1[[#This Row],[Khu vực]],TUKHOA_DATA!$E$2:$F$12,2,FALSE)</f>
        <v>KV05</v>
      </c>
      <c r="L297" t="s">
        <v>43</v>
      </c>
      <c r="M297" t="str">
        <f>VLOOKUP(Table1[[#This Row],[Kênh mua hàng]],TUKHOA_DATA!$C$2:$D$12,2,FALSE)</f>
        <v>K02</v>
      </c>
      <c r="N297" t="s">
        <v>96</v>
      </c>
      <c r="O297" t="str">
        <f>VLOOKUP(Table1[[#This Row],[Nhân viên phụ trách]],TUKHOA_DATA!$G$2:$H$13,2,FALSE)</f>
        <v>NV04</v>
      </c>
      <c r="P297" s="18">
        <v>90</v>
      </c>
      <c r="Q297">
        <v>33</v>
      </c>
      <c r="R297" s="18">
        <f>Table1[[#This Row],[Số lượng]]*Table1[[#This Row],[Giá bán ($)]]</f>
        <v>2970</v>
      </c>
      <c r="S297">
        <f>VLOOKUP(Table1[[#This Row],[Tên dòng sản phẩm]],'Ngân sách'!$C$29:$D$32,2,FALSE)</f>
        <v>25</v>
      </c>
    </row>
    <row r="298" spans="1:19">
      <c r="A298" s="9">
        <v>44671</v>
      </c>
      <c r="B298" s="9" t="str">
        <f>CHOOSE(WEEKDAY(Table1[[#This Row],[Ngày]],1),"CN","T2","T3","T4","T5","T6","T7","CN")</f>
        <v>T4</v>
      </c>
      <c r="C298" t="str">
        <f>"Tháng "&amp;MONTH(Table1[[#This Row],[Ngày]]) &amp; "/" &amp;YEAR(Table1[[#This Row],[Ngày]])</f>
        <v>Tháng 4/2022</v>
      </c>
      <c r="D298" t="str">
        <f>"Q "&amp;IF(Table1[[#This Row],[Ngày]]="","",ROUNDUP(MONTH(Table1[[#This Row],[Ngày]])/3,0)) &amp; "/" &amp; YEAR(Table1[[#This Row],[Ngày]])</f>
        <v>Q 2/2022</v>
      </c>
      <c r="E298">
        <f>YEAR(Table1[[#This Row],[Ngày]])</f>
        <v>2022</v>
      </c>
      <c r="F298" s="5">
        <v>0.53795138888888883</v>
      </c>
      <c r="G298" t="str">
        <f>IF(Table1[[#This Row],[Thời gian]]="","",VLOOKUP(Table1[[#This Row],[Thời gian]]-TRUNC(Table1[[#This Row],[Thời gian]]),tblTimes78[],2,TRUE))</f>
        <v>12 PM - 2 PM</v>
      </c>
      <c r="H298" t="s">
        <v>236</v>
      </c>
      <c r="I298" t="s">
        <v>44</v>
      </c>
      <c r="J298" t="s">
        <v>89</v>
      </c>
      <c r="K298" t="str">
        <f>VLOOKUP(Table1[[#This Row],[Khu vực]],TUKHOA_DATA!$E$2:$F$12,2,FALSE)</f>
        <v>KV06</v>
      </c>
      <c r="L298" t="s">
        <v>43</v>
      </c>
      <c r="M298" t="str">
        <f>VLOOKUP(Table1[[#This Row],[Kênh mua hàng]],TUKHOA_DATA!$C$2:$D$12,2,FALSE)</f>
        <v>K02</v>
      </c>
      <c r="N298" t="s">
        <v>99</v>
      </c>
      <c r="O298" t="str">
        <f>VLOOKUP(Table1[[#This Row],[Nhân viên phụ trách]],TUKHOA_DATA!$G$2:$H$13,2,FALSE)</f>
        <v>NV03</v>
      </c>
      <c r="P298" s="18">
        <v>110</v>
      </c>
      <c r="Q298">
        <v>51</v>
      </c>
      <c r="R298" s="18">
        <f>Table1[[#This Row],[Số lượng]]*Table1[[#This Row],[Giá bán ($)]]</f>
        <v>5610</v>
      </c>
      <c r="S298">
        <f>VLOOKUP(Table1[[#This Row],[Tên dòng sản phẩm]],'Ngân sách'!$C$29:$D$32,2,FALSE)</f>
        <v>36</v>
      </c>
    </row>
    <row r="299" spans="1:19">
      <c r="A299" s="9">
        <v>44675</v>
      </c>
      <c r="B299" s="9" t="str">
        <f>CHOOSE(WEEKDAY(Table1[[#This Row],[Ngày]],1),"CN","T2","T3","T4","T5","T6","T7","CN")</f>
        <v>CN</v>
      </c>
      <c r="C299" t="str">
        <f>"Tháng "&amp;MONTH(Table1[[#This Row],[Ngày]]) &amp; "/" &amp;YEAR(Table1[[#This Row],[Ngày]])</f>
        <v>Tháng 4/2022</v>
      </c>
      <c r="D299" t="str">
        <f>"Q "&amp;IF(Table1[[#This Row],[Ngày]]="","",ROUNDUP(MONTH(Table1[[#This Row],[Ngày]])/3,0)) &amp; "/" &amp; YEAR(Table1[[#This Row],[Ngày]])</f>
        <v>Q 2/2022</v>
      </c>
      <c r="E299">
        <f>YEAR(Table1[[#This Row],[Ngày]])</f>
        <v>2022</v>
      </c>
      <c r="F299" s="5">
        <v>0.51181712962962966</v>
      </c>
      <c r="G299" t="str">
        <f>IF(Table1[[#This Row],[Thời gian]]="","",VLOOKUP(Table1[[#This Row],[Thời gian]]-TRUNC(Table1[[#This Row],[Thời gian]]),tblTimes78[],2,TRUE))</f>
        <v>12 PM - 2 PM</v>
      </c>
      <c r="H299" t="s">
        <v>238</v>
      </c>
      <c r="I299" t="s">
        <v>38</v>
      </c>
      <c r="J299" t="s">
        <v>54</v>
      </c>
      <c r="K299" t="str">
        <f>VLOOKUP(Table1[[#This Row],[Khu vực]],TUKHOA_DATA!$E$2:$F$12,2,FALSE)</f>
        <v>KV04</v>
      </c>
      <c r="L299" t="s">
        <v>43</v>
      </c>
      <c r="M299" t="str">
        <f>VLOOKUP(Table1[[#This Row],[Kênh mua hàng]],TUKHOA_DATA!$C$2:$D$12,2,FALSE)</f>
        <v>K02</v>
      </c>
      <c r="N299" t="s">
        <v>99</v>
      </c>
      <c r="O299" t="str">
        <f>VLOOKUP(Table1[[#This Row],[Nhân viên phụ trách]],TUKHOA_DATA!$G$2:$H$13,2,FALSE)</f>
        <v>NV03</v>
      </c>
      <c r="P299" s="18">
        <v>100</v>
      </c>
      <c r="Q299">
        <v>64</v>
      </c>
      <c r="R299" s="18">
        <f>Table1[[#This Row],[Số lượng]]*Table1[[#This Row],[Giá bán ($)]]</f>
        <v>6400</v>
      </c>
      <c r="S299">
        <f>VLOOKUP(Table1[[#This Row],[Tên dòng sản phẩm]],'Ngân sách'!$C$29:$D$32,2,FALSE)</f>
        <v>22</v>
      </c>
    </row>
    <row r="300" spans="1:19">
      <c r="A300" s="9">
        <v>44675</v>
      </c>
      <c r="B300" s="9" t="str">
        <f>CHOOSE(WEEKDAY(Table1[[#This Row],[Ngày]],1),"CN","T2","T3","T4","T5","T6","T7","CN")</f>
        <v>CN</v>
      </c>
      <c r="C300" t="str">
        <f>"Tháng "&amp;MONTH(Table1[[#This Row],[Ngày]]) &amp; "/" &amp;YEAR(Table1[[#This Row],[Ngày]])</f>
        <v>Tháng 4/2022</v>
      </c>
      <c r="D300" t="str">
        <f>"Q "&amp;IF(Table1[[#This Row],[Ngày]]="","",ROUNDUP(MONTH(Table1[[#This Row],[Ngày]])/3,0)) &amp; "/" &amp; YEAR(Table1[[#This Row],[Ngày]])</f>
        <v>Q 2/2022</v>
      </c>
      <c r="E300">
        <f>YEAR(Table1[[#This Row],[Ngày]])</f>
        <v>2022</v>
      </c>
      <c r="F300" s="5">
        <v>0.53795138888888883</v>
      </c>
      <c r="G300" t="str">
        <f>IF(Table1[[#This Row],[Thời gian]]="","",VLOOKUP(Table1[[#This Row],[Thời gian]]-TRUNC(Table1[[#This Row],[Thời gian]]),tblTimes78[],2,TRUE))</f>
        <v>12 PM - 2 PM</v>
      </c>
      <c r="H300" t="s">
        <v>239</v>
      </c>
      <c r="I300" t="s">
        <v>38</v>
      </c>
      <c r="J300" t="s">
        <v>89</v>
      </c>
      <c r="K300" t="str">
        <f>VLOOKUP(Table1[[#This Row],[Khu vực]],TUKHOA_DATA!$E$2:$F$12,2,FALSE)</f>
        <v>KV06</v>
      </c>
      <c r="L300" t="s">
        <v>43</v>
      </c>
      <c r="M300" t="str">
        <f>VLOOKUP(Table1[[#This Row],[Kênh mua hàng]],TUKHOA_DATA!$C$2:$D$12,2,FALSE)</f>
        <v>K02</v>
      </c>
      <c r="N300" t="s">
        <v>96</v>
      </c>
      <c r="O300" t="str">
        <f>VLOOKUP(Table1[[#This Row],[Nhân viên phụ trách]],TUKHOA_DATA!$G$2:$H$13,2,FALSE)</f>
        <v>NV04</v>
      </c>
      <c r="P300" s="18">
        <v>100</v>
      </c>
      <c r="Q300">
        <v>64</v>
      </c>
      <c r="R300" s="18">
        <f>Table1[[#This Row],[Số lượng]]*Table1[[#This Row],[Giá bán ($)]]</f>
        <v>6400</v>
      </c>
      <c r="S300">
        <f>VLOOKUP(Table1[[#This Row],[Tên dòng sản phẩm]],'Ngân sách'!$C$29:$D$32,2,FALSE)</f>
        <v>22</v>
      </c>
    </row>
    <row r="301" spans="1:19">
      <c r="A301" s="9">
        <v>44678</v>
      </c>
      <c r="B301" s="9" t="str">
        <f>CHOOSE(WEEKDAY(Table1[[#This Row],[Ngày]],1),"CN","T2","T3","T4","T5","T6","T7","CN")</f>
        <v>T4</v>
      </c>
      <c r="C301" t="str">
        <f>"Tháng "&amp;MONTH(Table1[[#This Row],[Ngày]]) &amp; "/" &amp;YEAR(Table1[[#This Row],[Ngày]])</f>
        <v>Tháng 4/2022</v>
      </c>
      <c r="D301" t="str">
        <f>"Q "&amp;IF(Table1[[#This Row],[Ngày]]="","",ROUNDUP(MONTH(Table1[[#This Row],[Ngày]])/3,0)) &amp; "/" &amp; YEAR(Table1[[#This Row],[Ngày]])</f>
        <v>Q 2/2022</v>
      </c>
      <c r="E301">
        <f>YEAR(Table1[[#This Row],[Ngày]])</f>
        <v>2022</v>
      </c>
      <c r="F301" s="5">
        <v>0.33631944444444445</v>
      </c>
      <c r="G301" t="str">
        <f>IF(Table1[[#This Row],[Thời gian]]="","",VLOOKUP(Table1[[#This Row],[Thời gian]]-TRUNC(Table1[[#This Row],[Thời gian]]),tblTimes78[],2,TRUE))</f>
        <v>8 AM - 10 AM</v>
      </c>
      <c r="H301" t="s">
        <v>241</v>
      </c>
      <c r="I301" t="s">
        <v>38</v>
      </c>
      <c r="J301" t="s">
        <v>89</v>
      </c>
      <c r="K301" t="str">
        <f>VLOOKUP(Table1[[#This Row],[Khu vực]],TUKHOA_DATA!$E$2:$F$12,2,FALSE)</f>
        <v>KV06</v>
      </c>
      <c r="L301" t="s">
        <v>43</v>
      </c>
      <c r="M301" t="str">
        <f>VLOOKUP(Table1[[#This Row],[Kênh mua hàng]],TUKHOA_DATA!$C$2:$D$12,2,FALSE)</f>
        <v>K02</v>
      </c>
      <c r="N301" t="s">
        <v>51</v>
      </c>
      <c r="O301" t="str">
        <f>VLOOKUP(Table1[[#This Row],[Nhân viên phụ trách]],TUKHOA_DATA!$G$2:$H$13,2,FALSE)</f>
        <v>NV01</v>
      </c>
      <c r="P301" s="18">
        <v>100</v>
      </c>
      <c r="Q301">
        <v>59</v>
      </c>
      <c r="R301" s="18">
        <f>Table1[[#This Row],[Số lượng]]*Table1[[#This Row],[Giá bán ($)]]</f>
        <v>5900</v>
      </c>
      <c r="S301">
        <f>VLOOKUP(Table1[[#This Row],[Tên dòng sản phẩm]],'Ngân sách'!$C$29:$D$32,2,FALSE)</f>
        <v>22</v>
      </c>
    </row>
    <row r="302" spans="1:19">
      <c r="A302" s="9">
        <v>44680</v>
      </c>
      <c r="B302" s="9" t="str">
        <f>CHOOSE(WEEKDAY(Table1[[#This Row],[Ngày]],1),"CN","T2","T3","T4","T5","T6","T7","CN")</f>
        <v>T6</v>
      </c>
      <c r="C302" t="str">
        <f>"Tháng "&amp;MONTH(Table1[[#This Row],[Ngày]]) &amp; "/" &amp;YEAR(Table1[[#This Row],[Ngày]])</f>
        <v>Tháng 4/2022</v>
      </c>
      <c r="D302" t="str">
        <f>"Q "&amp;IF(Table1[[#This Row],[Ngày]]="","",ROUNDUP(MONTH(Table1[[#This Row],[Ngày]])/3,0)) &amp; "/" &amp; YEAR(Table1[[#This Row],[Ngày]])</f>
        <v>Q 2/2022</v>
      </c>
      <c r="E302">
        <f>YEAR(Table1[[#This Row],[Ngày]])</f>
        <v>2022</v>
      </c>
      <c r="F302" s="5">
        <v>0.41538194444444443</v>
      </c>
      <c r="G302" t="str">
        <f>IF(Table1[[#This Row],[Thời gian]]="","",VLOOKUP(Table1[[#This Row],[Thời gian]]-TRUNC(Table1[[#This Row],[Thời gian]]),tblTimes78[],2,TRUE))</f>
        <v>8 AM - 10 AM</v>
      </c>
      <c r="H302" t="s">
        <v>244</v>
      </c>
      <c r="I302" t="s">
        <v>44</v>
      </c>
      <c r="J302" t="s">
        <v>52</v>
      </c>
      <c r="K302" t="str">
        <f>VLOOKUP(Table1[[#This Row],[Khu vực]],TUKHOA_DATA!$E$2:$F$12,2,FALSE)</f>
        <v>KV05</v>
      </c>
      <c r="L302" t="s">
        <v>43</v>
      </c>
      <c r="M302" t="str">
        <f>VLOOKUP(Table1[[#This Row],[Kênh mua hàng]],TUKHOA_DATA!$C$2:$D$12,2,FALSE)</f>
        <v>K02</v>
      </c>
      <c r="N302" t="s">
        <v>99</v>
      </c>
      <c r="O302" t="str">
        <f>VLOOKUP(Table1[[#This Row],[Nhân viên phụ trách]],TUKHOA_DATA!$G$2:$H$13,2,FALSE)</f>
        <v>NV03</v>
      </c>
      <c r="P302" s="18">
        <v>110</v>
      </c>
      <c r="Q302">
        <v>54</v>
      </c>
      <c r="R302" s="18">
        <f>Table1[[#This Row],[Số lượng]]*Table1[[#This Row],[Giá bán ($)]]</f>
        <v>5940</v>
      </c>
      <c r="S302">
        <f>VLOOKUP(Table1[[#This Row],[Tên dòng sản phẩm]],'Ngân sách'!$C$29:$D$32,2,FALSE)</f>
        <v>36</v>
      </c>
    </row>
    <row r="303" spans="1:19">
      <c r="A303" s="9">
        <v>44682</v>
      </c>
      <c r="B303" s="9" t="str">
        <f>CHOOSE(WEEKDAY(Table1[[#This Row],[Ngày]],1),"CN","T2","T3","T4","T5","T6","T7","CN")</f>
        <v>CN</v>
      </c>
      <c r="C303" t="str">
        <f>"Tháng "&amp;MONTH(Table1[[#This Row],[Ngày]]) &amp; "/" &amp;YEAR(Table1[[#This Row],[Ngày]])</f>
        <v>Tháng 5/2022</v>
      </c>
      <c r="D303" t="str">
        <f>"Q "&amp;IF(Table1[[#This Row],[Ngày]]="","",ROUNDUP(MONTH(Table1[[#This Row],[Ngày]])/3,0)) &amp; "/" &amp; YEAR(Table1[[#This Row],[Ngày]])</f>
        <v>Q 2/2022</v>
      </c>
      <c r="E303">
        <f>YEAR(Table1[[#This Row],[Ngày]])</f>
        <v>2022</v>
      </c>
      <c r="F303" s="5">
        <v>0.33631944444444445</v>
      </c>
      <c r="G303" t="str">
        <f>IF(Table1[[#This Row],[Thời gian]]="","",VLOOKUP(Table1[[#This Row],[Thời gian]]-TRUNC(Table1[[#This Row],[Thời gian]]),tblTimes78[],2,TRUE))</f>
        <v>8 AM - 10 AM</v>
      </c>
      <c r="H303" t="s">
        <v>245</v>
      </c>
      <c r="I303" t="s">
        <v>38</v>
      </c>
      <c r="J303" t="s">
        <v>94</v>
      </c>
      <c r="K303" t="str">
        <f>VLOOKUP(Table1[[#This Row],[Khu vực]],TUKHOA_DATA!$E$2:$F$12,2,FALSE)</f>
        <v>KV02</v>
      </c>
      <c r="L303" t="s">
        <v>43</v>
      </c>
      <c r="M303" t="str">
        <f>VLOOKUP(Table1[[#This Row],[Kênh mua hàng]],TUKHOA_DATA!$C$2:$D$12,2,FALSE)</f>
        <v>K02</v>
      </c>
      <c r="N303" t="s">
        <v>58</v>
      </c>
      <c r="O303" t="str">
        <f>VLOOKUP(Table1[[#This Row],[Nhân viên phụ trách]],TUKHOA_DATA!$G$2:$H$13,2,FALSE)</f>
        <v>NV05</v>
      </c>
      <c r="P303" s="18">
        <v>100</v>
      </c>
      <c r="Q303">
        <v>64</v>
      </c>
      <c r="R303" s="18">
        <f>Table1[[#This Row],[Số lượng]]*Table1[[#This Row],[Giá bán ($)]]</f>
        <v>6400</v>
      </c>
      <c r="S303">
        <f>VLOOKUP(Table1[[#This Row],[Tên dòng sản phẩm]],'Ngân sách'!$C$29:$D$32,2,FALSE)</f>
        <v>22</v>
      </c>
    </row>
    <row r="304" spans="1:19">
      <c r="A304" s="9">
        <v>44682</v>
      </c>
      <c r="B304" s="9" t="str">
        <f>CHOOSE(WEEKDAY(Table1[[#This Row],[Ngày]],1),"CN","T2","T3","T4","T5","T6","T7","CN")</f>
        <v>CN</v>
      </c>
      <c r="C304" t="str">
        <f>"Tháng "&amp;MONTH(Table1[[#This Row],[Ngày]]) &amp; "/" &amp;YEAR(Table1[[#This Row],[Ngày]])</f>
        <v>Tháng 5/2022</v>
      </c>
      <c r="D304" t="str">
        <f>"Q "&amp;IF(Table1[[#This Row],[Ngày]]="","",ROUNDUP(MONTH(Table1[[#This Row],[Ngày]])/3,0)) &amp; "/" &amp; YEAR(Table1[[#This Row],[Ngày]])</f>
        <v>Q 2/2022</v>
      </c>
      <c r="E304">
        <f>YEAR(Table1[[#This Row],[Ngày]])</f>
        <v>2022</v>
      </c>
      <c r="F304" s="5">
        <v>0.5581828703703704</v>
      </c>
      <c r="G304" t="str">
        <f>IF(Table1[[#This Row],[Thời gian]]="","",VLOOKUP(Table1[[#This Row],[Thời gian]]-TRUNC(Table1[[#This Row],[Thời gian]]),tblTimes78[],2,TRUE))</f>
        <v>12 PM - 2 PM</v>
      </c>
      <c r="H304" t="s">
        <v>247</v>
      </c>
      <c r="I304" t="s">
        <v>46</v>
      </c>
      <c r="J304" t="s">
        <v>54</v>
      </c>
      <c r="K304" t="str">
        <f>VLOOKUP(Table1[[#This Row],[Khu vực]],TUKHOA_DATA!$E$2:$F$12,2,FALSE)</f>
        <v>KV04</v>
      </c>
      <c r="L304" t="s">
        <v>43</v>
      </c>
      <c r="M304" t="str">
        <f>VLOOKUP(Table1[[#This Row],[Kênh mua hàng]],TUKHOA_DATA!$C$2:$D$12,2,FALSE)</f>
        <v>K02</v>
      </c>
      <c r="N304" t="s">
        <v>96</v>
      </c>
      <c r="O304" t="str">
        <f>VLOOKUP(Table1[[#This Row],[Nhân viên phụ trách]],TUKHOA_DATA!$G$2:$H$13,2,FALSE)</f>
        <v>NV04</v>
      </c>
      <c r="P304" s="18">
        <v>90</v>
      </c>
      <c r="Q304">
        <v>34</v>
      </c>
      <c r="R304" s="18">
        <f>Table1[[#This Row],[Số lượng]]*Table1[[#This Row],[Giá bán ($)]]</f>
        <v>3060</v>
      </c>
      <c r="S304">
        <f>VLOOKUP(Table1[[#This Row],[Tên dòng sản phẩm]],'Ngân sách'!$C$29:$D$32,2,FALSE)</f>
        <v>25</v>
      </c>
    </row>
    <row r="305" spans="1:19">
      <c r="A305" s="9">
        <v>44683</v>
      </c>
      <c r="B305" s="9" t="str">
        <f>CHOOSE(WEEKDAY(Table1[[#This Row],[Ngày]],1),"CN","T2","T3","T4","T5","T6","T7","CN")</f>
        <v>T2</v>
      </c>
      <c r="C305" t="str">
        <f>"Tháng "&amp;MONTH(Table1[[#This Row],[Ngày]]) &amp; "/" &amp;YEAR(Table1[[#This Row],[Ngày]])</f>
        <v>Tháng 5/2022</v>
      </c>
      <c r="D305" t="str">
        <f>"Q "&amp;IF(Table1[[#This Row],[Ngày]]="","",ROUNDUP(MONTH(Table1[[#This Row],[Ngày]])/3,0)) &amp; "/" &amp; YEAR(Table1[[#This Row],[Ngày]])</f>
        <v>Q 2/2022</v>
      </c>
      <c r="E305">
        <f>YEAR(Table1[[#This Row],[Ngày]])</f>
        <v>2022</v>
      </c>
      <c r="F305" s="5">
        <v>0.41469907407407408</v>
      </c>
      <c r="G305" t="str">
        <f>IF(Table1[[#This Row],[Thời gian]]="","",VLOOKUP(Table1[[#This Row],[Thời gian]]-TRUNC(Table1[[#This Row],[Thời gian]]),tblTimes78[],2,TRUE))</f>
        <v>8 AM - 10 AM</v>
      </c>
      <c r="H305" t="s">
        <v>248</v>
      </c>
      <c r="I305" t="s">
        <v>41</v>
      </c>
      <c r="J305" t="s">
        <v>52</v>
      </c>
      <c r="K305" t="str">
        <f>VLOOKUP(Table1[[#This Row],[Khu vực]],TUKHOA_DATA!$E$2:$F$12,2,FALSE)</f>
        <v>KV05</v>
      </c>
      <c r="L305" t="s">
        <v>43</v>
      </c>
      <c r="M305" t="str">
        <f>VLOOKUP(Table1[[#This Row],[Kênh mua hàng]],TUKHOA_DATA!$C$2:$D$12,2,FALSE)</f>
        <v>K02</v>
      </c>
      <c r="N305" t="s">
        <v>58</v>
      </c>
      <c r="O305" t="str">
        <f>VLOOKUP(Table1[[#This Row],[Nhân viên phụ trách]],TUKHOA_DATA!$G$2:$H$13,2,FALSE)</f>
        <v>NV05</v>
      </c>
      <c r="P305" s="18">
        <v>100</v>
      </c>
      <c r="Q305">
        <v>82</v>
      </c>
      <c r="R305" s="18">
        <f>Table1[[#This Row],[Số lượng]]*Table1[[#This Row],[Giá bán ($)]]</f>
        <v>8200</v>
      </c>
      <c r="S305">
        <f>VLOOKUP(Table1[[#This Row],[Tên dòng sản phẩm]],'Ngân sách'!$C$29:$D$32,2,FALSE)</f>
        <v>28</v>
      </c>
    </row>
    <row r="306" spans="1:19">
      <c r="A306" s="9">
        <v>44686</v>
      </c>
      <c r="B306" s="9" t="str">
        <f>CHOOSE(WEEKDAY(Table1[[#This Row],[Ngày]],1),"CN","T2","T3","T4","T5","T6","T7","CN")</f>
        <v>T5</v>
      </c>
      <c r="C306" t="str">
        <f>"Tháng "&amp;MONTH(Table1[[#This Row],[Ngày]]) &amp; "/" &amp;YEAR(Table1[[#This Row],[Ngày]])</f>
        <v>Tháng 5/2022</v>
      </c>
      <c r="D306" t="str">
        <f>"Q "&amp;IF(Table1[[#This Row],[Ngày]]="","",ROUNDUP(MONTH(Table1[[#This Row],[Ngày]])/3,0)) &amp; "/" &amp; YEAR(Table1[[#This Row],[Ngày]])</f>
        <v>Q 2/2022</v>
      </c>
      <c r="E306">
        <f>YEAR(Table1[[#This Row],[Ngày]])</f>
        <v>2022</v>
      </c>
      <c r="F306" s="5">
        <v>0.41469907407407408</v>
      </c>
      <c r="G306" t="str">
        <f>IF(Table1[[#This Row],[Thời gian]]="","",VLOOKUP(Table1[[#This Row],[Thời gian]]-TRUNC(Table1[[#This Row],[Thời gian]]),tblTimes78[],2,TRUE))</f>
        <v>8 AM - 10 AM</v>
      </c>
      <c r="H306" t="s">
        <v>254</v>
      </c>
      <c r="I306" t="s">
        <v>41</v>
      </c>
      <c r="J306" t="s">
        <v>52</v>
      </c>
      <c r="K306" t="str">
        <f>VLOOKUP(Table1[[#This Row],[Khu vực]],TUKHOA_DATA!$E$2:$F$12,2,FALSE)</f>
        <v>KV05</v>
      </c>
      <c r="L306" t="s">
        <v>43</v>
      </c>
      <c r="M306" t="str">
        <f>VLOOKUP(Table1[[#This Row],[Kênh mua hàng]],TUKHOA_DATA!$C$2:$D$12,2,FALSE)</f>
        <v>K02</v>
      </c>
      <c r="N306" t="s">
        <v>51</v>
      </c>
      <c r="O306" t="str">
        <f>VLOOKUP(Table1[[#This Row],[Nhân viên phụ trách]],TUKHOA_DATA!$G$2:$H$13,2,FALSE)</f>
        <v>NV01</v>
      </c>
      <c r="P306" s="18">
        <v>100</v>
      </c>
      <c r="Q306">
        <v>84</v>
      </c>
      <c r="R306" s="18">
        <f>Table1[[#This Row],[Số lượng]]*Table1[[#This Row],[Giá bán ($)]]</f>
        <v>8400</v>
      </c>
      <c r="S306">
        <f>VLOOKUP(Table1[[#This Row],[Tên dòng sản phẩm]],'Ngân sách'!$C$29:$D$32,2,FALSE)</f>
        <v>28</v>
      </c>
    </row>
    <row r="307" spans="1:19">
      <c r="A307" s="9">
        <v>44691</v>
      </c>
      <c r="B307" s="9" t="str">
        <f>CHOOSE(WEEKDAY(Table1[[#This Row],[Ngày]],1),"CN","T2","T3","T4","T5","T6","T7","CN")</f>
        <v>T3</v>
      </c>
      <c r="C307" t="str">
        <f>"Tháng "&amp;MONTH(Table1[[#This Row],[Ngày]]) &amp; "/" &amp;YEAR(Table1[[#This Row],[Ngày]])</f>
        <v>Tháng 5/2022</v>
      </c>
      <c r="D307" t="str">
        <f>"Q "&amp;IF(Table1[[#This Row],[Ngày]]="","",ROUNDUP(MONTH(Table1[[#This Row],[Ngày]])/3,0)) &amp; "/" &amp; YEAR(Table1[[#This Row],[Ngày]])</f>
        <v>Q 2/2022</v>
      </c>
      <c r="E307">
        <f>YEAR(Table1[[#This Row],[Ngày]])</f>
        <v>2022</v>
      </c>
      <c r="F307" s="5">
        <v>0.5581828703703704</v>
      </c>
      <c r="G307" t="str">
        <f>IF(Table1[[#This Row],[Thời gian]]="","",VLOOKUP(Table1[[#This Row],[Thời gian]]-TRUNC(Table1[[#This Row],[Thời gian]]),tblTimes78[],2,TRUE))</f>
        <v>12 PM - 2 PM</v>
      </c>
      <c r="H307" t="s">
        <v>259</v>
      </c>
      <c r="I307" t="s">
        <v>41</v>
      </c>
      <c r="J307" t="s">
        <v>89</v>
      </c>
      <c r="K307" t="str">
        <f>VLOOKUP(Table1[[#This Row],[Khu vực]],TUKHOA_DATA!$E$2:$F$12,2,FALSE)</f>
        <v>KV06</v>
      </c>
      <c r="L307" t="s">
        <v>43</v>
      </c>
      <c r="M307" t="str">
        <f>VLOOKUP(Table1[[#This Row],[Kênh mua hàng]],TUKHOA_DATA!$C$2:$D$12,2,FALSE)</f>
        <v>K02</v>
      </c>
      <c r="N307" t="s">
        <v>51</v>
      </c>
      <c r="O307" t="str">
        <f>VLOOKUP(Table1[[#This Row],[Nhân viên phụ trách]],TUKHOA_DATA!$G$2:$H$13,2,FALSE)</f>
        <v>NV01</v>
      </c>
      <c r="P307" s="18">
        <v>100</v>
      </c>
      <c r="Q307">
        <v>83</v>
      </c>
      <c r="R307" s="18">
        <f>Table1[[#This Row],[Số lượng]]*Table1[[#This Row],[Giá bán ($)]]</f>
        <v>8300</v>
      </c>
      <c r="S307">
        <f>VLOOKUP(Table1[[#This Row],[Tên dòng sản phẩm]],'Ngân sách'!$C$29:$D$32,2,FALSE)</f>
        <v>28</v>
      </c>
    </row>
    <row r="308" spans="1:19">
      <c r="A308" s="9">
        <v>44692</v>
      </c>
      <c r="B308" s="9" t="str">
        <f>CHOOSE(WEEKDAY(Table1[[#This Row],[Ngày]],1),"CN","T2","T3","T4","T5","T6","T7","CN")</f>
        <v>T4</v>
      </c>
      <c r="C308" t="str">
        <f>"Tháng "&amp;MONTH(Table1[[#This Row],[Ngày]]) &amp; "/" &amp;YEAR(Table1[[#This Row],[Ngày]])</f>
        <v>Tháng 5/2022</v>
      </c>
      <c r="D308" t="str">
        <f>"Q "&amp;IF(Table1[[#This Row],[Ngày]]="","",ROUNDUP(MONTH(Table1[[#This Row],[Ngày]])/3,0)) &amp; "/" &amp; YEAR(Table1[[#This Row],[Ngày]])</f>
        <v>Q 2/2022</v>
      </c>
      <c r="E308">
        <f>YEAR(Table1[[#This Row],[Ngày]])</f>
        <v>2022</v>
      </c>
      <c r="F308" s="5">
        <v>0.43979166666666664</v>
      </c>
      <c r="G308" t="str">
        <f>IF(Table1[[#This Row],[Thời gian]]="","",VLOOKUP(Table1[[#This Row],[Thời gian]]-TRUNC(Table1[[#This Row],[Thời gian]]),tblTimes78[],2,TRUE))</f>
        <v>10 AM - 12 PM</v>
      </c>
      <c r="H308" t="s">
        <v>260</v>
      </c>
      <c r="I308" t="s">
        <v>46</v>
      </c>
      <c r="J308" t="s">
        <v>94</v>
      </c>
      <c r="K308" t="str">
        <f>VLOOKUP(Table1[[#This Row],[Khu vực]],TUKHOA_DATA!$E$2:$F$12,2,FALSE)</f>
        <v>KV02</v>
      </c>
      <c r="L308" t="s">
        <v>43</v>
      </c>
      <c r="M308" t="str">
        <f>VLOOKUP(Table1[[#This Row],[Kênh mua hàng]],TUKHOA_DATA!$C$2:$D$12,2,FALSE)</f>
        <v>K02</v>
      </c>
      <c r="N308" t="s">
        <v>96</v>
      </c>
      <c r="O308" t="str">
        <f>VLOOKUP(Table1[[#This Row],[Nhân viên phụ trách]],TUKHOA_DATA!$G$2:$H$13,2,FALSE)</f>
        <v>NV04</v>
      </c>
      <c r="P308" s="18">
        <v>90</v>
      </c>
      <c r="Q308">
        <v>34</v>
      </c>
      <c r="R308" s="18">
        <f>Table1[[#This Row],[Số lượng]]*Table1[[#This Row],[Giá bán ($)]]</f>
        <v>3060</v>
      </c>
      <c r="S308">
        <f>VLOOKUP(Table1[[#This Row],[Tên dòng sản phẩm]],'Ngân sách'!$C$29:$D$32,2,FALSE)</f>
        <v>25</v>
      </c>
    </row>
    <row r="309" spans="1:19">
      <c r="A309" s="9">
        <v>44694</v>
      </c>
      <c r="B309" s="9" t="str">
        <f>CHOOSE(WEEKDAY(Table1[[#This Row],[Ngày]],1),"CN","T2","T3","T4","T5","T6","T7","CN")</f>
        <v>T6</v>
      </c>
      <c r="C309" t="str">
        <f>"Tháng "&amp;MONTH(Table1[[#This Row],[Ngày]]) &amp; "/" &amp;YEAR(Table1[[#This Row],[Ngày]])</f>
        <v>Tháng 5/2022</v>
      </c>
      <c r="D309" t="str">
        <f>"Q "&amp;IF(Table1[[#This Row],[Ngày]]="","",ROUNDUP(MONTH(Table1[[#This Row],[Ngày]])/3,0)) &amp; "/" &amp; YEAR(Table1[[#This Row],[Ngày]])</f>
        <v>Q 2/2022</v>
      </c>
      <c r="E309">
        <f>YEAR(Table1[[#This Row],[Ngày]])</f>
        <v>2022</v>
      </c>
      <c r="F309" s="5">
        <v>0.46900462962962958</v>
      </c>
      <c r="G309" t="str">
        <f>IF(Table1[[#This Row],[Thời gian]]="","",VLOOKUP(Table1[[#This Row],[Thời gian]]-TRUNC(Table1[[#This Row],[Thời gian]]),tblTimes78[],2,TRUE))</f>
        <v>10 AM - 12 PM</v>
      </c>
      <c r="H309" t="s">
        <v>261</v>
      </c>
      <c r="I309" t="s">
        <v>41</v>
      </c>
      <c r="J309" t="s">
        <v>56</v>
      </c>
      <c r="K309" t="str">
        <f>VLOOKUP(Table1[[#This Row],[Khu vực]],TUKHOA_DATA!$E$2:$F$12,2,FALSE)</f>
        <v>KV03</v>
      </c>
      <c r="L309" t="s">
        <v>43</v>
      </c>
      <c r="M309" t="str">
        <f>VLOOKUP(Table1[[#This Row],[Kênh mua hàng]],TUKHOA_DATA!$C$2:$D$12,2,FALSE)</f>
        <v>K02</v>
      </c>
      <c r="N309" t="s">
        <v>51</v>
      </c>
      <c r="O309" t="str">
        <f>VLOOKUP(Table1[[#This Row],[Nhân viên phụ trách]],TUKHOA_DATA!$G$2:$H$13,2,FALSE)</f>
        <v>NV01</v>
      </c>
      <c r="P309" s="18">
        <v>100</v>
      </c>
      <c r="Q309">
        <v>79</v>
      </c>
      <c r="R309" s="18">
        <f>Table1[[#This Row],[Số lượng]]*Table1[[#This Row],[Giá bán ($)]]</f>
        <v>7900</v>
      </c>
      <c r="S309">
        <f>VLOOKUP(Table1[[#This Row],[Tên dòng sản phẩm]],'Ngân sách'!$C$29:$D$32,2,FALSE)</f>
        <v>28</v>
      </c>
    </row>
    <row r="310" spans="1:19">
      <c r="A310" s="9">
        <v>44695</v>
      </c>
      <c r="B310" s="9" t="str">
        <f>CHOOSE(WEEKDAY(Table1[[#This Row],[Ngày]],1),"CN","T2","T3","T4","T5","T6","T7","CN")</f>
        <v>T7</v>
      </c>
      <c r="C310" t="str">
        <f>"Tháng "&amp;MONTH(Table1[[#This Row],[Ngày]]) &amp; "/" &amp;YEAR(Table1[[#This Row],[Ngày]])</f>
        <v>Tháng 5/2022</v>
      </c>
      <c r="D310" t="str">
        <f>"Q "&amp;IF(Table1[[#This Row],[Ngày]]="","",ROUNDUP(MONTH(Table1[[#This Row],[Ngày]])/3,0)) &amp; "/" &amp; YEAR(Table1[[#This Row],[Ngày]])</f>
        <v>Q 2/2022</v>
      </c>
      <c r="E310">
        <f>YEAR(Table1[[#This Row],[Ngày]])</f>
        <v>2022</v>
      </c>
      <c r="F310" s="5">
        <v>0.46232638888888888</v>
      </c>
      <c r="G310" t="str">
        <f>IF(Table1[[#This Row],[Thời gian]]="","",VLOOKUP(Table1[[#This Row],[Thời gian]]-TRUNC(Table1[[#This Row],[Thời gian]]),tblTimes78[],2,TRUE))</f>
        <v>10 AM - 12 PM</v>
      </c>
      <c r="H310" t="s">
        <v>263</v>
      </c>
      <c r="I310" t="s">
        <v>38</v>
      </c>
      <c r="J310" t="s">
        <v>54</v>
      </c>
      <c r="K310" t="str">
        <f>VLOOKUP(Table1[[#This Row],[Khu vực]],TUKHOA_DATA!$E$2:$F$12,2,FALSE)</f>
        <v>KV04</v>
      </c>
      <c r="L310" t="s">
        <v>43</v>
      </c>
      <c r="M310" t="str">
        <f>VLOOKUP(Table1[[#This Row],[Kênh mua hàng]],TUKHOA_DATA!$C$2:$D$12,2,FALSE)</f>
        <v>K02</v>
      </c>
      <c r="N310" t="s">
        <v>99</v>
      </c>
      <c r="O310" t="str">
        <f>VLOOKUP(Table1[[#This Row],[Nhân viên phụ trách]],TUKHOA_DATA!$G$2:$H$13,2,FALSE)</f>
        <v>NV03</v>
      </c>
      <c r="P310" s="18">
        <v>100</v>
      </c>
      <c r="Q310">
        <v>63</v>
      </c>
      <c r="R310" s="18">
        <f>Table1[[#This Row],[Số lượng]]*Table1[[#This Row],[Giá bán ($)]]</f>
        <v>6300</v>
      </c>
      <c r="S310">
        <f>VLOOKUP(Table1[[#This Row],[Tên dòng sản phẩm]],'Ngân sách'!$C$29:$D$32,2,FALSE)</f>
        <v>22</v>
      </c>
    </row>
    <row r="311" spans="1:19">
      <c r="A311" s="9">
        <v>44697</v>
      </c>
      <c r="B311" s="9" t="str">
        <f>CHOOSE(WEEKDAY(Table1[[#This Row],[Ngày]],1),"CN","T2","T3","T4","T5","T6","T7","CN")</f>
        <v>T2</v>
      </c>
      <c r="C311" t="str">
        <f>"Tháng "&amp;MONTH(Table1[[#This Row],[Ngày]]) &amp; "/" &amp;YEAR(Table1[[#This Row],[Ngày]])</f>
        <v>Tháng 5/2022</v>
      </c>
      <c r="D311" t="str">
        <f>"Q "&amp;IF(Table1[[#This Row],[Ngày]]="","",ROUNDUP(MONTH(Table1[[#This Row],[Ngày]])/3,0)) &amp; "/" &amp; YEAR(Table1[[#This Row],[Ngày]])</f>
        <v>Q 2/2022</v>
      </c>
      <c r="E311">
        <f>YEAR(Table1[[#This Row],[Ngày]])</f>
        <v>2022</v>
      </c>
      <c r="F311" s="5">
        <v>0.35136574074074073</v>
      </c>
      <c r="G311" t="str">
        <f>IF(Table1[[#This Row],[Thời gian]]="","",VLOOKUP(Table1[[#This Row],[Thời gian]]-TRUNC(Table1[[#This Row],[Thời gian]]),tblTimes78[],2,TRUE))</f>
        <v>8 AM - 10 AM</v>
      </c>
      <c r="H311" t="s">
        <v>265</v>
      </c>
      <c r="I311" t="s">
        <v>41</v>
      </c>
      <c r="J311" t="s">
        <v>89</v>
      </c>
      <c r="K311" t="str">
        <f>VLOOKUP(Table1[[#This Row],[Khu vực]],TUKHOA_DATA!$E$2:$F$12,2,FALSE)</f>
        <v>KV06</v>
      </c>
      <c r="L311" t="s">
        <v>43</v>
      </c>
      <c r="M311" t="str">
        <f>VLOOKUP(Table1[[#This Row],[Kênh mua hàng]],TUKHOA_DATA!$C$2:$D$12,2,FALSE)</f>
        <v>K02</v>
      </c>
      <c r="N311" t="s">
        <v>57</v>
      </c>
      <c r="O311" t="str">
        <f>VLOOKUP(Table1[[#This Row],[Nhân viên phụ trách]],TUKHOA_DATA!$G$2:$H$13,2,FALSE)</f>
        <v>NV02</v>
      </c>
      <c r="P311" s="18">
        <v>100</v>
      </c>
      <c r="Q311">
        <v>79</v>
      </c>
      <c r="R311" s="18">
        <f>Table1[[#This Row],[Số lượng]]*Table1[[#This Row],[Giá bán ($)]]</f>
        <v>7900</v>
      </c>
      <c r="S311">
        <f>VLOOKUP(Table1[[#This Row],[Tên dòng sản phẩm]],'Ngân sách'!$C$29:$D$32,2,FALSE)</f>
        <v>28</v>
      </c>
    </row>
    <row r="312" spans="1:19">
      <c r="A312" s="9">
        <v>44698</v>
      </c>
      <c r="B312" s="9" t="str">
        <f>CHOOSE(WEEKDAY(Table1[[#This Row],[Ngày]],1),"CN","T2","T3","T4","T5","T6","T7","CN")</f>
        <v>T3</v>
      </c>
      <c r="C312" t="str">
        <f>"Tháng "&amp;MONTH(Table1[[#This Row],[Ngày]]) &amp; "/" &amp;YEAR(Table1[[#This Row],[Ngày]])</f>
        <v>Tháng 5/2022</v>
      </c>
      <c r="D312" t="str">
        <f>"Q "&amp;IF(Table1[[#This Row],[Ngày]]="","",ROUNDUP(MONTH(Table1[[#This Row],[Ngày]])/3,0)) &amp; "/" &amp; YEAR(Table1[[#This Row],[Ngày]])</f>
        <v>Q 2/2022</v>
      </c>
      <c r="E312">
        <f>YEAR(Table1[[#This Row],[Ngày]])</f>
        <v>2022</v>
      </c>
      <c r="F312" s="5">
        <v>0.45493055555555556</v>
      </c>
      <c r="G312" t="str">
        <f>IF(Table1[[#This Row],[Thời gian]]="","",VLOOKUP(Table1[[#This Row],[Thời gian]]-TRUNC(Table1[[#This Row],[Thời gian]]),tblTimes78[],2,TRUE))</f>
        <v>10 AM - 12 PM</v>
      </c>
      <c r="H312" t="s">
        <v>268</v>
      </c>
      <c r="I312" t="s">
        <v>44</v>
      </c>
      <c r="J312" t="s">
        <v>54</v>
      </c>
      <c r="K312" t="str">
        <f>VLOOKUP(Table1[[#This Row],[Khu vực]],TUKHOA_DATA!$E$2:$F$12,2,FALSE)</f>
        <v>KV04</v>
      </c>
      <c r="L312" t="s">
        <v>43</v>
      </c>
      <c r="M312" t="str">
        <f>VLOOKUP(Table1[[#This Row],[Kênh mua hàng]],TUKHOA_DATA!$C$2:$D$12,2,FALSE)</f>
        <v>K02</v>
      </c>
      <c r="N312" t="s">
        <v>51</v>
      </c>
      <c r="O312" t="str">
        <f>VLOOKUP(Table1[[#This Row],[Nhân viên phụ trách]],TUKHOA_DATA!$G$2:$H$13,2,FALSE)</f>
        <v>NV01</v>
      </c>
      <c r="P312" s="18">
        <v>110</v>
      </c>
      <c r="Q312">
        <v>57</v>
      </c>
      <c r="R312" s="18">
        <f>Table1[[#This Row],[Số lượng]]*Table1[[#This Row],[Giá bán ($)]]</f>
        <v>6270</v>
      </c>
      <c r="S312">
        <f>VLOOKUP(Table1[[#This Row],[Tên dòng sản phẩm]],'Ngân sách'!$C$29:$D$32,2,FALSE)</f>
        <v>36</v>
      </c>
    </row>
    <row r="313" spans="1:19">
      <c r="A313" s="9">
        <v>44699</v>
      </c>
      <c r="B313" s="9" t="str">
        <f>CHOOSE(WEEKDAY(Table1[[#This Row],[Ngày]],1),"CN","T2","T3","T4","T5","T6","T7","CN")</f>
        <v>T4</v>
      </c>
      <c r="C313" t="str">
        <f>"Tháng "&amp;MONTH(Table1[[#This Row],[Ngày]]) &amp; "/" &amp;YEAR(Table1[[#This Row],[Ngày]])</f>
        <v>Tháng 5/2022</v>
      </c>
      <c r="D313" t="str">
        <f>"Q "&amp;IF(Table1[[#This Row],[Ngày]]="","",ROUNDUP(MONTH(Table1[[#This Row],[Ngày]])/3,0)) &amp; "/" &amp; YEAR(Table1[[#This Row],[Ngày]])</f>
        <v>Q 2/2022</v>
      </c>
      <c r="E313">
        <f>YEAR(Table1[[#This Row],[Ngày]])</f>
        <v>2022</v>
      </c>
      <c r="F313" s="5">
        <v>0.42484953703703704</v>
      </c>
      <c r="G313" t="str">
        <f>IF(Table1[[#This Row],[Thời gian]]="","",VLOOKUP(Table1[[#This Row],[Thời gian]]-TRUNC(Table1[[#This Row],[Thời gian]]),tblTimes78[],2,TRUE))</f>
        <v>10 AM - 12 PM</v>
      </c>
      <c r="H313" t="s">
        <v>269</v>
      </c>
      <c r="I313" t="s">
        <v>38</v>
      </c>
      <c r="J313" t="s">
        <v>89</v>
      </c>
      <c r="K313" t="str">
        <f>VLOOKUP(Table1[[#This Row],[Khu vực]],TUKHOA_DATA!$E$2:$F$12,2,FALSE)</f>
        <v>KV06</v>
      </c>
      <c r="L313" t="s">
        <v>43</v>
      </c>
      <c r="M313" t="str">
        <f>VLOOKUP(Table1[[#This Row],[Kênh mua hàng]],TUKHOA_DATA!$C$2:$D$12,2,FALSE)</f>
        <v>K02</v>
      </c>
      <c r="N313" t="s">
        <v>96</v>
      </c>
      <c r="O313" t="str">
        <f>VLOOKUP(Table1[[#This Row],[Nhân viên phụ trách]],TUKHOA_DATA!$G$2:$H$13,2,FALSE)</f>
        <v>NV04</v>
      </c>
      <c r="P313" s="18">
        <v>100</v>
      </c>
      <c r="Q313">
        <v>64</v>
      </c>
      <c r="R313" s="18">
        <f>Table1[[#This Row],[Số lượng]]*Table1[[#This Row],[Giá bán ($)]]</f>
        <v>6400</v>
      </c>
      <c r="S313">
        <f>VLOOKUP(Table1[[#This Row],[Tên dòng sản phẩm]],'Ngân sách'!$C$29:$D$32,2,FALSE)</f>
        <v>22</v>
      </c>
    </row>
    <row r="314" spans="1:19">
      <c r="A314" s="9">
        <v>44702</v>
      </c>
      <c r="B314" s="9" t="str">
        <f>CHOOSE(WEEKDAY(Table1[[#This Row],[Ngày]],1),"CN","T2","T3","T4","T5","T6","T7","CN")</f>
        <v>T7</v>
      </c>
      <c r="C314" t="str">
        <f>"Tháng "&amp;MONTH(Table1[[#This Row],[Ngày]]) &amp; "/" &amp;YEAR(Table1[[#This Row],[Ngày]])</f>
        <v>Tháng 5/2022</v>
      </c>
      <c r="D314" t="str">
        <f>"Q "&amp;IF(Table1[[#This Row],[Ngày]]="","",ROUNDUP(MONTH(Table1[[#This Row],[Ngày]])/3,0)) &amp; "/" &amp; YEAR(Table1[[#This Row],[Ngày]])</f>
        <v>Q 2/2022</v>
      </c>
      <c r="E314">
        <f>YEAR(Table1[[#This Row],[Ngày]])</f>
        <v>2022</v>
      </c>
      <c r="F314" s="5">
        <v>0.51181712962962966</v>
      </c>
      <c r="G314" t="str">
        <f>IF(Table1[[#This Row],[Thời gian]]="","",VLOOKUP(Table1[[#This Row],[Thời gian]]-TRUNC(Table1[[#This Row],[Thời gian]]),tblTimes78[],2,TRUE))</f>
        <v>12 PM - 2 PM</v>
      </c>
      <c r="H314" t="s">
        <v>272</v>
      </c>
      <c r="I314" t="s">
        <v>44</v>
      </c>
      <c r="J314" t="s">
        <v>56</v>
      </c>
      <c r="K314" t="str">
        <f>VLOOKUP(Table1[[#This Row],[Khu vực]],TUKHOA_DATA!$E$2:$F$12,2,FALSE)</f>
        <v>KV03</v>
      </c>
      <c r="L314" t="s">
        <v>43</v>
      </c>
      <c r="M314" t="str">
        <f>VLOOKUP(Table1[[#This Row],[Kênh mua hàng]],TUKHOA_DATA!$C$2:$D$12,2,FALSE)</f>
        <v>K02</v>
      </c>
      <c r="N314" t="s">
        <v>96</v>
      </c>
      <c r="O314" t="str">
        <f>VLOOKUP(Table1[[#This Row],[Nhân viên phụ trách]],TUKHOA_DATA!$G$2:$H$13,2,FALSE)</f>
        <v>NV04</v>
      </c>
      <c r="P314" s="18">
        <v>110</v>
      </c>
      <c r="Q314">
        <v>55</v>
      </c>
      <c r="R314" s="18">
        <f>Table1[[#This Row],[Số lượng]]*Table1[[#This Row],[Giá bán ($)]]</f>
        <v>6050</v>
      </c>
      <c r="S314">
        <f>VLOOKUP(Table1[[#This Row],[Tên dòng sản phẩm]],'Ngân sách'!$C$29:$D$32,2,FALSE)</f>
        <v>36</v>
      </c>
    </row>
    <row r="315" spans="1:19">
      <c r="A315" s="9">
        <v>44703</v>
      </c>
      <c r="B315" s="9" t="str">
        <f>CHOOSE(WEEKDAY(Table1[[#This Row],[Ngày]],1),"CN","T2","T3","T4","T5","T6","T7","CN")</f>
        <v>CN</v>
      </c>
      <c r="C315" t="str">
        <f>"Tháng "&amp;MONTH(Table1[[#This Row],[Ngày]]) &amp; "/" &amp;YEAR(Table1[[#This Row],[Ngày]])</f>
        <v>Tháng 5/2022</v>
      </c>
      <c r="D315" t="str">
        <f>"Q "&amp;IF(Table1[[#This Row],[Ngày]]="","",ROUNDUP(MONTH(Table1[[#This Row],[Ngày]])/3,0)) &amp; "/" &amp; YEAR(Table1[[#This Row],[Ngày]])</f>
        <v>Q 2/2022</v>
      </c>
      <c r="E315">
        <f>YEAR(Table1[[#This Row],[Ngày]])</f>
        <v>2022</v>
      </c>
      <c r="F315" s="5">
        <v>0.37466435185185182</v>
      </c>
      <c r="G315" t="str">
        <f>IF(Table1[[#This Row],[Thời gian]]="","",VLOOKUP(Table1[[#This Row],[Thời gian]]-TRUNC(Table1[[#This Row],[Thời gian]]),tblTimes78[],2,TRUE))</f>
        <v>8 AM - 10 AM</v>
      </c>
      <c r="H315" t="s">
        <v>273</v>
      </c>
      <c r="I315" t="s">
        <v>46</v>
      </c>
      <c r="J315" t="s">
        <v>97</v>
      </c>
      <c r="K315" t="str">
        <f>VLOOKUP(Table1[[#This Row],[Khu vực]],TUKHOA_DATA!$E$2:$F$12,2,FALSE)</f>
        <v>KV01</v>
      </c>
      <c r="L315" t="s">
        <v>43</v>
      </c>
      <c r="M315" t="str">
        <f>VLOOKUP(Table1[[#This Row],[Kênh mua hàng]],TUKHOA_DATA!$C$2:$D$12,2,FALSE)</f>
        <v>K02</v>
      </c>
      <c r="N315" t="s">
        <v>57</v>
      </c>
      <c r="O315" t="str">
        <f>VLOOKUP(Table1[[#This Row],[Nhân viên phụ trách]],TUKHOA_DATA!$G$2:$H$13,2,FALSE)</f>
        <v>NV02</v>
      </c>
      <c r="P315" s="18">
        <v>90</v>
      </c>
      <c r="Q315">
        <v>37</v>
      </c>
      <c r="R315" s="18">
        <f>Table1[[#This Row],[Số lượng]]*Table1[[#This Row],[Giá bán ($)]]</f>
        <v>3330</v>
      </c>
      <c r="S315">
        <f>VLOOKUP(Table1[[#This Row],[Tên dòng sản phẩm]],'Ngân sách'!$C$29:$D$32,2,FALSE)</f>
        <v>25</v>
      </c>
    </row>
    <row r="316" spans="1:19">
      <c r="A316" s="9">
        <v>44705</v>
      </c>
      <c r="B316" s="9" t="str">
        <f>CHOOSE(WEEKDAY(Table1[[#This Row],[Ngày]],1),"CN","T2","T3","T4","T5","T6","T7","CN")</f>
        <v>T3</v>
      </c>
      <c r="C316" t="str">
        <f>"Tháng "&amp;MONTH(Table1[[#This Row],[Ngày]]) &amp; "/" &amp;YEAR(Table1[[#This Row],[Ngày]])</f>
        <v>Tháng 5/2022</v>
      </c>
      <c r="D316" t="str">
        <f>"Q "&amp;IF(Table1[[#This Row],[Ngày]]="","",ROUNDUP(MONTH(Table1[[#This Row],[Ngày]])/3,0)) &amp; "/" &amp; YEAR(Table1[[#This Row],[Ngày]])</f>
        <v>Q 2/2022</v>
      </c>
      <c r="E316">
        <f>YEAR(Table1[[#This Row],[Ngày]])</f>
        <v>2022</v>
      </c>
      <c r="F316" s="5">
        <v>0.42484953703703704</v>
      </c>
      <c r="G316" t="str">
        <f>IF(Table1[[#This Row],[Thời gian]]="","",VLOOKUP(Table1[[#This Row],[Thời gian]]-TRUNC(Table1[[#This Row],[Thời gian]]),tblTimes78[],2,TRUE))</f>
        <v>10 AM - 12 PM</v>
      </c>
      <c r="H316" t="s">
        <v>274</v>
      </c>
      <c r="I316" t="s">
        <v>44</v>
      </c>
      <c r="J316" t="s">
        <v>52</v>
      </c>
      <c r="K316" t="str">
        <f>VLOOKUP(Table1[[#This Row],[Khu vực]],TUKHOA_DATA!$E$2:$F$12,2,FALSE)</f>
        <v>KV05</v>
      </c>
      <c r="L316" t="s">
        <v>43</v>
      </c>
      <c r="M316" t="str">
        <f>VLOOKUP(Table1[[#This Row],[Kênh mua hàng]],TUKHOA_DATA!$C$2:$D$12,2,FALSE)</f>
        <v>K02</v>
      </c>
      <c r="N316" t="s">
        <v>51</v>
      </c>
      <c r="O316" t="str">
        <f>VLOOKUP(Table1[[#This Row],[Nhân viên phụ trách]],TUKHOA_DATA!$G$2:$H$13,2,FALSE)</f>
        <v>NV01</v>
      </c>
      <c r="P316" s="18">
        <v>110</v>
      </c>
      <c r="Q316">
        <v>53</v>
      </c>
      <c r="R316" s="18">
        <f>Table1[[#This Row],[Số lượng]]*Table1[[#This Row],[Giá bán ($)]]</f>
        <v>5830</v>
      </c>
      <c r="S316">
        <f>VLOOKUP(Table1[[#This Row],[Tên dòng sản phẩm]],'Ngân sách'!$C$29:$D$32,2,FALSE)</f>
        <v>36</v>
      </c>
    </row>
    <row r="317" spans="1:19">
      <c r="A317" s="9">
        <v>44705</v>
      </c>
      <c r="B317" s="9" t="str">
        <f>CHOOSE(WEEKDAY(Table1[[#This Row],[Ngày]],1),"CN","T2","T3","T4","T5","T6","T7","CN")</f>
        <v>T3</v>
      </c>
      <c r="C317" t="str">
        <f>"Tháng "&amp;MONTH(Table1[[#This Row],[Ngày]]) &amp; "/" &amp;YEAR(Table1[[#This Row],[Ngày]])</f>
        <v>Tháng 5/2022</v>
      </c>
      <c r="D317" t="str">
        <f>"Q "&amp;IF(Table1[[#This Row],[Ngày]]="","",ROUNDUP(MONTH(Table1[[#This Row],[Ngày]])/3,0)) &amp; "/" &amp; YEAR(Table1[[#This Row],[Ngày]])</f>
        <v>Q 2/2022</v>
      </c>
      <c r="E317">
        <f>YEAR(Table1[[#This Row],[Ngày]])</f>
        <v>2022</v>
      </c>
      <c r="F317" s="5">
        <v>0.6368287037037037</v>
      </c>
      <c r="G317" t="str">
        <f>IF(Table1[[#This Row],[Thời gian]]="","",VLOOKUP(Table1[[#This Row],[Thời gian]]-TRUNC(Table1[[#This Row],[Thời gian]]),tblTimes78[],2,TRUE))</f>
        <v>2 PM - 4 PM</v>
      </c>
      <c r="H317" t="s">
        <v>275</v>
      </c>
      <c r="I317" t="s">
        <v>44</v>
      </c>
      <c r="J317" t="s">
        <v>89</v>
      </c>
      <c r="K317" t="str">
        <f>VLOOKUP(Table1[[#This Row],[Khu vực]],TUKHOA_DATA!$E$2:$F$12,2,FALSE)</f>
        <v>KV06</v>
      </c>
      <c r="L317" t="s">
        <v>43</v>
      </c>
      <c r="M317" t="str">
        <f>VLOOKUP(Table1[[#This Row],[Kênh mua hàng]],TUKHOA_DATA!$C$2:$D$12,2,FALSE)</f>
        <v>K02</v>
      </c>
      <c r="N317" t="s">
        <v>96</v>
      </c>
      <c r="O317" t="str">
        <f>VLOOKUP(Table1[[#This Row],[Nhân viên phụ trách]],TUKHOA_DATA!$G$2:$H$13,2,FALSE)</f>
        <v>NV04</v>
      </c>
      <c r="P317" s="18">
        <v>110</v>
      </c>
      <c r="Q317">
        <v>55</v>
      </c>
      <c r="R317" s="18">
        <f>Table1[[#This Row],[Số lượng]]*Table1[[#This Row],[Giá bán ($)]]</f>
        <v>6050</v>
      </c>
      <c r="S317">
        <f>VLOOKUP(Table1[[#This Row],[Tên dòng sản phẩm]],'Ngân sách'!$C$29:$D$32,2,FALSE)</f>
        <v>36</v>
      </c>
    </row>
    <row r="318" spans="1:19">
      <c r="A318" s="9">
        <v>44707</v>
      </c>
      <c r="B318" s="9" t="str">
        <f>CHOOSE(WEEKDAY(Table1[[#This Row],[Ngày]],1),"CN","T2","T3","T4","T5","T6","T7","CN")</f>
        <v>T5</v>
      </c>
      <c r="C318" t="str">
        <f>"Tháng "&amp;MONTH(Table1[[#This Row],[Ngày]]) &amp; "/" &amp;YEAR(Table1[[#This Row],[Ngày]])</f>
        <v>Tháng 5/2022</v>
      </c>
      <c r="D318" t="str">
        <f>"Q "&amp;IF(Table1[[#This Row],[Ngày]]="","",ROUNDUP(MONTH(Table1[[#This Row],[Ngày]])/3,0)) &amp; "/" &amp; YEAR(Table1[[#This Row],[Ngày]])</f>
        <v>Q 2/2022</v>
      </c>
      <c r="E318">
        <f>YEAR(Table1[[#This Row],[Ngày]])</f>
        <v>2022</v>
      </c>
      <c r="F318" s="5">
        <v>0.45493055555555556</v>
      </c>
      <c r="G318" t="str">
        <f>IF(Table1[[#This Row],[Thời gian]]="","",VLOOKUP(Table1[[#This Row],[Thời gian]]-TRUNC(Table1[[#This Row],[Thời gian]]),tblTimes78[],2,TRUE))</f>
        <v>10 AM - 12 PM</v>
      </c>
      <c r="H318" t="s">
        <v>278</v>
      </c>
      <c r="I318" t="s">
        <v>38</v>
      </c>
      <c r="J318" t="s">
        <v>89</v>
      </c>
      <c r="K318" t="str">
        <f>VLOOKUP(Table1[[#This Row],[Khu vực]],TUKHOA_DATA!$E$2:$F$12,2,FALSE)</f>
        <v>KV06</v>
      </c>
      <c r="L318" t="s">
        <v>43</v>
      </c>
      <c r="M318" t="str">
        <f>VLOOKUP(Table1[[#This Row],[Kênh mua hàng]],TUKHOA_DATA!$C$2:$D$12,2,FALSE)</f>
        <v>K02</v>
      </c>
      <c r="N318" t="s">
        <v>57</v>
      </c>
      <c r="O318" t="str">
        <f>VLOOKUP(Table1[[#This Row],[Nhân viên phụ trách]],TUKHOA_DATA!$G$2:$H$13,2,FALSE)</f>
        <v>NV02</v>
      </c>
      <c r="P318" s="18">
        <v>100</v>
      </c>
      <c r="Q318">
        <v>60</v>
      </c>
      <c r="R318" s="18">
        <f>Table1[[#This Row],[Số lượng]]*Table1[[#This Row],[Giá bán ($)]]</f>
        <v>6000</v>
      </c>
      <c r="S318">
        <f>VLOOKUP(Table1[[#This Row],[Tên dòng sản phẩm]],'Ngân sách'!$C$29:$D$32,2,FALSE)</f>
        <v>22</v>
      </c>
    </row>
    <row r="319" spans="1:19">
      <c r="A319" s="9">
        <v>44710</v>
      </c>
      <c r="B319" s="9" t="str">
        <f>CHOOSE(WEEKDAY(Table1[[#This Row],[Ngày]],1),"CN","T2","T3","T4","T5","T6","T7","CN")</f>
        <v>CN</v>
      </c>
      <c r="C319" t="str">
        <f>"Tháng "&amp;MONTH(Table1[[#This Row],[Ngày]]) &amp; "/" &amp;YEAR(Table1[[#This Row],[Ngày]])</f>
        <v>Tháng 5/2022</v>
      </c>
      <c r="D319" t="str">
        <f>"Q "&amp;IF(Table1[[#This Row],[Ngày]]="","",ROUNDUP(MONTH(Table1[[#This Row],[Ngày]])/3,0)) &amp; "/" &amp; YEAR(Table1[[#This Row],[Ngày]])</f>
        <v>Q 2/2022</v>
      </c>
      <c r="E319">
        <f>YEAR(Table1[[#This Row],[Ngày]])</f>
        <v>2022</v>
      </c>
      <c r="F319" s="5">
        <v>0.52280092592592597</v>
      </c>
      <c r="G319" t="str">
        <f>IF(Table1[[#This Row],[Thời gian]]="","",VLOOKUP(Table1[[#This Row],[Thời gian]]-TRUNC(Table1[[#This Row],[Thời gian]]),tblTimes78[],2,TRUE))</f>
        <v>12 PM - 2 PM</v>
      </c>
      <c r="H319" t="s">
        <v>281</v>
      </c>
      <c r="I319" t="s">
        <v>44</v>
      </c>
      <c r="J319" t="s">
        <v>94</v>
      </c>
      <c r="K319" t="str">
        <f>VLOOKUP(Table1[[#This Row],[Khu vực]],TUKHOA_DATA!$E$2:$F$12,2,FALSE)</f>
        <v>KV02</v>
      </c>
      <c r="L319" t="s">
        <v>43</v>
      </c>
      <c r="M319" t="str">
        <f>VLOOKUP(Table1[[#This Row],[Kênh mua hàng]],TUKHOA_DATA!$C$2:$D$12,2,FALSE)</f>
        <v>K02</v>
      </c>
      <c r="N319" t="s">
        <v>99</v>
      </c>
      <c r="O319" t="str">
        <f>VLOOKUP(Table1[[#This Row],[Nhân viên phụ trách]],TUKHOA_DATA!$G$2:$H$13,2,FALSE)</f>
        <v>NV03</v>
      </c>
      <c r="P319" s="18">
        <v>110</v>
      </c>
      <c r="Q319">
        <v>54</v>
      </c>
      <c r="R319" s="18">
        <f>Table1[[#This Row],[Số lượng]]*Table1[[#This Row],[Giá bán ($)]]</f>
        <v>5940</v>
      </c>
      <c r="S319">
        <f>VLOOKUP(Table1[[#This Row],[Tên dòng sản phẩm]],'Ngân sách'!$C$29:$D$32,2,FALSE)</f>
        <v>36</v>
      </c>
    </row>
    <row r="320" spans="1:19">
      <c r="A320" s="9">
        <v>44710</v>
      </c>
      <c r="B320" s="9" t="str">
        <f>CHOOSE(WEEKDAY(Table1[[#This Row],[Ngày]],1),"CN","T2","T3","T4","T5","T6","T7","CN")</f>
        <v>CN</v>
      </c>
      <c r="C320" t="str">
        <f>"Tháng "&amp;MONTH(Table1[[#This Row],[Ngày]]) &amp; "/" &amp;YEAR(Table1[[#This Row],[Ngày]])</f>
        <v>Tháng 5/2022</v>
      </c>
      <c r="D320" t="str">
        <f>"Q "&amp;IF(Table1[[#This Row],[Ngày]]="","",ROUNDUP(MONTH(Table1[[#This Row],[Ngày]])/3,0)) &amp; "/" &amp; YEAR(Table1[[#This Row],[Ngày]])</f>
        <v>Q 2/2022</v>
      </c>
      <c r="E320">
        <f>YEAR(Table1[[#This Row],[Ngày]])</f>
        <v>2022</v>
      </c>
      <c r="F320" s="5">
        <v>0.45493055555555556</v>
      </c>
      <c r="G320" t="str">
        <f>IF(Table1[[#This Row],[Thời gian]]="","",VLOOKUP(Table1[[#This Row],[Thời gian]]-TRUNC(Table1[[#This Row],[Thời gian]]),tblTimes78[],2,TRUE))</f>
        <v>10 AM - 12 PM</v>
      </c>
      <c r="H320" t="s">
        <v>282</v>
      </c>
      <c r="I320" t="s">
        <v>41</v>
      </c>
      <c r="J320" t="s">
        <v>54</v>
      </c>
      <c r="K320" t="str">
        <f>VLOOKUP(Table1[[#This Row],[Khu vực]],TUKHOA_DATA!$E$2:$F$12,2,FALSE)</f>
        <v>KV04</v>
      </c>
      <c r="L320" t="s">
        <v>43</v>
      </c>
      <c r="M320" t="str">
        <f>VLOOKUP(Table1[[#This Row],[Kênh mua hàng]],TUKHOA_DATA!$C$2:$D$12,2,FALSE)</f>
        <v>K02</v>
      </c>
      <c r="N320" t="s">
        <v>58</v>
      </c>
      <c r="O320" t="str">
        <f>VLOOKUP(Table1[[#This Row],[Nhân viên phụ trách]],TUKHOA_DATA!$G$2:$H$13,2,FALSE)</f>
        <v>NV05</v>
      </c>
      <c r="P320" s="18">
        <v>100</v>
      </c>
      <c r="Q320">
        <v>81</v>
      </c>
      <c r="R320" s="18">
        <f>Table1[[#This Row],[Số lượng]]*Table1[[#This Row],[Giá bán ($)]]</f>
        <v>8100</v>
      </c>
      <c r="S320">
        <f>VLOOKUP(Table1[[#This Row],[Tên dòng sản phẩm]],'Ngân sách'!$C$29:$D$32,2,FALSE)</f>
        <v>28</v>
      </c>
    </row>
    <row r="321" spans="1:19">
      <c r="A321" s="9">
        <v>44711</v>
      </c>
      <c r="B321" s="9" t="str">
        <f>CHOOSE(WEEKDAY(Table1[[#This Row],[Ngày]],1),"CN","T2","T3","T4","T5","T6","T7","CN")</f>
        <v>T2</v>
      </c>
      <c r="C321" t="str">
        <f>"Tháng "&amp;MONTH(Table1[[#This Row],[Ngày]]) &amp; "/" &amp;YEAR(Table1[[#This Row],[Ngày]])</f>
        <v>Tháng 5/2022</v>
      </c>
      <c r="D321" t="str">
        <f>"Q "&amp;IF(Table1[[#This Row],[Ngày]]="","",ROUNDUP(MONTH(Table1[[#This Row],[Ngày]])/3,0)) &amp; "/" &amp; YEAR(Table1[[#This Row],[Ngày]])</f>
        <v>Q 2/2022</v>
      </c>
      <c r="E321">
        <f>YEAR(Table1[[#This Row],[Ngày]])</f>
        <v>2022</v>
      </c>
      <c r="F321" s="5">
        <v>0.36599537037037039</v>
      </c>
      <c r="G321" t="str">
        <f>IF(Table1[[#This Row],[Thời gian]]="","",VLOOKUP(Table1[[#This Row],[Thời gian]]-TRUNC(Table1[[#This Row],[Thời gian]]),tblTimes78[],2,TRUE))</f>
        <v>8 AM - 10 AM</v>
      </c>
      <c r="H321" t="s">
        <v>283</v>
      </c>
      <c r="I321" t="s">
        <v>46</v>
      </c>
      <c r="J321" t="s">
        <v>52</v>
      </c>
      <c r="K321" t="str">
        <f>VLOOKUP(Table1[[#This Row],[Khu vực]],TUKHOA_DATA!$E$2:$F$12,2,FALSE)</f>
        <v>KV05</v>
      </c>
      <c r="L321" t="s">
        <v>43</v>
      </c>
      <c r="M321" t="str">
        <f>VLOOKUP(Table1[[#This Row],[Kênh mua hàng]],TUKHOA_DATA!$C$2:$D$12,2,FALSE)</f>
        <v>K02</v>
      </c>
      <c r="N321" t="s">
        <v>51</v>
      </c>
      <c r="O321" t="str">
        <f>VLOOKUP(Table1[[#This Row],[Nhân viên phụ trách]],TUKHOA_DATA!$G$2:$H$13,2,FALSE)</f>
        <v>NV01</v>
      </c>
      <c r="P321" s="18">
        <v>90</v>
      </c>
      <c r="Q321">
        <v>38</v>
      </c>
      <c r="R321" s="18">
        <f>Table1[[#This Row],[Số lượng]]*Table1[[#This Row],[Giá bán ($)]]</f>
        <v>3420</v>
      </c>
      <c r="S321">
        <f>VLOOKUP(Table1[[#This Row],[Tên dòng sản phẩm]],'Ngân sách'!$C$29:$D$32,2,FALSE)</f>
        <v>25</v>
      </c>
    </row>
    <row r="322" spans="1:19">
      <c r="A322" s="9">
        <v>44714</v>
      </c>
      <c r="B322" s="9" t="str">
        <f>CHOOSE(WEEKDAY(Table1[[#This Row],[Ngày]],1),"CN","T2","T3","T4","T5","T6","T7","CN")</f>
        <v>T5</v>
      </c>
      <c r="C322" t="str">
        <f>"Tháng "&amp;MONTH(Table1[[#This Row],[Ngày]]) &amp; "/" &amp;YEAR(Table1[[#This Row],[Ngày]])</f>
        <v>Tháng 6/2022</v>
      </c>
      <c r="D322" t="str">
        <f>"Q "&amp;IF(Table1[[#This Row],[Ngày]]="","",ROUNDUP(MONTH(Table1[[#This Row],[Ngày]])/3,0)) &amp; "/" &amp; YEAR(Table1[[#This Row],[Ngày]])</f>
        <v>Q 2/2022</v>
      </c>
      <c r="E322">
        <f>YEAR(Table1[[#This Row],[Ngày]])</f>
        <v>2022</v>
      </c>
      <c r="F322" s="5">
        <v>0.37782407407407409</v>
      </c>
      <c r="G322" t="str">
        <f>IF(Table1[[#This Row],[Thời gian]]="","",VLOOKUP(Table1[[#This Row],[Thời gian]]-TRUNC(Table1[[#This Row],[Thời gian]]),tblTimes78[],2,TRUE))</f>
        <v>8 AM - 10 AM</v>
      </c>
      <c r="H322" t="s">
        <v>289</v>
      </c>
      <c r="I322" t="s">
        <v>38</v>
      </c>
      <c r="J322" t="s">
        <v>97</v>
      </c>
      <c r="K322" t="str">
        <f>VLOOKUP(Table1[[#This Row],[Khu vực]],TUKHOA_DATA!$E$2:$F$12,2,FALSE)</f>
        <v>KV01</v>
      </c>
      <c r="L322" t="s">
        <v>43</v>
      </c>
      <c r="M322" t="str">
        <f>VLOOKUP(Table1[[#This Row],[Kênh mua hàng]],TUKHOA_DATA!$C$2:$D$12,2,FALSE)</f>
        <v>K02</v>
      </c>
      <c r="N322" t="s">
        <v>51</v>
      </c>
      <c r="O322" t="str">
        <f>VLOOKUP(Table1[[#This Row],[Nhân viên phụ trách]],TUKHOA_DATA!$G$2:$H$13,2,FALSE)</f>
        <v>NV01</v>
      </c>
      <c r="P322" s="18">
        <v>100</v>
      </c>
      <c r="Q322">
        <v>64</v>
      </c>
      <c r="R322" s="18">
        <f>Table1[[#This Row],[Số lượng]]*Table1[[#This Row],[Giá bán ($)]]</f>
        <v>6400</v>
      </c>
      <c r="S322">
        <f>VLOOKUP(Table1[[#This Row],[Tên dòng sản phẩm]],'Ngân sách'!$C$29:$D$32,2,FALSE)</f>
        <v>22</v>
      </c>
    </row>
    <row r="323" spans="1:19">
      <c r="A323" s="9">
        <v>44721</v>
      </c>
      <c r="B323" s="9" t="str">
        <f>CHOOSE(WEEKDAY(Table1[[#This Row],[Ngày]],1),"CN","T2","T3","T4","T5","T6","T7","CN")</f>
        <v>T5</v>
      </c>
      <c r="C323" t="str">
        <f>"Tháng "&amp;MONTH(Table1[[#This Row],[Ngày]]) &amp; "/" &amp;YEAR(Table1[[#This Row],[Ngày]])</f>
        <v>Tháng 6/2022</v>
      </c>
      <c r="D323" t="str">
        <f>"Q "&amp;IF(Table1[[#This Row],[Ngày]]="","",ROUNDUP(MONTH(Table1[[#This Row],[Ngày]])/3,0)) &amp; "/" &amp; YEAR(Table1[[#This Row],[Ngày]])</f>
        <v>Q 2/2022</v>
      </c>
      <c r="E323">
        <f>YEAR(Table1[[#This Row],[Ngày]])</f>
        <v>2022</v>
      </c>
      <c r="F323" s="5">
        <v>0.46900462962962958</v>
      </c>
      <c r="G323" t="str">
        <f>IF(Table1[[#This Row],[Thời gian]]="","",VLOOKUP(Table1[[#This Row],[Thời gian]]-TRUNC(Table1[[#This Row],[Thời gian]]),tblTimes78[],2,TRUE))</f>
        <v>10 AM - 12 PM</v>
      </c>
      <c r="H323" t="s">
        <v>295</v>
      </c>
      <c r="I323" t="s">
        <v>41</v>
      </c>
      <c r="J323" t="s">
        <v>94</v>
      </c>
      <c r="K323" t="str">
        <f>VLOOKUP(Table1[[#This Row],[Khu vực]],TUKHOA_DATA!$E$2:$F$12,2,FALSE)</f>
        <v>KV02</v>
      </c>
      <c r="L323" t="s">
        <v>43</v>
      </c>
      <c r="M323" t="str">
        <f>VLOOKUP(Table1[[#This Row],[Kênh mua hàng]],TUKHOA_DATA!$C$2:$D$12,2,FALSE)</f>
        <v>K02</v>
      </c>
      <c r="N323" t="s">
        <v>58</v>
      </c>
      <c r="O323" t="str">
        <f>VLOOKUP(Table1[[#This Row],[Nhân viên phụ trách]],TUKHOA_DATA!$G$2:$H$13,2,FALSE)</f>
        <v>NV05</v>
      </c>
      <c r="P323" s="18">
        <v>100</v>
      </c>
      <c r="Q323">
        <v>80</v>
      </c>
      <c r="R323" s="18">
        <f>Table1[[#This Row],[Số lượng]]*Table1[[#This Row],[Giá bán ($)]]</f>
        <v>8000</v>
      </c>
      <c r="S323">
        <f>VLOOKUP(Table1[[#This Row],[Tên dòng sản phẩm]],'Ngân sách'!$C$29:$D$32,2,FALSE)</f>
        <v>28</v>
      </c>
    </row>
    <row r="324" spans="1:19">
      <c r="A324" s="9">
        <v>44724</v>
      </c>
      <c r="B324" s="9" t="str">
        <f>CHOOSE(WEEKDAY(Table1[[#This Row],[Ngày]],1),"CN","T2","T3","T4","T5","T6","T7","CN")</f>
        <v>CN</v>
      </c>
      <c r="C324" t="str">
        <f>"Tháng "&amp;MONTH(Table1[[#This Row],[Ngày]]) &amp; "/" &amp;YEAR(Table1[[#This Row],[Ngày]])</f>
        <v>Tháng 6/2022</v>
      </c>
      <c r="D324" t="str">
        <f>"Q "&amp;IF(Table1[[#This Row],[Ngày]]="","",ROUNDUP(MONTH(Table1[[#This Row],[Ngày]])/3,0)) &amp; "/" &amp; YEAR(Table1[[#This Row],[Ngày]])</f>
        <v>Q 2/2022</v>
      </c>
      <c r="E324">
        <f>YEAR(Table1[[#This Row],[Ngày]])</f>
        <v>2022</v>
      </c>
      <c r="F324" s="5">
        <v>0.7418865740740741</v>
      </c>
      <c r="G324" t="str">
        <f>IF(Table1[[#This Row],[Thời gian]]="","",VLOOKUP(Table1[[#This Row],[Thời gian]]-TRUNC(Table1[[#This Row],[Thời gian]]),tblTimes78[],2,TRUE))</f>
        <v>4 PM - 6 PM</v>
      </c>
      <c r="H324" t="s">
        <v>301</v>
      </c>
      <c r="I324" t="s">
        <v>41</v>
      </c>
      <c r="J324" t="s">
        <v>94</v>
      </c>
      <c r="K324" t="str">
        <f>VLOOKUP(Table1[[#This Row],[Khu vực]],TUKHOA_DATA!$E$2:$F$12,2,FALSE)</f>
        <v>KV02</v>
      </c>
      <c r="L324" t="s">
        <v>43</v>
      </c>
      <c r="M324" t="str">
        <f>VLOOKUP(Table1[[#This Row],[Kênh mua hàng]],TUKHOA_DATA!$C$2:$D$12,2,FALSE)</f>
        <v>K02</v>
      </c>
      <c r="N324" t="s">
        <v>58</v>
      </c>
      <c r="O324" t="str">
        <f>VLOOKUP(Table1[[#This Row],[Nhân viên phụ trách]],TUKHOA_DATA!$G$2:$H$13,2,FALSE)</f>
        <v>NV05</v>
      </c>
      <c r="P324" s="18">
        <v>100</v>
      </c>
      <c r="Q324">
        <v>79</v>
      </c>
      <c r="R324" s="18">
        <f>Table1[[#This Row],[Số lượng]]*Table1[[#This Row],[Giá bán ($)]]</f>
        <v>7900</v>
      </c>
      <c r="S324">
        <f>VLOOKUP(Table1[[#This Row],[Tên dòng sản phẩm]],'Ngân sách'!$C$29:$D$32,2,FALSE)</f>
        <v>28</v>
      </c>
    </row>
    <row r="325" spans="1:19">
      <c r="A325" s="9">
        <v>44725</v>
      </c>
      <c r="B325" s="9" t="str">
        <f>CHOOSE(WEEKDAY(Table1[[#This Row],[Ngày]],1),"CN","T2","T3","T4","T5","T6","T7","CN")</f>
        <v>T2</v>
      </c>
      <c r="C325" t="str">
        <f>"Tháng "&amp;MONTH(Table1[[#This Row],[Ngày]]) &amp; "/" &amp;YEAR(Table1[[#This Row],[Ngày]])</f>
        <v>Tháng 6/2022</v>
      </c>
      <c r="D325" t="str">
        <f>"Q "&amp;IF(Table1[[#This Row],[Ngày]]="","",ROUNDUP(MONTH(Table1[[#This Row],[Ngày]])/3,0)) &amp; "/" &amp; YEAR(Table1[[#This Row],[Ngày]])</f>
        <v>Q 2/2022</v>
      </c>
      <c r="E325">
        <f>YEAR(Table1[[#This Row],[Ngày]])</f>
        <v>2022</v>
      </c>
      <c r="F325" s="5">
        <v>0.46900462962962958</v>
      </c>
      <c r="G325" t="str">
        <f>IF(Table1[[#This Row],[Thời gian]]="","",VLOOKUP(Table1[[#This Row],[Thời gian]]-TRUNC(Table1[[#This Row],[Thời gian]]),tblTimes78[],2,TRUE))</f>
        <v>10 AM - 12 PM</v>
      </c>
      <c r="H325" t="s">
        <v>302</v>
      </c>
      <c r="I325" t="s">
        <v>46</v>
      </c>
      <c r="J325" t="s">
        <v>94</v>
      </c>
      <c r="K325" t="str">
        <f>VLOOKUP(Table1[[#This Row],[Khu vực]],TUKHOA_DATA!$E$2:$F$12,2,FALSE)</f>
        <v>KV02</v>
      </c>
      <c r="L325" t="s">
        <v>43</v>
      </c>
      <c r="M325" t="str">
        <f>VLOOKUP(Table1[[#This Row],[Kênh mua hàng]],TUKHOA_DATA!$C$2:$D$12,2,FALSE)</f>
        <v>K02</v>
      </c>
      <c r="N325" t="s">
        <v>99</v>
      </c>
      <c r="O325" t="str">
        <f>VLOOKUP(Table1[[#This Row],[Nhân viên phụ trách]],TUKHOA_DATA!$G$2:$H$13,2,FALSE)</f>
        <v>NV03</v>
      </c>
      <c r="P325" s="18">
        <v>90</v>
      </c>
      <c r="Q325">
        <v>37</v>
      </c>
      <c r="R325" s="18">
        <f>Table1[[#This Row],[Số lượng]]*Table1[[#This Row],[Giá bán ($)]]</f>
        <v>3330</v>
      </c>
      <c r="S325">
        <f>VLOOKUP(Table1[[#This Row],[Tên dòng sản phẩm]],'Ngân sách'!$C$29:$D$32,2,FALSE)</f>
        <v>25</v>
      </c>
    </row>
    <row r="326" spans="1:19">
      <c r="A326" s="9">
        <v>44727</v>
      </c>
      <c r="B326" s="9" t="str">
        <f>CHOOSE(WEEKDAY(Table1[[#This Row],[Ngày]],1),"CN","T2","T3","T4","T5","T6","T7","CN")</f>
        <v>T4</v>
      </c>
      <c r="C326" t="str">
        <f>"Tháng "&amp;MONTH(Table1[[#This Row],[Ngày]]) &amp; "/" &amp;YEAR(Table1[[#This Row],[Ngày]])</f>
        <v>Tháng 6/2022</v>
      </c>
      <c r="D326" t="str">
        <f>"Q "&amp;IF(Table1[[#This Row],[Ngày]]="","",ROUNDUP(MONTH(Table1[[#This Row],[Ngày]])/3,0)) &amp; "/" &amp; YEAR(Table1[[#This Row],[Ngày]])</f>
        <v>Q 2/2022</v>
      </c>
      <c r="E326">
        <f>YEAR(Table1[[#This Row],[Ngày]])</f>
        <v>2022</v>
      </c>
      <c r="F326" s="5">
        <v>0.43979166666666664</v>
      </c>
      <c r="G326" t="str">
        <f>IF(Table1[[#This Row],[Thời gian]]="","",VLOOKUP(Table1[[#This Row],[Thời gian]]-TRUNC(Table1[[#This Row],[Thời gian]]),tblTimes78[],2,TRUE))</f>
        <v>10 AM - 12 PM</v>
      </c>
      <c r="H326" t="s">
        <v>304</v>
      </c>
      <c r="I326" t="s">
        <v>38</v>
      </c>
      <c r="J326" t="s">
        <v>52</v>
      </c>
      <c r="K326" t="str">
        <f>VLOOKUP(Table1[[#This Row],[Khu vực]],TUKHOA_DATA!$E$2:$F$12,2,FALSE)</f>
        <v>KV05</v>
      </c>
      <c r="L326" t="s">
        <v>43</v>
      </c>
      <c r="M326" t="str">
        <f>VLOOKUP(Table1[[#This Row],[Kênh mua hàng]],TUKHOA_DATA!$C$2:$D$12,2,FALSE)</f>
        <v>K02</v>
      </c>
      <c r="N326" t="s">
        <v>51</v>
      </c>
      <c r="O326" t="str">
        <f>VLOOKUP(Table1[[#This Row],[Nhân viên phụ trách]],TUKHOA_DATA!$G$2:$H$13,2,FALSE)</f>
        <v>NV01</v>
      </c>
      <c r="P326" s="18">
        <v>100</v>
      </c>
      <c r="Q326">
        <v>63</v>
      </c>
      <c r="R326" s="18">
        <f>Table1[[#This Row],[Số lượng]]*Table1[[#This Row],[Giá bán ($)]]</f>
        <v>6300</v>
      </c>
      <c r="S326">
        <f>VLOOKUP(Table1[[#This Row],[Tên dòng sản phẩm]],'Ngân sách'!$C$29:$D$32,2,FALSE)</f>
        <v>22</v>
      </c>
    </row>
    <row r="327" spans="1:19">
      <c r="A327" s="9">
        <v>44730</v>
      </c>
      <c r="B327" s="9" t="str">
        <f>CHOOSE(WEEKDAY(Table1[[#This Row],[Ngày]],1),"CN","T2","T3","T4","T5","T6","T7","CN")</f>
        <v>T7</v>
      </c>
      <c r="C327" t="str">
        <f>"Tháng "&amp;MONTH(Table1[[#This Row],[Ngày]]) &amp; "/" &amp;YEAR(Table1[[#This Row],[Ngày]])</f>
        <v>Tháng 6/2022</v>
      </c>
      <c r="D327" t="str">
        <f>"Q "&amp;IF(Table1[[#This Row],[Ngày]]="","",ROUNDUP(MONTH(Table1[[#This Row],[Ngày]])/3,0)) &amp; "/" &amp; YEAR(Table1[[#This Row],[Ngày]])</f>
        <v>Q 2/2022</v>
      </c>
      <c r="E327">
        <f>YEAR(Table1[[#This Row],[Ngày]])</f>
        <v>2022</v>
      </c>
      <c r="F327" s="5">
        <v>0.43979166666666664</v>
      </c>
      <c r="G327" t="str">
        <f>IF(Table1[[#This Row],[Thời gian]]="","",VLOOKUP(Table1[[#This Row],[Thời gian]]-TRUNC(Table1[[#This Row],[Thời gian]]),tblTimes78[],2,TRUE))</f>
        <v>10 AM - 12 PM</v>
      </c>
      <c r="H327" t="s">
        <v>306</v>
      </c>
      <c r="I327" t="s">
        <v>46</v>
      </c>
      <c r="J327" t="s">
        <v>89</v>
      </c>
      <c r="K327" t="str">
        <f>VLOOKUP(Table1[[#This Row],[Khu vực]],TUKHOA_DATA!$E$2:$F$12,2,FALSE)</f>
        <v>KV06</v>
      </c>
      <c r="L327" t="s">
        <v>43</v>
      </c>
      <c r="M327" t="str">
        <f>VLOOKUP(Table1[[#This Row],[Kênh mua hàng]],TUKHOA_DATA!$C$2:$D$12,2,FALSE)</f>
        <v>K02</v>
      </c>
      <c r="N327" t="s">
        <v>99</v>
      </c>
      <c r="O327" t="str">
        <f>VLOOKUP(Table1[[#This Row],[Nhân viên phụ trách]],TUKHOA_DATA!$G$2:$H$13,2,FALSE)</f>
        <v>NV03</v>
      </c>
      <c r="P327" s="18">
        <v>90</v>
      </c>
      <c r="Q327">
        <v>33</v>
      </c>
      <c r="R327" s="18">
        <f>Table1[[#This Row],[Số lượng]]*Table1[[#This Row],[Giá bán ($)]]</f>
        <v>2970</v>
      </c>
      <c r="S327">
        <f>VLOOKUP(Table1[[#This Row],[Tên dòng sản phẩm]],'Ngân sách'!$C$29:$D$32,2,FALSE)</f>
        <v>25</v>
      </c>
    </row>
    <row r="328" spans="1:19">
      <c r="A328" s="9">
        <v>44731</v>
      </c>
      <c r="B328" s="9" t="str">
        <f>CHOOSE(WEEKDAY(Table1[[#This Row],[Ngày]],1),"CN","T2","T3","T4","T5","T6","T7","CN")</f>
        <v>CN</v>
      </c>
      <c r="C328" t="str">
        <f>"Tháng "&amp;MONTH(Table1[[#This Row],[Ngày]]) &amp; "/" &amp;YEAR(Table1[[#This Row],[Ngày]])</f>
        <v>Tháng 6/2022</v>
      </c>
      <c r="D328" t="str">
        <f>"Q "&amp;IF(Table1[[#This Row],[Ngày]]="","",ROUNDUP(MONTH(Table1[[#This Row],[Ngày]])/3,0)) &amp; "/" &amp; YEAR(Table1[[#This Row],[Ngày]])</f>
        <v>Q 2/2022</v>
      </c>
      <c r="E328">
        <f>YEAR(Table1[[#This Row],[Ngày]])</f>
        <v>2022</v>
      </c>
      <c r="F328" s="5">
        <v>0.33758101851851857</v>
      </c>
      <c r="G328" t="str">
        <f>IF(Table1[[#This Row],[Thời gian]]="","",VLOOKUP(Table1[[#This Row],[Thời gian]]-TRUNC(Table1[[#This Row],[Thời gian]]),tblTimes78[],2,TRUE))</f>
        <v>8 AM - 10 AM</v>
      </c>
      <c r="H328" t="s">
        <v>307</v>
      </c>
      <c r="I328" t="s">
        <v>38</v>
      </c>
      <c r="J328" t="s">
        <v>97</v>
      </c>
      <c r="K328" t="str">
        <f>VLOOKUP(Table1[[#This Row],[Khu vực]],TUKHOA_DATA!$E$2:$F$12,2,FALSE)</f>
        <v>KV01</v>
      </c>
      <c r="L328" t="s">
        <v>43</v>
      </c>
      <c r="M328" t="str">
        <f>VLOOKUP(Table1[[#This Row],[Kênh mua hàng]],TUKHOA_DATA!$C$2:$D$12,2,FALSE)</f>
        <v>K02</v>
      </c>
      <c r="N328" t="s">
        <v>96</v>
      </c>
      <c r="O328" t="str">
        <f>VLOOKUP(Table1[[#This Row],[Nhân viên phụ trách]],TUKHOA_DATA!$G$2:$H$13,2,FALSE)</f>
        <v>NV04</v>
      </c>
      <c r="P328" s="18">
        <v>100</v>
      </c>
      <c r="Q328">
        <v>64</v>
      </c>
      <c r="R328" s="18">
        <f>Table1[[#This Row],[Số lượng]]*Table1[[#This Row],[Giá bán ($)]]</f>
        <v>6400</v>
      </c>
      <c r="S328">
        <f>VLOOKUP(Table1[[#This Row],[Tên dòng sản phẩm]],'Ngân sách'!$C$29:$D$32,2,FALSE)</f>
        <v>22</v>
      </c>
    </row>
    <row r="329" spans="1:19">
      <c r="A329" s="9">
        <v>44732</v>
      </c>
      <c r="B329" s="9" t="str">
        <f>CHOOSE(WEEKDAY(Table1[[#This Row],[Ngày]],1),"CN","T2","T3","T4","T5","T6","T7","CN")</f>
        <v>T2</v>
      </c>
      <c r="C329" t="str">
        <f>"Tháng "&amp;MONTH(Table1[[#This Row],[Ngày]]) &amp; "/" &amp;YEAR(Table1[[#This Row],[Ngày]])</f>
        <v>Tháng 6/2022</v>
      </c>
      <c r="D329" t="str">
        <f>"Q "&amp;IF(Table1[[#This Row],[Ngày]]="","",ROUNDUP(MONTH(Table1[[#This Row],[Ngày]])/3,0)) &amp; "/" &amp; YEAR(Table1[[#This Row],[Ngày]])</f>
        <v>Q 2/2022</v>
      </c>
      <c r="E329">
        <f>YEAR(Table1[[#This Row],[Ngày]])</f>
        <v>2022</v>
      </c>
      <c r="F329" s="5">
        <v>0.42484953703703704</v>
      </c>
      <c r="G329" t="str">
        <f>IF(Table1[[#This Row],[Thời gian]]="","",VLOOKUP(Table1[[#This Row],[Thời gian]]-TRUNC(Table1[[#This Row],[Thời gian]]),tblTimes78[],2,TRUE))</f>
        <v>10 AM - 12 PM</v>
      </c>
      <c r="H329" t="s">
        <v>309</v>
      </c>
      <c r="I329" t="s">
        <v>38</v>
      </c>
      <c r="J329" t="s">
        <v>52</v>
      </c>
      <c r="K329" t="str">
        <f>VLOOKUP(Table1[[#This Row],[Khu vực]],TUKHOA_DATA!$E$2:$F$12,2,FALSE)</f>
        <v>KV05</v>
      </c>
      <c r="L329" t="s">
        <v>43</v>
      </c>
      <c r="M329" t="str">
        <f>VLOOKUP(Table1[[#This Row],[Kênh mua hàng]],TUKHOA_DATA!$C$2:$D$12,2,FALSE)</f>
        <v>K02</v>
      </c>
      <c r="N329" t="s">
        <v>58</v>
      </c>
      <c r="O329" t="str">
        <f>VLOOKUP(Table1[[#This Row],[Nhân viên phụ trách]],TUKHOA_DATA!$G$2:$H$13,2,FALSE)</f>
        <v>NV05</v>
      </c>
      <c r="P329" s="18">
        <v>100</v>
      </c>
      <c r="Q329">
        <v>62</v>
      </c>
      <c r="R329" s="18">
        <f>Table1[[#This Row],[Số lượng]]*Table1[[#This Row],[Giá bán ($)]]</f>
        <v>6200</v>
      </c>
      <c r="S329">
        <f>VLOOKUP(Table1[[#This Row],[Tên dòng sản phẩm]],'Ngân sách'!$C$29:$D$32,2,FALSE)</f>
        <v>22</v>
      </c>
    </row>
    <row r="330" spans="1:19">
      <c r="A330" s="9">
        <v>44733</v>
      </c>
      <c r="B330" s="9" t="str">
        <f>CHOOSE(WEEKDAY(Table1[[#This Row],[Ngày]],1),"CN","T2","T3","T4","T5","T6","T7","CN")</f>
        <v>T3</v>
      </c>
      <c r="C330" t="str">
        <f>"Tháng "&amp;MONTH(Table1[[#This Row],[Ngày]]) &amp; "/" &amp;YEAR(Table1[[#This Row],[Ngày]])</f>
        <v>Tháng 6/2022</v>
      </c>
      <c r="D330" t="str">
        <f>"Q "&amp;IF(Table1[[#This Row],[Ngày]]="","",ROUNDUP(MONTH(Table1[[#This Row],[Ngày]])/3,0)) &amp; "/" &amp; YEAR(Table1[[#This Row],[Ngày]])</f>
        <v>Q 2/2022</v>
      </c>
      <c r="E330">
        <f>YEAR(Table1[[#This Row],[Ngày]])</f>
        <v>2022</v>
      </c>
      <c r="F330" s="5">
        <v>0.51181712962962966</v>
      </c>
      <c r="G330" t="str">
        <f>IF(Table1[[#This Row],[Thời gian]]="","",VLOOKUP(Table1[[#This Row],[Thời gian]]-TRUNC(Table1[[#This Row],[Thời gian]]),tblTimes78[],2,TRUE))</f>
        <v>12 PM - 2 PM</v>
      </c>
      <c r="H330" t="s">
        <v>310</v>
      </c>
      <c r="I330" t="s">
        <v>46</v>
      </c>
      <c r="J330" t="s">
        <v>89</v>
      </c>
      <c r="K330" t="str">
        <f>VLOOKUP(Table1[[#This Row],[Khu vực]],TUKHOA_DATA!$E$2:$F$12,2,FALSE)</f>
        <v>KV06</v>
      </c>
      <c r="L330" t="s">
        <v>43</v>
      </c>
      <c r="M330" t="str">
        <f>VLOOKUP(Table1[[#This Row],[Kênh mua hàng]],TUKHOA_DATA!$C$2:$D$12,2,FALSE)</f>
        <v>K02</v>
      </c>
      <c r="N330" t="s">
        <v>96</v>
      </c>
      <c r="O330" t="str">
        <f>VLOOKUP(Table1[[#This Row],[Nhân viên phụ trách]],TUKHOA_DATA!$G$2:$H$13,2,FALSE)</f>
        <v>NV04</v>
      </c>
      <c r="P330" s="18">
        <v>90</v>
      </c>
      <c r="Q330">
        <v>37</v>
      </c>
      <c r="R330" s="18">
        <f>Table1[[#This Row],[Số lượng]]*Table1[[#This Row],[Giá bán ($)]]</f>
        <v>3330</v>
      </c>
      <c r="S330">
        <f>VLOOKUP(Table1[[#This Row],[Tên dòng sản phẩm]],'Ngân sách'!$C$29:$D$32,2,FALSE)</f>
        <v>25</v>
      </c>
    </row>
    <row r="331" spans="1:19">
      <c r="A331" s="9">
        <v>44734</v>
      </c>
      <c r="B331" s="9" t="str">
        <f>CHOOSE(WEEKDAY(Table1[[#This Row],[Ngày]],1),"CN","T2","T3","T4","T5","T6","T7","CN")</f>
        <v>T4</v>
      </c>
      <c r="C331" t="str">
        <f>"Tháng "&amp;MONTH(Table1[[#This Row],[Ngày]]) &amp; "/" &amp;YEAR(Table1[[#This Row],[Ngày]])</f>
        <v>Tháng 6/2022</v>
      </c>
      <c r="D331" t="str">
        <f>"Q "&amp;IF(Table1[[#This Row],[Ngày]]="","",ROUNDUP(MONTH(Table1[[#This Row],[Ngày]])/3,0)) &amp; "/" &amp; YEAR(Table1[[#This Row],[Ngày]])</f>
        <v>Q 2/2022</v>
      </c>
      <c r="E331">
        <f>YEAR(Table1[[#This Row],[Ngày]])</f>
        <v>2022</v>
      </c>
      <c r="F331" s="5">
        <v>0.63377314814814811</v>
      </c>
      <c r="G331" t="str">
        <f>IF(Table1[[#This Row],[Thời gian]]="","",VLOOKUP(Table1[[#This Row],[Thời gian]]-TRUNC(Table1[[#This Row],[Thời gian]]),tblTimes78[],2,TRUE))</f>
        <v>2 PM - 4 PM</v>
      </c>
      <c r="H331" t="s">
        <v>311</v>
      </c>
      <c r="I331" t="s">
        <v>41</v>
      </c>
      <c r="J331" t="s">
        <v>89</v>
      </c>
      <c r="K331" t="str">
        <f>VLOOKUP(Table1[[#This Row],[Khu vực]],TUKHOA_DATA!$E$2:$F$12,2,FALSE)</f>
        <v>KV06</v>
      </c>
      <c r="L331" t="s">
        <v>43</v>
      </c>
      <c r="M331" t="str">
        <f>VLOOKUP(Table1[[#This Row],[Kênh mua hàng]],TUKHOA_DATA!$C$2:$D$12,2,FALSE)</f>
        <v>K02</v>
      </c>
      <c r="N331" t="s">
        <v>58</v>
      </c>
      <c r="O331" t="str">
        <f>VLOOKUP(Table1[[#This Row],[Nhân viên phụ trách]],TUKHOA_DATA!$G$2:$H$13,2,FALSE)</f>
        <v>NV05</v>
      </c>
      <c r="P331" s="18">
        <v>100</v>
      </c>
      <c r="Q331">
        <v>84</v>
      </c>
      <c r="R331" s="18">
        <f>Table1[[#This Row],[Số lượng]]*Table1[[#This Row],[Giá bán ($)]]</f>
        <v>8400</v>
      </c>
      <c r="S331">
        <f>VLOOKUP(Table1[[#This Row],[Tên dòng sản phẩm]],'Ngân sách'!$C$29:$D$32,2,FALSE)</f>
        <v>28</v>
      </c>
    </row>
    <row r="332" spans="1:19">
      <c r="A332" s="9">
        <v>44738</v>
      </c>
      <c r="B332" s="9" t="str">
        <f>CHOOSE(WEEKDAY(Table1[[#This Row],[Ngày]],1),"CN","T2","T3","T4","T5","T6","T7","CN")</f>
        <v>CN</v>
      </c>
      <c r="C332" t="str">
        <f>"Tháng "&amp;MONTH(Table1[[#This Row],[Ngày]]) &amp; "/" &amp;YEAR(Table1[[#This Row],[Ngày]])</f>
        <v>Tháng 6/2022</v>
      </c>
      <c r="D332" t="str">
        <f>"Q "&amp;IF(Table1[[#This Row],[Ngày]]="","",ROUNDUP(MONTH(Table1[[#This Row],[Ngày]])/3,0)) &amp; "/" &amp; YEAR(Table1[[#This Row],[Ngày]])</f>
        <v>Q 2/2022</v>
      </c>
      <c r="E332">
        <f>YEAR(Table1[[#This Row],[Ngày]])</f>
        <v>2022</v>
      </c>
      <c r="F332" s="5">
        <v>0.36599537037037039</v>
      </c>
      <c r="G332" t="str">
        <f>IF(Table1[[#This Row],[Thời gian]]="","",VLOOKUP(Table1[[#This Row],[Thời gian]]-TRUNC(Table1[[#This Row],[Thời gian]]),tblTimes78[],2,TRUE))</f>
        <v>8 AM - 10 AM</v>
      </c>
      <c r="H332" t="s">
        <v>316</v>
      </c>
      <c r="I332" t="s">
        <v>44</v>
      </c>
      <c r="J332" t="s">
        <v>97</v>
      </c>
      <c r="K332" t="str">
        <f>VLOOKUP(Table1[[#This Row],[Khu vực]],TUKHOA_DATA!$E$2:$F$12,2,FALSE)</f>
        <v>KV01</v>
      </c>
      <c r="L332" t="s">
        <v>43</v>
      </c>
      <c r="M332" t="str">
        <f>VLOOKUP(Table1[[#This Row],[Kênh mua hàng]],TUKHOA_DATA!$C$2:$D$12,2,FALSE)</f>
        <v>K02</v>
      </c>
      <c r="N332" t="s">
        <v>96</v>
      </c>
      <c r="O332" t="str">
        <f>VLOOKUP(Table1[[#This Row],[Nhân viên phụ trách]],TUKHOA_DATA!$G$2:$H$13,2,FALSE)</f>
        <v>NV04</v>
      </c>
      <c r="P332" s="18">
        <v>110</v>
      </c>
      <c r="Q332">
        <v>57</v>
      </c>
      <c r="R332" s="18">
        <f>Table1[[#This Row],[Số lượng]]*Table1[[#This Row],[Giá bán ($)]]</f>
        <v>6270</v>
      </c>
      <c r="S332">
        <f>VLOOKUP(Table1[[#This Row],[Tên dòng sản phẩm]],'Ngân sách'!$C$29:$D$32,2,FALSE)</f>
        <v>36</v>
      </c>
    </row>
    <row r="333" spans="1:19">
      <c r="A333" s="9">
        <v>44739</v>
      </c>
      <c r="B333" s="9" t="str">
        <f>CHOOSE(WEEKDAY(Table1[[#This Row],[Ngày]],1),"CN","T2","T3","T4","T5","T6","T7","CN")</f>
        <v>T2</v>
      </c>
      <c r="C333" t="str">
        <f>"Tháng "&amp;MONTH(Table1[[#This Row],[Ngày]]) &amp; "/" &amp;YEAR(Table1[[#This Row],[Ngày]])</f>
        <v>Tháng 6/2022</v>
      </c>
      <c r="D333" t="str">
        <f>"Q "&amp;IF(Table1[[#This Row],[Ngày]]="","",ROUNDUP(MONTH(Table1[[#This Row],[Ngày]])/3,0)) &amp; "/" &amp; YEAR(Table1[[#This Row],[Ngày]])</f>
        <v>Q 2/2022</v>
      </c>
      <c r="E333">
        <f>YEAR(Table1[[#This Row],[Ngày]])</f>
        <v>2022</v>
      </c>
      <c r="F333" s="5">
        <v>0.33631944444444445</v>
      </c>
      <c r="G333" t="str">
        <f>IF(Table1[[#This Row],[Thời gian]]="","",VLOOKUP(Table1[[#This Row],[Thời gian]]-TRUNC(Table1[[#This Row],[Thời gian]]),tblTimes78[],2,TRUE))</f>
        <v>8 AM - 10 AM</v>
      </c>
      <c r="H333" t="s">
        <v>317</v>
      </c>
      <c r="I333" t="s">
        <v>44</v>
      </c>
      <c r="J333" t="s">
        <v>89</v>
      </c>
      <c r="K333" t="str">
        <f>VLOOKUP(Table1[[#This Row],[Khu vực]],TUKHOA_DATA!$E$2:$F$12,2,FALSE)</f>
        <v>KV06</v>
      </c>
      <c r="L333" t="s">
        <v>43</v>
      </c>
      <c r="M333" t="str">
        <f>VLOOKUP(Table1[[#This Row],[Kênh mua hàng]],TUKHOA_DATA!$C$2:$D$12,2,FALSE)</f>
        <v>K02</v>
      </c>
      <c r="N333" t="s">
        <v>58</v>
      </c>
      <c r="O333" t="str">
        <f>VLOOKUP(Table1[[#This Row],[Nhân viên phụ trách]],TUKHOA_DATA!$G$2:$H$13,2,FALSE)</f>
        <v>NV05</v>
      </c>
      <c r="P333" s="18">
        <v>110</v>
      </c>
      <c r="Q333">
        <v>53</v>
      </c>
      <c r="R333" s="18">
        <f>Table1[[#This Row],[Số lượng]]*Table1[[#This Row],[Giá bán ($)]]</f>
        <v>5830</v>
      </c>
      <c r="S333">
        <f>VLOOKUP(Table1[[#This Row],[Tên dòng sản phẩm]],'Ngân sách'!$C$29:$D$32,2,FALSE)</f>
        <v>36</v>
      </c>
    </row>
    <row r="334" spans="1:19">
      <c r="A334" s="9">
        <v>44740</v>
      </c>
      <c r="B334" s="9" t="str">
        <f>CHOOSE(WEEKDAY(Table1[[#This Row],[Ngày]],1),"CN","T2","T3","T4","T5","T6","T7","CN")</f>
        <v>T3</v>
      </c>
      <c r="C334" t="str">
        <f>"Tháng "&amp;MONTH(Table1[[#This Row],[Ngày]]) &amp; "/" &amp;YEAR(Table1[[#This Row],[Ngày]])</f>
        <v>Tháng 6/2022</v>
      </c>
      <c r="D334" t="str">
        <f>"Q "&amp;IF(Table1[[#This Row],[Ngày]]="","",ROUNDUP(MONTH(Table1[[#This Row],[Ngày]])/3,0)) &amp; "/" &amp; YEAR(Table1[[#This Row],[Ngày]])</f>
        <v>Q 2/2022</v>
      </c>
      <c r="E334">
        <f>YEAR(Table1[[#This Row],[Ngày]])</f>
        <v>2022</v>
      </c>
      <c r="F334" s="5">
        <v>0.53795138888888883</v>
      </c>
      <c r="G334" t="str">
        <f>IF(Table1[[#This Row],[Thời gian]]="","",VLOOKUP(Table1[[#This Row],[Thời gian]]-TRUNC(Table1[[#This Row],[Thời gian]]),tblTimes78[],2,TRUE))</f>
        <v>12 PM - 2 PM</v>
      </c>
      <c r="H334" t="s">
        <v>318</v>
      </c>
      <c r="I334" t="s">
        <v>41</v>
      </c>
      <c r="J334" t="s">
        <v>54</v>
      </c>
      <c r="K334" t="str">
        <f>VLOOKUP(Table1[[#This Row],[Khu vực]],TUKHOA_DATA!$E$2:$F$12,2,FALSE)</f>
        <v>KV04</v>
      </c>
      <c r="L334" t="s">
        <v>43</v>
      </c>
      <c r="M334" t="str">
        <f>VLOOKUP(Table1[[#This Row],[Kênh mua hàng]],TUKHOA_DATA!$C$2:$D$12,2,FALSE)</f>
        <v>K02</v>
      </c>
      <c r="N334" t="s">
        <v>57</v>
      </c>
      <c r="O334" t="str">
        <f>VLOOKUP(Table1[[#This Row],[Nhân viên phụ trách]],TUKHOA_DATA!$G$2:$H$13,2,FALSE)</f>
        <v>NV02</v>
      </c>
      <c r="P334" s="18">
        <v>100</v>
      </c>
      <c r="Q334">
        <v>82</v>
      </c>
      <c r="R334" s="18">
        <f>Table1[[#This Row],[Số lượng]]*Table1[[#This Row],[Giá bán ($)]]</f>
        <v>8200</v>
      </c>
      <c r="S334">
        <f>VLOOKUP(Table1[[#This Row],[Tên dòng sản phẩm]],'Ngân sách'!$C$29:$D$32,2,FALSE)</f>
        <v>28</v>
      </c>
    </row>
    <row r="335" spans="1:19">
      <c r="A335" s="9">
        <v>44743</v>
      </c>
      <c r="B335" s="9" t="str">
        <f>CHOOSE(WEEKDAY(Table1[[#This Row],[Ngày]],1),"CN","T2","T3","T4","T5","T6","T7","CN")</f>
        <v>T6</v>
      </c>
      <c r="C335" t="str">
        <f>"Tháng "&amp;MONTH(Table1[[#This Row],[Ngày]]) &amp; "/" &amp;YEAR(Table1[[#This Row],[Ngày]])</f>
        <v>Tháng 7/2022</v>
      </c>
      <c r="D335" t="str">
        <f>"Q "&amp;IF(Table1[[#This Row],[Ngày]]="","",ROUNDUP(MONTH(Table1[[#This Row],[Ngày]])/3,0)) &amp; "/" &amp; YEAR(Table1[[#This Row],[Ngày]])</f>
        <v>Q 3/2022</v>
      </c>
      <c r="E335">
        <f>YEAR(Table1[[#This Row],[Ngày]])</f>
        <v>2022</v>
      </c>
      <c r="F335" s="5">
        <v>0.6368287037037037</v>
      </c>
      <c r="G335" t="str">
        <f>IF(Table1[[#This Row],[Thời gian]]="","",VLOOKUP(Table1[[#This Row],[Thời gian]]-TRUNC(Table1[[#This Row],[Thời gian]]),tblTimes78[],2,TRUE))</f>
        <v>2 PM - 4 PM</v>
      </c>
      <c r="H335" t="s">
        <v>320</v>
      </c>
      <c r="I335" t="s">
        <v>44</v>
      </c>
      <c r="J335" t="s">
        <v>97</v>
      </c>
      <c r="K335" t="str">
        <f>VLOOKUP(Table1[[#This Row],[Khu vực]],TUKHOA_DATA!$E$2:$F$12,2,FALSE)</f>
        <v>KV01</v>
      </c>
      <c r="L335" t="s">
        <v>43</v>
      </c>
      <c r="M335" t="str">
        <f>VLOOKUP(Table1[[#This Row],[Kênh mua hàng]],TUKHOA_DATA!$C$2:$D$12,2,FALSE)</f>
        <v>K02</v>
      </c>
      <c r="N335" t="s">
        <v>96</v>
      </c>
      <c r="O335" t="str">
        <f>VLOOKUP(Table1[[#This Row],[Nhân viên phụ trách]],TUKHOA_DATA!$G$2:$H$13,2,FALSE)</f>
        <v>NV04</v>
      </c>
      <c r="P335" s="18">
        <v>110</v>
      </c>
      <c r="Q335">
        <v>56</v>
      </c>
      <c r="R335" s="18">
        <f>Table1[[#This Row],[Số lượng]]*Table1[[#This Row],[Giá bán ($)]]</f>
        <v>6160</v>
      </c>
      <c r="S335">
        <f>VLOOKUP(Table1[[#This Row],[Tên dòng sản phẩm]],'Ngân sách'!$C$29:$D$32,2,FALSE)</f>
        <v>36</v>
      </c>
    </row>
    <row r="336" spans="1:19">
      <c r="A336" s="9">
        <v>44745</v>
      </c>
      <c r="B336" s="9" t="str">
        <f>CHOOSE(WEEKDAY(Table1[[#This Row],[Ngày]],1),"CN","T2","T3","T4","T5","T6","T7","CN")</f>
        <v>CN</v>
      </c>
      <c r="C336" t="str">
        <f>"Tháng "&amp;MONTH(Table1[[#This Row],[Ngày]]) &amp; "/" &amp;YEAR(Table1[[#This Row],[Ngày]])</f>
        <v>Tháng 7/2022</v>
      </c>
      <c r="D336" t="str">
        <f>"Q "&amp;IF(Table1[[#This Row],[Ngày]]="","",ROUNDUP(MONTH(Table1[[#This Row],[Ngày]])/3,0)) &amp; "/" &amp; YEAR(Table1[[#This Row],[Ngày]])</f>
        <v>Q 3/2022</v>
      </c>
      <c r="E336">
        <f>YEAR(Table1[[#This Row],[Ngày]])</f>
        <v>2022</v>
      </c>
      <c r="F336" s="5">
        <v>0.45493055555555556</v>
      </c>
      <c r="G336" t="str">
        <f>IF(Table1[[#This Row],[Thời gian]]="","",VLOOKUP(Table1[[#This Row],[Thời gian]]-TRUNC(Table1[[#This Row],[Thời gian]]),tblTimes78[],2,TRUE))</f>
        <v>10 AM - 12 PM</v>
      </c>
      <c r="H336" t="s">
        <v>321</v>
      </c>
      <c r="I336" t="s">
        <v>44</v>
      </c>
      <c r="J336" t="s">
        <v>56</v>
      </c>
      <c r="K336" t="str">
        <f>VLOOKUP(Table1[[#This Row],[Khu vực]],TUKHOA_DATA!$E$2:$F$12,2,FALSE)</f>
        <v>KV03</v>
      </c>
      <c r="L336" t="s">
        <v>43</v>
      </c>
      <c r="M336" t="str">
        <f>VLOOKUP(Table1[[#This Row],[Kênh mua hàng]],TUKHOA_DATA!$C$2:$D$12,2,FALSE)</f>
        <v>K02</v>
      </c>
      <c r="N336" t="s">
        <v>51</v>
      </c>
      <c r="O336" t="str">
        <f>VLOOKUP(Table1[[#This Row],[Nhân viên phụ trách]],TUKHOA_DATA!$G$2:$H$13,2,FALSE)</f>
        <v>NV01</v>
      </c>
      <c r="P336" s="18">
        <v>110</v>
      </c>
      <c r="Q336">
        <v>55</v>
      </c>
      <c r="R336" s="18">
        <f>Table1[[#This Row],[Số lượng]]*Table1[[#This Row],[Giá bán ($)]]</f>
        <v>6050</v>
      </c>
      <c r="S336">
        <f>VLOOKUP(Table1[[#This Row],[Tên dòng sản phẩm]],'Ngân sách'!$C$29:$D$32,2,FALSE)</f>
        <v>36</v>
      </c>
    </row>
    <row r="337" spans="1:19">
      <c r="A337" s="9">
        <v>44748</v>
      </c>
      <c r="B337" s="9" t="str">
        <f>CHOOSE(WEEKDAY(Table1[[#This Row],[Ngày]],1),"CN","T2","T3","T4","T5","T6","T7","CN")</f>
        <v>T4</v>
      </c>
      <c r="C337" t="str">
        <f>"Tháng "&amp;MONTH(Table1[[#This Row],[Ngày]]) &amp; "/" &amp;YEAR(Table1[[#This Row],[Ngày]])</f>
        <v>Tháng 7/2022</v>
      </c>
      <c r="D337" t="str">
        <f>"Q "&amp;IF(Table1[[#This Row],[Ngày]]="","",ROUNDUP(MONTH(Table1[[#This Row],[Ngày]])/3,0)) &amp; "/" &amp; YEAR(Table1[[#This Row],[Ngày]])</f>
        <v>Q 3/2022</v>
      </c>
      <c r="E337">
        <f>YEAR(Table1[[#This Row],[Ngày]])</f>
        <v>2022</v>
      </c>
      <c r="F337" s="5">
        <v>0.45493055555555556</v>
      </c>
      <c r="G337" t="str">
        <f>IF(Table1[[#This Row],[Thời gian]]="","",VLOOKUP(Table1[[#This Row],[Thời gian]]-TRUNC(Table1[[#This Row],[Thời gian]]),tblTimes78[],2,TRUE))</f>
        <v>10 AM - 12 PM</v>
      </c>
      <c r="H337" t="s">
        <v>324</v>
      </c>
      <c r="I337" t="s">
        <v>44</v>
      </c>
      <c r="J337" t="s">
        <v>52</v>
      </c>
      <c r="K337" t="str">
        <f>VLOOKUP(Table1[[#This Row],[Khu vực]],TUKHOA_DATA!$E$2:$F$12,2,FALSE)</f>
        <v>KV05</v>
      </c>
      <c r="L337" t="s">
        <v>43</v>
      </c>
      <c r="M337" t="str">
        <f>VLOOKUP(Table1[[#This Row],[Kênh mua hàng]],TUKHOA_DATA!$C$2:$D$12,2,FALSE)</f>
        <v>K02</v>
      </c>
      <c r="N337" t="s">
        <v>51</v>
      </c>
      <c r="O337" t="str">
        <f>VLOOKUP(Table1[[#This Row],[Nhân viên phụ trách]],TUKHOA_DATA!$G$2:$H$13,2,FALSE)</f>
        <v>NV01</v>
      </c>
      <c r="P337" s="18">
        <v>110</v>
      </c>
      <c r="Q337">
        <v>57</v>
      </c>
      <c r="R337" s="18">
        <f>Table1[[#This Row],[Số lượng]]*Table1[[#This Row],[Giá bán ($)]]</f>
        <v>6270</v>
      </c>
      <c r="S337">
        <f>VLOOKUP(Table1[[#This Row],[Tên dòng sản phẩm]],'Ngân sách'!$C$29:$D$32,2,FALSE)</f>
        <v>36</v>
      </c>
    </row>
    <row r="338" spans="1:19">
      <c r="A338" s="9">
        <v>44750</v>
      </c>
      <c r="B338" s="9" t="str">
        <f>CHOOSE(WEEKDAY(Table1[[#This Row],[Ngày]],1),"CN","T2","T3","T4","T5","T6","T7","CN")</f>
        <v>T6</v>
      </c>
      <c r="C338" t="str">
        <f>"Tháng "&amp;MONTH(Table1[[#This Row],[Ngày]]) &amp; "/" &amp;YEAR(Table1[[#This Row],[Ngày]])</f>
        <v>Tháng 7/2022</v>
      </c>
      <c r="D338" t="str">
        <f>"Q "&amp;IF(Table1[[#This Row],[Ngày]]="","",ROUNDUP(MONTH(Table1[[#This Row],[Ngày]])/3,0)) &amp; "/" &amp; YEAR(Table1[[#This Row],[Ngày]])</f>
        <v>Q 3/2022</v>
      </c>
      <c r="E338">
        <f>YEAR(Table1[[#This Row],[Ngày]])</f>
        <v>2022</v>
      </c>
      <c r="F338" s="5">
        <v>0.54631944444444447</v>
      </c>
      <c r="G338" t="str">
        <f>IF(Table1[[#This Row],[Thời gian]]="","",VLOOKUP(Table1[[#This Row],[Thời gian]]-TRUNC(Table1[[#This Row],[Thời gian]]),tblTimes78[],2,TRUE))</f>
        <v>12 PM - 2 PM</v>
      </c>
      <c r="H338" t="s">
        <v>326</v>
      </c>
      <c r="I338" t="s">
        <v>44</v>
      </c>
      <c r="J338" t="s">
        <v>56</v>
      </c>
      <c r="K338" t="str">
        <f>VLOOKUP(Table1[[#This Row],[Khu vực]],TUKHOA_DATA!$E$2:$F$12,2,FALSE)</f>
        <v>KV03</v>
      </c>
      <c r="L338" t="s">
        <v>43</v>
      </c>
      <c r="M338" t="str">
        <f>VLOOKUP(Table1[[#This Row],[Kênh mua hàng]],TUKHOA_DATA!$C$2:$D$12,2,FALSE)</f>
        <v>K02</v>
      </c>
      <c r="N338" t="s">
        <v>51</v>
      </c>
      <c r="O338" t="str">
        <f>VLOOKUP(Table1[[#This Row],[Nhân viên phụ trách]],TUKHOA_DATA!$G$2:$H$13,2,FALSE)</f>
        <v>NV01</v>
      </c>
      <c r="P338" s="18">
        <v>110</v>
      </c>
      <c r="Q338">
        <v>56</v>
      </c>
      <c r="R338" s="18">
        <f>Table1[[#This Row],[Số lượng]]*Table1[[#This Row],[Giá bán ($)]]</f>
        <v>6160</v>
      </c>
      <c r="S338">
        <f>VLOOKUP(Table1[[#This Row],[Tên dòng sản phẩm]],'Ngân sách'!$C$29:$D$32,2,FALSE)</f>
        <v>36</v>
      </c>
    </row>
    <row r="339" spans="1:19">
      <c r="A339" s="9">
        <v>44751</v>
      </c>
      <c r="B339" s="9" t="str">
        <f>CHOOSE(WEEKDAY(Table1[[#This Row],[Ngày]],1),"CN","T2","T3","T4","T5","T6","T7","CN")</f>
        <v>T7</v>
      </c>
      <c r="C339" t="str">
        <f>"Tháng "&amp;MONTH(Table1[[#This Row],[Ngày]]) &amp; "/" &amp;YEAR(Table1[[#This Row],[Ngày]])</f>
        <v>Tháng 7/2022</v>
      </c>
      <c r="D339" t="str">
        <f>"Q "&amp;IF(Table1[[#This Row],[Ngày]]="","",ROUNDUP(MONTH(Table1[[#This Row],[Ngày]])/3,0)) &amp; "/" &amp; YEAR(Table1[[#This Row],[Ngày]])</f>
        <v>Q 3/2022</v>
      </c>
      <c r="E339">
        <f>YEAR(Table1[[#This Row],[Ngày]])</f>
        <v>2022</v>
      </c>
      <c r="F339" s="5">
        <v>0.45493055555555556</v>
      </c>
      <c r="G339" t="str">
        <f>IF(Table1[[#This Row],[Thời gian]]="","",VLOOKUP(Table1[[#This Row],[Thời gian]]-TRUNC(Table1[[#This Row],[Thời gian]]),tblTimes78[],2,TRUE))</f>
        <v>10 AM - 12 PM</v>
      </c>
      <c r="H339" t="s">
        <v>327</v>
      </c>
      <c r="I339" t="s">
        <v>38</v>
      </c>
      <c r="J339" t="s">
        <v>97</v>
      </c>
      <c r="K339" t="str">
        <f>VLOOKUP(Table1[[#This Row],[Khu vực]],TUKHOA_DATA!$E$2:$F$12,2,FALSE)</f>
        <v>KV01</v>
      </c>
      <c r="L339" t="s">
        <v>43</v>
      </c>
      <c r="M339" t="str">
        <f>VLOOKUP(Table1[[#This Row],[Kênh mua hàng]],TUKHOA_DATA!$C$2:$D$12,2,FALSE)</f>
        <v>K02</v>
      </c>
      <c r="N339" t="s">
        <v>99</v>
      </c>
      <c r="O339" t="str">
        <f>VLOOKUP(Table1[[#This Row],[Nhân viên phụ trách]],TUKHOA_DATA!$G$2:$H$13,2,FALSE)</f>
        <v>NV03</v>
      </c>
      <c r="P339" s="18">
        <v>100</v>
      </c>
      <c r="Q339">
        <v>61</v>
      </c>
      <c r="R339" s="18">
        <f>Table1[[#This Row],[Số lượng]]*Table1[[#This Row],[Giá bán ($)]]</f>
        <v>6100</v>
      </c>
      <c r="S339">
        <f>VLOOKUP(Table1[[#This Row],[Tên dòng sản phẩm]],'Ngân sách'!$C$29:$D$32,2,FALSE)</f>
        <v>22</v>
      </c>
    </row>
    <row r="340" spans="1:19">
      <c r="A340" s="9">
        <v>44753</v>
      </c>
      <c r="B340" s="9" t="str">
        <f>CHOOSE(WEEKDAY(Table1[[#This Row],[Ngày]],1),"CN","T2","T3","T4","T5","T6","T7","CN")</f>
        <v>T2</v>
      </c>
      <c r="C340" t="str">
        <f>"Tháng "&amp;MONTH(Table1[[#This Row],[Ngày]]) &amp; "/" &amp;YEAR(Table1[[#This Row],[Ngày]])</f>
        <v>Tháng 7/2022</v>
      </c>
      <c r="D340" t="str">
        <f>"Q "&amp;IF(Table1[[#This Row],[Ngày]]="","",ROUNDUP(MONTH(Table1[[#This Row],[Ngày]])/3,0)) &amp; "/" &amp; YEAR(Table1[[#This Row],[Ngày]])</f>
        <v>Q 3/2022</v>
      </c>
      <c r="E340">
        <f>YEAR(Table1[[#This Row],[Ngày]])</f>
        <v>2022</v>
      </c>
      <c r="F340" s="5">
        <v>0.65263888888888888</v>
      </c>
      <c r="G340" t="str">
        <f>IF(Table1[[#This Row],[Thời gian]]="","",VLOOKUP(Table1[[#This Row],[Thời gian]]-TRUNC(Table1[[#This Row],[Thời gian]]),tblTimes78[],2,TRUE))</f>
        <v>2 PM - 4 PM</v>
      </c>
      <c r="H340" t="s">
        <v>328</v>
      </c>
      <c r="I340" t="s">
        <v>44</v>
      </c>
      <c r="J340" t="s">
        <v>54</v>
      </c>
      <c r="K340" t="str">
        <f>VLOOKUP(Table1[[#This Row],[Khu vực]],TUKHOA_DATA!$E$2:$F$12,2,FALSE)</f>
        <v>KV04</v>
      </c>
      <c r="L340" t="s">
        <v>43</v>
      </c>
      <c r="M340" t="str">
        <f>VLOOKUP(Table1[[#This Row],[Kênh mua hàng]],TUKHOA_DATA!$C$2:$D$12,2,FALSE)</f>
        <v>K02</v>
      </c>
      <c r="N340" t="s">
        <v>99</v>
      </c>
      <c r="O340" t="str">
        <f>VLOOKUP(Table1[[#This Row],[Nhân viên phụ trách]],TUKHOA_DATA!$G$2:$H$13,2,FALSE)</f>
        <v>NV03</v>
      </c>
      <c r="P340" s="18">
        <v>110</v>
      </c>
      <c r="Q340">
        <v>54</v>
      </c>
      <c r="R340" s="18">
        <f>Table1[[#This Row],[Số lượng]]*Table1[[#This Row],[Giá bán ($)]]</f>
        <v>5940</v>
      </c>
      <c r="S340">
        <f>VLOOKUP(Table1[[#This Row],[Tên dòng sản phẩm]],'Ngân sách'!$C$29:$D$32,2,FALSE)</f>
        <v>36</v>
      </c>
    </row>
    <row r="341" spans="1:19">
      <c r="A341" s="9">
        <v>44753</v>
      </c>
      <c r="B341" s="9" t="str">
        <f>CHOOSE(WEEKDAY(Table1[[#This Row],[Ngày]],1),"CN","T2","T3","T4","T5","T6","T7","CN")</f>
        <v>T2</v>
      </c>
      <c r="C341" t="str">
        <f>"Tháng "&amp;MONTH(Table1[[#This Row],[Ngày]]) &amp; "/" &amp;YEAR(Table1[[#This Row],[Ngày]])</f>
        <v>Tháng 7/2022</v>
      </c>
      <c r="D341" t="str">
        <f>"Q "&amp;IF(Table1[[#This Row],[Ngày]]="","",ROUNDUP(MONTH(Table1[[#This Row],[Ngày]])/3,0)) &amp; "/" &amp; YEAR(Table1[[#This Row],[Ngày]])</f>
        <v>Q 3/2022</v>
      </c>
      <c r="E341">
        <f>YEAR(Table1[[#This Row],[Ngày]])</f>
        <v>2022</v>
      </c>
      <c r="F341" s="5">
        <v>0.5581828703703704</v>
      </c>
      <c r="G341" t="str">
        <f>IF(Table1[[#This Row],[Thời gian]]="","",VLOOKUP(Table1[[#This Row],[Thời gian]]-TRUNC(Table1[[#This Row],[Thời gian]]),tblTimes78[],2,TRUE))</f>
        <v>12 PM - 2 PM</v>
      </c>
      <c r="H341" t="s">
        <v>329</v>
      </c>
      <c r="I341" t="s">
        <v>46</v>
      </c>
      <c r="J341" t="s">
        <v>56</v>
      </c>
      <c r="K341" t="str">
        <f>VLOOKUP(Table1[[#This Row],[Khu vực]],TUKHOA_DATA!$E$2:$F$12,2,FALSE)</f>
        <v>KV03</v>
      </c>
      <c r="L341" t="s">
        <v>43</v>
      </c>
      <c r="M341" t="str">
        <f>VLOOKUP(Table1[[#This Row],[Kênh mua hàng]],TUKHOA_DATA!$C$2:$D$12,2,FALSE)</f>
        <v>K02</v>
      </c>
      <c r="N341" t="s">
        <v>99</v>
      </c>
      <c r="O341" t="str">
        <f>VLOOKUP(Table1[[#This Row],[Nhân viên phụ trách]],TUKHOA_DATA!$G$2:$H$13,2,FALSE)</f>
        <v>NV03</v>
      </c>
      <c r="P341" s="18">
        <v>90</v>
      </c>
      <c r="Q341">
        <v>37</v>
      </c>
      <c r="R341" s="18">
        <f>Table1[[#This Row],[Số lượng]]*Table1[[#This Row],[Giá bán ($)]]</f>
        <v>3330</v>
      </c>
      <c r="S341">
        <f>VLOOKUP(Table1[[#This Row],[Tên dòng sản phẩm]],'Ngân sách'!$C$29:$D$32,2,FALSE)</f>
        <v>25</v>
      </c>
    </row>
    <row r="342" spans="1:19">
      <c r="A342" s="9">
        <v>44756</v>
      </c>
      <c r="B342" s="9" t="str">
        <f>CHOOSE(WEEKDAY(Table1[[#This Row],[Ngày]],1),"CN","T2","T3","T4","T5","T6","T7","CN")</f>
        <v>T5</v>
      </c>
      <c r="C342" t="str">
        <f>"Tháng "&amp;MONTH(Table1[[#This Row],[Ngày]]) &amp; "/" &amp;YEAR(Table1[[#This Row],[Ngày]])</f>
        <v>Tháng 7/2022</v>
      </c>
      <c r="D342" t="str">
        <f>"Q "&amp;IF(Table1[[#This Row],[Ngày]]="","",ROUNDUP(MONTH(Table1[[#This Row],[Ngày]])/3,0)) &amp; "/" &amp; YEAR(Table1[[#This Row],[Ngày]])</f>
        <v>Q 3/2022</v>
      </c>
      <c r="E342">
        <f>YEAR(Table1[[#This Row],[Ngày]])</f>
        <v>2022</v>
      </c>
      <c r="F342" s="5">
        <v>0.65263888888888888</v>
      </c>
      <c r="G342" t="str">
        <f>IF(Table1[[#This Row],[Thời gian]]="","",VLOOKUP(Table1[[#This Row],[Thời gian]]-TRUNC(Table1[[#This Row],[Thời gian]]),tblTimes78[],2,TRUE))</f>
        <v>2 PM - 4 PM</v>
      </c>
      <c r="H342" t="s">
        <v>332</v>
      </c>
      <c r="I342" t="s">
        <v>44</v>
      </c>
      <c r="J342" t="s">
        <v>54</v>
      </c>
      <c r="K342" t="str">
        <f>VLOOKUP(Table1[[#This Row],[Khu vực]],TUKHOA_DATA!$E$2:$F$12,2,FALSE)</f>
        <v>KV04</v>
      </c>
      <c r="L342" t="s">
        <v>43</v>
      </c>
      <c r="M342" t="str">
        <f>VLOOKUP(Table1[[#This Row],[Kênh mua hàng]],TUKHOA_DATA!$C$2:$D$12,2,FALSE)</f>
        <v>K02</v>
      </c>
      <c r="N342" t="s">
        <v>96</v>
      </c>
      <c r="O342" t="str">
        <f>VLOOKUP(Table1[[#This Row],[Nhân viên phụ trách]],TUKHOA_DATA!$G$2:$H$13,2,FALSE)</f>
        <v>NV04</v>
      </c>
      <c r="P342" s="18">
        <v>110</v>
      </c>
      <c r="Q342">
        <v>53</v>
      </c>
      <c r="R342" s="18">
        <f>Table1[[#This Row],[Số lượng]]*Table1[[#This Row],[Giá bán ($)]]</f>
        <v>5830</v>
      </c>
      <c r="S342">
        <f>VLOOKUP(Table1[[#This Row],[Tên dòng sản phẩm]],'Ngân sách'!$C$29:$D$32,2,FALSE)</f>
        <v>36</v>
      </c>
    </row>
    <row r="343" spans="1:19">
      <c r="A343" s="9">
        <v>44757</v>
      </c>
      <c r="B343" s="9" t="str">
        <f>CHOOSE(WEEKDAY(Table1[[#This Row],[Ngày]],1),"CN","T2","T3","T4","T5","T6","T7","CN")</f>
        <v>T6</v>
      </c>
      <c r="C343" t="str">
        <f>"Tháng "&amp;MONTH(Table1[[#This Row],[Ngày]]) &amp; "/" &amp;YEAR(Table1[[#This Row],[Ngày]])</f>
        <v>Tháng 7/2022</v>
      </c>
      <c r="D343" t="str">
        <f>"Q "&amp;IF(Table1[[#This Row],[Ngày]]="","",ROUNDUP(MONTH(Table1[[#This Row],[Ngày]])/3,0)) &amp; "/" &amp; YEAR(Table1[[#This Row],[Ngày]])</f>
        <v>Q 3/2022</v>
      </c>
      <c r="E343">
        <f>YEAR(Table1[[#This Row],[Ngày]])</f>
        <v>2022</v>
      </c>
      <c r="F343" s="5">
        <v>0.46900462962962958</v>
      </c>
      <c r="G343" t="str">
        <f>IF(Table1[[#This Row],[Thời gian]]="","",VLOOKUP(Table1[[#This Row],[Thời gian]]-TRUNC(Table1[[#This Row],[Thời gian]]),tblTimes78[],2,TRUE))</f>
        <v>10 AM - 12 PM</v>
      </c>
      <c r="H343" t="s">
        <v>333</v>
      </c>
      <c r="I343" t="s">
        <v>41</v>
      </c>
      <c r="J343" t="s">
        <v>89</v>
      </c>
      <c r="K343" t="str">
        <f>VLOOKUP(Table1[[#This Row],[Khu vực]],TUKHOA_DATA!$E$2:$F$12,2,FALSE)</f>
        <v>KV06</v>
      </c>
      <c r="L343" t="s">
        <v>43</v>
      </c>
      <c r="M343" t="str">
        <f>VLOOKUP(Table1[[#This Row],[Kênh mua hàng]],TUKHOA_DATA!$C$2:$D$12,2,FALSE)</f>
        <v>K02</v>
      </c>
      <c r="N343" t="s">
        <v>96</v>
      </c>
      <c r="O343" t="str">
        <f>VLOOKUP(Table1[[#This Row],[Nhân viên phụ trách]],TUKHOA_DATA!$G$2:$H$13,2,FALSE)</f>
        <v>NV04</v>
      </c>
      <c r="P343" s="18">
        <v>100</v>
      </c>
      <c r="Q343">
        <v>78</v>
      </c>
      <c r="R343" s="18">
        <f>Table1[[#This Row],[Số lượng]]*Table1[[#This Row],[Giá bán ($)]]</f>
        <v>7800</v>
      </c>
      <c r="S343">
        <f>VLOOKUP(Table1[[#This Row],[Tên dòng sản phẩm]],'Ngân sách'!$C$29:$D$32,2,FALSE)</f>
        <v>28</v>
      </c>
    </row>
    <row r="344" spans="1:19">
      <c r="A344" s="9">
        <v>44759</v>
      </c>
      <c r="B344" s="9" t="str">
        <f>CHOOSE(WEEKDAY(Table1[[#This Row],[Ngày]],1),"CN","T2","T3","T4","T5","T6","T7","CN")</f>
        <v>CN</v>
      </c>
      <c r="C344" t="str">
        <f>"Tháng "&amp;MONTH(Table1[[#This Row],[Ngày]]) &amp; "/" &amp;YEAR(Table1[[#This Row],[Ngày]])</f>
        <v>Tháng 7/2022</v>
      </c>
      <c r="D344" t="str">
        <f>"Q "&amp;IF(Table1[[#This Row],[Ngày]]="","",ROUNDUP(MONTH(Table1[[#This Row],[Ngày]])/3,0)) &amp; "/" &amp; YEAR(Table1[[#This Row],[Ngày]])</f>
        <v>Q 3/2022</v>
      </c>
      <c r="E344">
        <f>YEAR(Table1[[#This Row],[Ngày]])</f>
        <v>2022</v>
      </c>
      <c r="F344" s="5">
        <v>0.42484953703703704</v>
      </c>
      <c r="G344" t="str">
        <f>IF(Table1[[#This Row],[Thời gian]]="","",VLOOKUP(Table1[[#This Row],[Thời gian]]-TRUNC(Table1[[#This Row],[Thời gian]]),tblTimes78[],2,TRUE))</f>
        <v>10 AM - 12 PM</v>
      </c>
      <c r="H344" t="s">
        <v>335</v>
      </c>
      <c r="I344" t="s">
        <v>41</v>
      </c>
      <c r="J344" t="s">
        <v>56</v>
      </c>
      <c r="K344" t="str">
        <f>VLOOKUP(Table1[[#This Row],[Khu vực]],TUKHOA_DATA!$E$2:$F$12,2,FALSE)</f>
        <v>KV03</v>
      </c>
      <c r="L344" t="s">
        <v>43</v>
      </c>
      <c r="M344" t="str">
        <f>VLOOKUP(Table1[[#This Row],[Kênh mua hàng]],TUKHOA_DATA!$C$2:$D$12,2,FALSE)</f>
        <v>K02</v>
      </c>
      <c r="N344" t="s">
        <v>51</v>
      </c>
      <c r="O344" t="str">
        <f>VLOOKUP(Table1[[#This Row],[Nhân viên phụ trách]],TUKHOA_DATA!$G$2:$H$13,2,FALSE)</f>
        <v>NV01</v>
      </c>
      <c r="P344" s="18">
        <v>100</v>
      </c>
      <c r="Q344">
        <v>83</v>
      </c>
      <c r="R344" s="18">
        <f>Table1[[#This Row],[Số lượng]]*Table1[[#This Row],[Giá bán ($)]]</f>
        <v>8300</v>
      </c>
      <c r="S344">
        <f>VLOOKUP(Table1[[#This Row],[Tên dòng sản phẩm]],'Ngân sách'!$C$29:$D$32,2,FALSE)</f>
        <v>28</v>
      </c>
    </row>
    <row r="345" spans="1:19">
      <c r="A345" s="9">
        <v>44760</v>
      </c>
      <c r="B345" s="9" t="str">
        <f>CHOOSE(WEEKDAY(Table1[[#This Row],[Ngày]],1),"CN","T2","T3","T4","T5","T6","T7","CN")</f>
        <v>T2</v>
      </c>
      <c r="C345" t="str">
        <f>"Tháng "&amp;MONTH(Table1[[#This Row],[Ngày]]) &amp; "/" &amp;YEAR(Table1[[#This Row],[Ngày]])</f>
        <v>Tháng 7/2022</v>
      </c>
      <c r="D345" t="str">
        <f>"Q "&amp;IF(Table1[[#This Row],[Ngày]]="","",ROUNDUP(MONTH(Table1[[#This Row],[Ngày]])/3,0)) &amp; "/" &amp; YEAR(Table1[[#This Row],[Ngày]])</f>
        <v>Q 3/2022</v>
      </c>
      <c r="E345">
        <f>YEAR(Table1[[#This Row],[Ngày]])</f>
        <v>2022</v>
      </c>
      <c r="F345" s="5">
        <v>0.43979166666666664</v>
      </c>
      <c r="G345" t="str">
        <f>IF(Table1[[#This Row],[Thời gian]]="","",VLOOKUP(Table1[[#This Row],[Thời gian]]-TRUNC(Table1[[#This Row],[Thời gian]]),tblTimes78[],2,TRUE))</f>
        <v>10 AM - 12 PM</v>
      </c>
      <c r="H345" t="s">
        <v>337</v>
      </c>
      <c r="I345" t="s">
        <v>44</v>
      </c>
      <c r="J345" t="s">
        <v>56</v>
      </c>
      <c r="K345" t="str">
        <f>VLOOKUP(Table1[[#This Row],[Khu vực]],TUKHOA_DATA!$E$2:$F$12,2,FALSE)</f>
        <v>KV03</v>
      </c>
      <c r="L345" t="s">
        <v>43</v>
      </c>
      <c r="M345" t="str">
        <f>VLOOKUP(Table1[[#This Row],[Kênh mua hàng]],TUKHOA_DATA!$C$2:$D$12,2,FALSE)</f>
        <v>K02</v>
      </c>
      <c r="N345" t="s">
        <v>58</v>
      </c>
      <c r="O345" t="str">
        <f>VLOOKUP(Table1[[#This Row],[Nhân viên phụ trách]],TUKHOA_DATA!$G$2:$H$13,2,FALSE)</f>
        <v>NV05</v>
      </c>
      <c r="P345" s="18">
        <v>110</v>
      </c>
      <c r="Q345">
        <v>53</v>
      </c>
      <c r="R345" s="18">
        <f>Table1[[#This Row],[Số lượng]]*Table1[[#This Row],[Giá bán ($)]]</f>
        <v>5830</v>
      </c>
      <c r="S345">
        <f>VLOOKUP(Table1[[#This Row],[Tên dòng sản phẩm]],'Ngân sách'!$C$29:$D$32,2,FALSE)</f>
        <v>36</v>
      </c>
    </row>
    <row r="346" spans="1:19">
      <c r="A346" s="9">
        <v>44761</v>
      </c>
      <c r="B346" s="9" t="str">
        <f>CHOOSE(WEEKDAY(Table1[[#This Row],[Ngày]],1),"CN","T2","T3","T4","T5","T6","T7","CN")</f>
        <v>T3</v>
      </c>
      <c r="C346" t="str">
        <f>"Tháng "&amp;MONTH(Table1[[#This Row],[Ngày]]) &amp; "/" &amp;YEAR(Table1[[#This Row],[Ngày]])</f>
        <v>Tháng 7/2022</v>
      </c>
      <c r="D346" t="str">
        <f>"Q "&amp;IF(Table1[[#This Row],[Ngày]]="","",ROUNDUP(MONTH(Table1[[#This Row],[Ngày]])/3,0)) &amp; "/" &amp; YEAR(Table1[[#This Row],[Ngày]])</f>
        <v>Q 3/2022</v>
      </c>
      <c r="E346">
        <f>YEAR(Table1[[#This Row],[Ngày]])</f>
        <v>2022</v>
      </c>
      <c r="F346" s="5">
        <v>0.46900462962962958</v>
      </c>
      <c r="G346" t="str">
        <f>IF(Table1[[#This Row],[Thời gian]]="","",VLOOKUP(Table1[[#This Row],[Thời gian]]-TRUNC(Table1[[#This Row],[Thời gian]]),tblTimes78[],2,TRUE))</f>
        <v>10 AM - 12 PM</v>
      </c>
      <c r="H346" t="s">
        <v>339</v>
      </c>
      <c r="I346" t="s">
        <v>46</v>
      </c>
      <c r="J346" t="s">
        <v>54</v>
      </c>
      <c r="K346" t="str">
        <f>VLOOKUP(Table1[[#This Row],[Khu vực]],TUKHOA_DATA!$E$2:$F$12,2,FALSE)</f>
        <v>KV04</v>
      </c>
      <c r="L346" t="s">
        <v>43</v>
      </c>
      <c r="M346" t="str">
        <f>VLOOKUP(Table1[[#This Row],[Kênh mua hàng]],TUKHOA_DATA!$C$2:$D$12,2,FALSE)</f>
        <v>K02</v>
      </c>
      <c r="N346" t="s">
        <v>58</v>
      </c>
      <c r="O346" t="str">
        <f>VLOOKUP(Table1[[#This Row],[Nhân viên phụ trách]],TUKHOA_DATA!$G$2:$H$13,2,FALSE)</f>
        <v>NV05</v>
      </c>
      <c r="P346" s="18">
        <v>90</v>
      </c>
      <c r="Q346">
        <v>34</v>
      </c>
      <c r="R346" s="18">
        <f>Table1[[#This Row],[Số lượng]]*Table1[[#This Row],[Giá bán ($)]]</f>
        <v>3060</v>
      </c>
      <c r="S346">
        <f>VLOOKUP(Table1[[#This Row],[Tên dòng sản phẩm]],'Ngân sách'!$C$29:$D$32,2,FALSE)</f>
        <v>25</v>
      </c>
    </row>
    <row r="347" spans="1:19">
      <c r="A347" s="9">
        <v>44761</v>
      </c>
      <c r="B347" s="9" t="str">
        <f>CHOOSE(WEEKDAY(Table1[[#This Row],[Ngày]],1),"CN","T2","T3","T4","T5","T6","T7","CN")</f>
        <v>T3</v>
      </c>
      <c r="C347" t="str">
        <f>"Tháng "&amp;MONTH(Table1[[#This Row],[Ngày]]) &amp; "/" &amp;YEAR(Table1[[#This Row],[Ngày]])</f>
        <v>Tháng 7/2022</v>
      </c>
      <c r="D347" t="str">
        <f>"Q "&amp;IF(Table1[[#This Row],[Ngày]]="","",ROUNDUP(MONTH(Table1[[#This Row],[Ngày]])/3,0)) &amp; "/" &amp; YEAR(Table1[[#This Row],[Ngày]])</f>
        <v>Q 3/2022</v>
      </c>
      <c r="E347">
        <f>YEAR(Table1[[#This Row],[Ngày]])</f>
        <v>2022</v>
      </c>
      <c r="F347" s="5">
        <v>0.63377314814814811</v>
      </c>
      <c r="G347" t="str">
        <f>IF(Table1[[#This Row],[Thời gian]]="","",VLOOKUP(Table1[[#This Row],[Thời gian]]-TRUNC(Table1[[#This Row],[Thời gian]]),tblTimes78[],2,TRUE))</f>
        <v>2 PM - 4 PM</v>
      </c>
      <c r="H347" t="s">
        <v>340</v>
      </c>
      <c r="I347" t="s">
        <v>38</v>
      </c>
      <c r="J347" t="s">
        <v>89</v>
      </c>
      <c r="K347" t="str">
        <f>VLOOKUP(Table1[[#This Row],[Khu vực]],TUKHOA_DATA!$E$2:$F$12,2,FALSE)</f>
        <v>KV06</v>
      </c>
      <c r="L347" t="s">
        <v>43</v>
      </c>
      <c r="M347" t="str">
        <f>VLOOKUP(Table1[[#This Row],[Kênh mua hàng]],TUKHOA_DATA!$C$2:$D$12,2,FALSE)</f>
        <v>K02</v>
      </c>
      <c r="N347" t="s">
        <v>58</v>
      </c>
      <c r="O347" t="str">
        <f>VLOOKUP(Table1[[#This Row],[Nhân viên phụ trách]],TUKHOA_DATA!$G$2:$H$13,2,FALSE)</f>
        <v>NV05</v>
      </c>
      <c r="P347" s="18">
        <v>100</v>
      </c>
      <c r="Q347">
        <v>59</v>
      </c>
      <c r="R347" s="18">
        <f>Table1[[#This Row],[Số lượng]]*Table1[[#This Row],[Giá bán ($)]]</f>
        <v>5900</v>
      </c>
      <c r="S347">
        <f>VLOOKUP(Table1[[#This Row],[Tên dòng sản phẩm]],'Ngân sách'!$C$29:$D$32,2,FALSE)</f>
        <v>22</v>
      </c>
    </row>
    <row r="348" spans="1:19">
      <c r="A348" s="9">
        <v>44763</v>
      </c>
      <c r="B348" s="9" t="str">
        <f>CHOOSE(WEEKDAY(Table1[[#This Row],[Ngày]],1),"CN","T2","T3","T4","T5","T6","T7","CN")</f>
        <v>T5</v>
      </c>
      <c r="C348" t="str">
        <f>"Tháng "&amp;MONTH(Table1[[#This Row],[Ngày]]) &amp; "/" &amp;YEAR(Table1[[#This Row],[Ngày]])</f>
        <v>Tháng 7/2022</v>
      </c>
      <c r="D348" t="str">
        <f>"Q "&amp;IF(Table1[[#This Row],[Ngày]]="","",ROUNDUP(MONTH(Table1[[#This Row],[Ngày]])/3,0)) &amp; "/" &amp; YEAR(Table1[[#This Row],[Ngày]])</f>
        <v>Q 3/2022</v>
      </c>
      <c r="E348">
        <f>YEAR(Table1[[#This Row],[Ngày]])</f>
        <v>2022</v>
      </c>
      <c r="F348" s="5">
        <v>0.68280092592592589</v>
      </c>
      <c r="G348" t="str">
        <f>IF(Table1[[#This Row],[Thời gian]]="","",VLOOKUP(Table1[[#This Row],[Thời gian]]-TRUNC(Table1[[#This Row],[Thời gian]]),tblTimes78[],2,TRUE))</f>
        <v>4 PM - 6 PM</v>
      </c>
      <c r="H348" t="s">
        <v>343</v>
      </c>
      <c r="I348" t="s">
        <v>38</v>
      </c>
      <c r="J348" t="s">
        <v>54</v>
      </c>
      <c r="K348" t="str">
        <f>VLOOKUP(Table1[[#This Row],[Khu vực]],TUKHOA_DATA!$E$2:$F$12,2,FALSE)</f>
        <v>KV04</v>
      </c>
      <c r="L348" t="s">
        <v>43</v>
      </c>
      <c r="M348" t="str">
        <f>VLOOKUP(Table1[[#This Row],[Kênh mua hàng]],TUKHOA_DATA!$C$2:$D$12,2,FALSE)</f>
        <v>K02</v>
      </c>
      <c r="N348" t="s">
        <v>99</v>
      </c>
      <c r="O348" t="str">
        <f>VLOOKUP(Table1[[#This Row],[Nhân viên phụ trách]],TUKHOA_DATA!$G$2:$H$13,2,FALSE)</f>
        <v>NV03</v>
      </c>
      <c r="P348" s="18">
        <v>100</v>
      </c>
      <c r="Q348">
        <v>62</v>
      </c>
      <c r="R348" s="18">
        <f>Table1[[#This Row],[Số lượng]]*Table1[[#This Row],[Giá bán ($)]]</f>
        <v>6200</v>
      </c>
      <c r="S348">
        <f>VLOOKUP(Table1[[#This Row],[Tên dòng sản phẩm]],'Ngân sách'!$C$29:$D$32,2,FALSE)</f>
        <v>22</v>
      </c>
    </row>
    <row r="349" spans="1:19">
      <c r="A349" s="9">
        <v>44763</v>
      </c>
      <c r="B349" s="9" t="str">
        <f>CHOOSE(WEEKDAY(Table1[[#This Row],[Ngày]],1),"CN","T2","T3","T4","T5","T6","T7","CN")</f>
        <v>T5</v>
      </c>
      <c r="C349" t="str">
        <f>"Tháng "&amp;MONTH(Table1[[#This Row],[Ngày]]) &amp; "/" &amp;YEAR(Table1[[#This Row],[Ngày]])</f>
        <v>Tháng 7/2022</v>
      </c>
      <c r="D349" t="str">
        <f>"Q "&amp;IF(Table1[[#This Row],[Ngày]]="","",ROUNDUP(MONTH(Table1[[#This Row],[Ngày]])/3,0)) &amp; "/" &amp; YEAR(Table1[[#This Row],[Ngày]])</f>
        <v>Q 3/2022</v>
      </c>
      <c r="E349">
        <f>YEAR(Table1[[#This Row],[Ngày]])</f>
        <v>2022</v>
      </c>
      <c r="F349" s="5">
        <v>0.39819444444444446</v>
      </c>
      <c r="G349" t="str">
        <f>IF(Table1[[#This Row],[Thời gian]]="","",VLOOKUP(Table1[[#This Row],[Thời gian]]-TRUNC(Table1[[#This Row],[Thời gian]]),tblTimes78[],2,TRUE))</f>
        <v>8 AM - 10 AM</v>
      </c>
      <c r="H349" t="s">
        <v>345</v>
      </c>
      <c r="I349" t="s">
        <v>44</v>
      </c>
      <c r="J349" t="s">
        <v>52</v>
      </c>
      <c r="K349" t="str">
        <f>VLOOKUP(Table1[[#This Row],[Khu vực]],TUKHOA_DATA!$E$2:$F$12,2,FALSE)</f>
        <v>KV05</v>
      </c>
      <c r="L349" t="s">
        <v>43</v>
      </c>
      <c r="M349" t="str">
        <f>VLOOKUP(Table1[[#This Row],[Kênh mua hàng]],TUKHOA_DATA!$C$2:$D$12,2,FALSE)</f>
        <v>K02</v>
      </c>
      <c r="N349" t="s">
        <v>51</v>
      </c>
      <c r="O349" t="str">
        <f>VLOOKUP(Table1[[#This Row],[Nhân viên phụ trách]],TUKHOA_DATA!$G$2:$H$13,2,FALSE)</f>
        <v>NV01</v>
      </c>
      <c r="P349" s="18">
        <v>110</v>
      </c>
      <c r="Q349">
        <v>52</v>
      </c>
      <c r="R349" s="18">
        <f>Table1[[#This Row],[Số lượng]]*Table1[[#This Row],[Giá bán ($)]]</f>
        <v>5720</v>
      </c>
      <c r="S349">
        <f>VLOOKUP(Table1[[#This Row],[Tên dòng sản phẩm]],'Ngân sách'!$C$29:$D$32,2,FALSE)</f>
        <v>36</v>
      </c>
    </row>
    <row r="350" spans="1:19">
      <c r="A350" s="9">
        <v>44765</v>
      </c>
      <c r="B350" s="9" t="str">
        <f>CHOOSE(WEEKDAY(Table1[[#This Row],[Ngày]],1),"CN","T2","T3","T4","T5","T6","T7","CN")</f>
        <v>T7</v>
      </c>
      <c r="C350" t="str">
        <f>"Tháng "&amp;MONTH(Table1[[#This Row],[Ngày]]) &amp; "/" &amp;YEAR(Table1[[#This Row],[Ngày]])</f>
        <v>Tháng 7/2022</v>
      </c>
      <c r="D350" t="str">
        <f>"Q "&amp;IF(Table1[[#This Row],[Ngày]]="","",ROUNDUP(MONTH(Table1[[#This Row],[Ngày]])/3,0)) &amp; "/" &amp; YEAR(Table1[[#This Row],[Ngày]])</f>
        <v>Q 3/2022</v>
      </c>
      <c r="E350">
        <f>YEAR(Table1[[#This Row],[Ngày]])</f>
        <v>2022</v>
      </c>
      <c r="F350" s="5">
        <v>0.5581828703703704</v>
      </c>
      <c r="G350" t="str">
        <f>IF(Table1[[#This Row],[Thời gian]]="","",VLOOKUP(Table1[[#This Row],[Thời gian]]-TRUNC(Table1[[#This Row],[Thời gian]]),tblTimes78[],2,TRUE))</f>
        <v>12 PM - 2 PM</v>
      </c>
      <c r="H350" t="s">
        <v>348</v>
      </c>
      <c r="I350" t="s">
        <v>38</v>
      </c>
      <c r="J350" t="s">
        <v>89</v>
      </c>
      <c r="K350" t="str">
        <f>VLOOKUP(Table1[[#This Row],[Khu vực]],TUKHOA_DATA!$E$2:$F$12,2,FALSE)</f>
        <v>KV06</v>
      </c>
      <c r="L350" t="s">
        <v>43</v>
      </c>
      <c r="M350" t="str">
        <f>VLOOKUP(Table1[[#This Row],[Kênh mua hàng]],TUKHOA_DATA!$C$2:$D$12,2,FALSE)</f>
        <v>K02</v>
      </c>
      <c r="N350" t="s">
        <v>58</v>
      </c>
      <c r="O350" t="str">
        <f>VLOOKUP(Table1[[#This Row],[Nhân viên phụ trách]],TUKHOA_DATA!$G$2:$H$13,2,FALSE)</f>
        <v>NV05</v>
      </c>
      <c r="P350" s="18">
        <v>100</v>
      </c>
      <c r="Q350">
        <v>59</v>
      </c>
      <c r="R350" s="18">
        <f>Table1[[#This Row],[Số lượng]]*Table1[[#This Row],[Giá bán ($)]]</f>
        <v>5900</v>
      </c>
      <c r="S350">
        <f>VLOOKUP(Table1[[#This Row],[Tên dòng sản phẩm]],'Ngân sách'!$C$29:$D$32,2,FALSE)</f>
        <v>22</v>
      </c>
    </row>
    <row r="351" spans="1:19">
      <c r="A351" s="9">
        <v>44769</v>
      </c>
      <c r="B351" s="9" t="str">
        <f>CHOOSE(WEEKDAY(Table1[[#This Row],[Ngày]],1),"CN","T2","T3","T4","T5","T6","T7","CN")</f>
        <v>T4</v>
      </c>
      <c r="C351" t="str">
        <f>"Tháng "&amp;MONTH(Table1[[#This Row],[Ngày]]) &amp; "/" &amp;YEAR(Table1[[#This Row],[Ngày]])</f>
        <v>Tháng 7/2022</v>
      </c>
      <c r="D351" t="str">
        <f>"Q "&amp;IF(Table1[[#This Row],[Ngày]]="","",ROUNDUP(MONTH(Table1[[#This Row],[Ngày]])/3,0)) &amp; "/" &amp; YEAR(Table1[[#This Row],[Ngày]])</f>
        <v>Q 3/2022</v>
      </c>
      <c r="E351">
        <f>YEAR(Table1[[#This Row],[Ngày]])</f>
        <v>2022</v>
      </c>
      <c r="F351" s="5">
        <v>0.46900462962962958</v>
      </c>
      <c r="G351" t="str">
        <f>IF(Table1[[#This Row],[Thời gian]]="","",VLOOKUP(Table1[[#This Row],[Thời gian]]-TRUNC(Table1[[#This Row],[Thời gian]]),tblTimes78[],2,TRUE))</f>
        <v>10 AM - 12 PM</v>
      </c>
      <c r="H351" t="s">
        <v>351</v>
      </c>
      <c r="I351" t="s">
        <v>38</v>
      </c>
      <c r="J351" t="s">
        <v>97</v>
      </c>
      <c r="K351" t="str">
        <f>VLOOKUP(Table1[[#This Row],[Khu vực]],TUKHOA_DATA!$E$2:$F$12,2,FALSE)</f>
        <v>KV01</v>
      </c>
      <c r="L351" t="s">
        <v>43</v>
      </c>
      <c r="M351" t="str">
        <f>VLOOKUP(Table1[[#This Row],[Kênh mua hàng]],TUKHOA_DATA!$C$2:$D$12,2,FALSE)</f>
        <v>K02</v>
      </c>
      <c r="N351" t="s">
        <v>99</v>
      </c>
      <c r="O351" t="str">
        <f>VLOOKUP(Table1[[#This Row],[Nhân viên phụ trách]],TUKHOA_DATA!$G$2:$H$13,2,FALSE)</f>
        <v>NV03</v>
      </c>
      <c r="P351" s="18">
        <v>100</v>
      </c>
      <c r="Q351">
        <v>62</v>
      </c>
      <c r="R351" s="18">
        <f>Table1[[#This Row],[Số lượng]]*Table1[[#This Row],[Giá bán ($)]]</f>
        <v>6200</v>
      </c>
      <c r="S351">
        <f>VLOOKUP(Table1[[#This Row],[Tên dòng sản phẩm]],'Ngân sách'!$C$29:$D$32,2,FALSE)</f>
        <v>22</v>
      </c>
    </row>
    <row r="352" spans="1:19">
      <c r="A352" s="9">
        <v>44769</v>
      </c>
      <c r="B352" s="9" t="str">
        <f>CHOOSE(WEEKDAY(Table1[[#This Row],[Ngày]],1),"CN","T2","T3","T4","T5","T6","T7","CN")</f>
        <v>T4</v>
      </c>
      <c r="C352" t="str">
        <f>"Tháng "&amp;MONTH(Table1[[#This Row],[Ngày]]) &amp; "/" &amp;YEAR(Table1[[#This Row],[Ngày]])</f>
        <v>Tháng 7/2022</v>
      </c>
      <c r="D352" t="str">
        <f>"Q "&amp;IF(Table1[[#This Row],[Ngày]]="","",ROUNDUP(MONTH(Table1[[#This Row],[Ngày]])/3,0)) &amp; "/" &amp; YEAR(Table1[[#This Row],[Ngày]])</f>
        <v>Q 3/2022</v>
      </c>
      <c r="E352">
        <f>YEAR(Table1[[#This Row],[Ngày]])</f>
        <v>2022</v>
      </c>
      <c r="F352" s="5">
        <v>0.39819444444444446</v>
      </c>
      <c r="G352" t="str">
        <f>IF(Table1[[#This Row],[Thời gian]]="","",VLOOKUP(Table1[[#This Row],[Thời gian]]-TRUNC(Table1[[#This Row],[Thời gian]]),tblTimes78[],2,TRUE))</f>
        <v>8 AM - 10 AM</v>
      </c>
      <c r="H352" t="s">
        <v>353</v>
      </c>
      <c r="I352" t="s">
        <v>44</v>
      </c>
      <c r="J352" t="s">
        <v>94</v>
      </c>
      <c r="K352" t="str">
        <f>VLOOKUP(Table1[[#This Row],[Khu vực]],TUKHOA_DATA!$E$2:$F$12,2,FALSE)</f>
        <v>KV02</v>
      </c>
      <c r="L352" t="s">
        <v>43</v>
      </c>
      <c r="M352" t="str">
        <f>VLOOKUP(Table1[[#This Row],[Kênh mua hàng]],TUKHOA_DATA!$C$2:$D$12,2,FALSE)</f>
        <v>K02</v>
      </c>
      <c r="N352" t="s">
        <v>57</v>
      </c>
      <c r="O352" t="str">
        <f>VLOOKUP(Table1[[#This Row],[Nhân viên phụ trách]],TUKHOA_DATA!$G$2:$H$13,2,FALSE)</f>
        <v>NV02</v>
      </c>
      <c r="P352" s="18">
        <v>110</v>
      </c>
      <c r="Q352">
        <v>54</v>
      </c>
      <c r="R352" s="18">
        <f>Table1[[#This Row],[Số lượng]]*Table1[[#This Row],[Giá bán ($)]]</f>
        <v>5940</v>
      </c>
      <c r="S352">
        <f>VLOOKUP(Table1[[#This Row],[Tên dòng sản phẩm]],'Ngân sách'!$C$29:$D$32,2,FALSE)</f>
        <v>36</v>
      </c>
    </row>
    <row r="353" spans="1:19">
      <c r="A353" s="9">
        <v>44771</v>
      </c>
      <c r="B353" s="9" t="str">
        <f>CHOOSE(WEEKDAY(Table1[[#This Row],[Ngày]],1),"CN","T2","T3","T4","T5","T6","T7","CN")</f>
        <v>T6</v>
      </c>
      <c r="C353" t="str">
        <f>"Tháng "&amp;MONTH(Table1[[#This Row],[Ngày]]) &amp; "/" &amp;YEAR(Table1[[#This Row],[Ngày]])</f>
        <v>Tháng 7/2022</v>
      </c>
      <c r="D353" t="str">
        <f>"Q "&amp;IF(Table1[[#This Row],[Ngày]]="","",ROUNDUP(MONTH(Table1[[#This Row],[Ngày]])/3,0)) &amp; "/" &amp; YEAR(Table1[[#This Row],[Ngày]])</f>
        <v>Q 3/2022</v>
      </c>
      <c r="E353">
        <f>YEAR(Table1[[#This Row],[Ngày]])</f>
        <v>2022</v>
      </c>
      <c r="F353" s="5">
        <v>0.33758101851851857</v>
      </c>
      <c r="G353" t="str">
        <f>IF(Table1[[#This Row],[Thời gian]]="","",VLOOKUP(Table1[[#This Row],[Thời gian]]-TRUNC(Table1[[#This Row],[Thời gian]]),tblTimes78[],2,TRUE))</f>
        <v>8 AM - 10 AM</v>
      </c>
      <c r="H353" t="s">
        <v>354</v>
      </c>
      <c r="I353" t="s">
        <v>38</v>
      </c>
      <c r="J353" t="s">
        <v>89</v>
      </c>
      <c r="K353" t="str">
        <f>VLOOKUP(Table1[[#This Row],[Khu vực]],TUKHOA_DATA!$E$2:$F$12,2,FALSE)</f>
        <v>KV06</v>
      </c>
      <c r="L353" t="s">
        <v>43</v>
      </c>
      <c r="M353" t="str">
        <f>VLOOKUP(Table1[[#This Row],[Kênh mua hàng]],TUKHOA_DATA!$C$2:$D$12,2,FALSE)</f>
        <v>K02</v>
      </c>
      <c r="N353" t="s">
        <v>57</v>
      </c>
      <c r="O353" t="str">
        <f>VLOOKUP(Table1[[#This Row],[Nhân viên phụ trách]],TUKHOA_DATA!$G$2:$H$13,2,FALSE)</f>
        <v>NV02</v>
      </c>
      <c r="P353" s="18">
        <v>100</v>
      </c>
      <c r="Q353">
        <v>59</v>
      </c>
      <c r="R353" s="18">
        <f>Table1[[#This Row],[Số lượng]]*Table1[[#This Row],[Giá bán ($)]]</f>
        <v>5900</v>
      </c>
      <c r="S353">
        <f>VLOOKUP(Table1[[#This Row],[Tên dòng sản phẩm]],'Ngân sách'!$C$29:$D$32,2,FALSE)</f>
        <v>22</v>
      </c>
    </row>
    <row r="354" spans="1:19">
      <c r="A354" s="9">
        <v>44772</v>
      </c>
      <c r="B354" s="9" t="str">
        <f>CHOOSE(WEEKDAY(Table1[[#This Row],[Ngày]],1),"CN","T2","T3","T4","T5","T6","T7","CN")</f>
        <v>T7</v>
      </c>
      <c r="C354" t="str">
        <f>"Tháng "&amp;MONTH(Table1[[#This Row],[Ngày]]) &amp; "/" &amp;YEAR(Table1[[#This Row],[Ngày]])</f>
        <v>Tháng 7/2022</v>
      </c>
      <c r="D354" t="str">
        <f>"Q "&amp;IF(Table1[[#This Row],[Ngày]]="","",ROUNDUP(MONTH(Table1[[#This Row],[Ngày]])/3,0)) &amp; "/" &amp; YEAR(Table1[[#This Row],[Ngày]])</f>
        <v>Q 3/2022</v>
      </c>
      <c r="E354">
        <f>YEAR(Table1[[#This Row],[Ngày]])</f>
        <v>2022</v>
      </c>
      <c r="F354" s="5">
        <v>0.45493055555555556</v>
      </c>
      <c r="G354" t="str">
        <f>IF(Table1[[#This Row],[Thời gian]]="","",VLOOKUP(Table1[[#This Row],[Thời gian]]-TRUNC(Table1[[#This Row],[Thời gian]]),tblTimes78[],2,TRUE))</f>
        <v>10 AM - 12 PM</v>
      </c>
      <c r="H354" t="s">
        <v>356</v>
      </c>
      <c r="I354" t="s">
        <v>41</v>
      </c>
      <c r="J354" t="s">
        <v>52</v>
      </c>
      <c r="K354" t="str">
        <f>VLOOKUP(Table1[[#This Row],[Khu vực]],TUKHOA_DATA!$E$2:$F$12,2,FALSE)</f>
        <v>KV05</v>
      </c>
      <c r="L354" t="s">
        <v>43</v>
      </c>
      <c r="M354" t="str">
        <f>VLOOKUP(Table1[[#This Row],[Kênh mua hàng]],TUKHOA_DATA!$C$2:$D$12,2,FALSE)</f>
        <v>K02</v>
      </c>
      <c r="N354" t="s">
        <v>99</v>
      </c>
      <c r="O354" t="str">
        <f>VLOOKUP(Table1[[#This Row],[Nhân viên phụ trách]],TUKHOA_DATA!$G$2:$H$13,2,FALSE)</f>
        <v>NV03</v>
      </c>
      <c r="P354" s="18">
        <v>100</v>
      </c>
      <c r="Q354">
        <v>82</v>
      </c>
      <c r="R354" s="18">
        <f>Table1[[#This Row],[Số lượng]]*Table1[[#This Row],[Giá bán ($)]]</f>
        <v>8200</v>
      </c>
      <c r="S354">
        <f>VLOOKUP(Table1[[#This Row],[Tên dòng sản phẩm]],'Ngân sách'!$C$29:$D$32,2,FALSE)</f>
        <v>28</v>
      </c>
    </row>
    <row r="355" spans="1:19">
      <c r="A355" s="9">
        <v>44777</v>
      </c>
      <c r="B355" s="9" t="str">
        <f>CHOOSE(WEEKDAY(Table1[[#This Row],[Ngày]],1),"CN","T2","T3","T4","T5","T6","T7","CN")</f>
        <v>T5</v>
      </c>
      <c r="C355" t="str">
        <f>"Tháng "&amp;MONTH(Table1[[#This Row],[Ngày]]) &amp; "/" &amp;YEAR(Table1[[#This Row],[Ngày]])</f>
        <v>Tháng 8/2022</v>
      </c>
      <c r="D355" t="str">
        <f>"Q "&amp;IF(Table1[[#This Row],[Ngày]]="","",ROUNDUP(MONTH(Table1[[#This Row],[Ngày]])/3,0)) &amp; "/" &amp; YEAR(Table1[[#This Row],[Ngày]])</f>
        <v>Q 3/2022</v>
      </c>
      <c r="E355">
        <f>YEAR(Table1[[#This Row],[Ngày]])</f>
        <v>2022</v>
      </c>
      <c r="F355" s="5">
        <v>0.65263888888888888</v>
      </c>
      <c r="G355" t="str">
        <f>IF(Table1[[#This Row],[Thời gian]]="","",VLOOKUP(Table1[[#This Row],[Thời gian]]-TRUNC(Table1[[#This Row],[Thời gian]]),tblTimes78[],2,TRUE))</f>
        <v>2 PM - 4 PM</v>
      </c>
      <c r="H355" t="s">
        <v>363</v>
      </c>
      <c r="I355" t="s">
        <v>38</v>
      </c>
      <c r="J355" t="s">
        <v>52</v>
      </c>
      <c r="K355" t="str">
        <f>VLOOKUP(Table1[[#This Row],[Khu vực]],TUKHOA_DATA!$E$2:$F$12,2,FALSE)</f>
        <v>KV05</v>
      </c>
      <c r="L355" t="s">
        <v>43</v>
      </c>
      <c r="M355" t="str">
        <f>VLOOKUP(Table1[[#This Row],[Kênh mua hàng]],TUKHOA_DATA!$C$2:$D$12,2,FALSE)</f>
        <v>K02</v>
      </c>
      <c r="N355" t="s">
        <v>58</v>
      </c>
      <c r="O355" t="str">
        <f>VLOOKUP(Table1[[#This Row],[Nhân viên phụ trách]],TUKHOA_DATA!$G$2:$H$13,2,FALSE)</f>
        <v>NV05</v>
      </c>
      <c r="P355" s="18">
        <v>100</v>
      </c>
      <c r="Q355">
        <v>64</v>
      </c>
      <c r="R355" s="18">
        <f>Table1[[#This Row],[Số lượng]]*Table1[[#This Row],[Giá bán ($)]]</f>
        <v>6400</v>
      </c>
      <c r="S355">
        <f>VLOOKUP(Table1[[#This Row],[Tên dòng sản phẩm]],'Ngân sách'!$C$29:$D$32,2,FALSE)</f>
        <v>22</v>
      </c>
    </row>
    <row r="356" spans="1:19">
      <c r="A356" s="9">
        <v>44780</v>
      </c>
      <c r="B356" s="9" t="str">
        <f>CHOOSE(WEEKDAY(Table1[[#This Row],[Ngày]],1),"CN","T2","T3","T4","T5","T6","T7","CN")</f>
        <v>CN</v>
      </c>
      <c r="C356" t="str">
        <f>"Tháng "&amp;MONTH(Table1[[#This Row],[Ngày]]) &amp; "/" &amp;YEAR(Table1[[#This Row],[Ngày]])</f>
        <v>Tháng 8/2022</v>
      </c>
      <c r="D356" t="str">
        <f>"Q "&amp;IF(Table1[[#This Row],[Ngày]]="","",ROUNDUP(MONTH(Table1[[#This Row],[Ngày]])/3,0)) &amp; "/" &amp; YEAR(Table1[[#This Row],[Ngày]])</f>
        <v>Q 3/2022</v>
      </c>
      <c r="E356">
        <f>YEAR(Table1[[#This Row],[Ngày]])</f>
        <v>2022</v>
      </c>
      <c r="F356" s="5">
        <v>0.5581828703703704</v>
      </c>
      <c r="G356" t="str">
        <f>IF(Table1[[#This Row],[Thời gian]]="","",VLOOKUP(Table1[[#This Row],[Thời gian]]-TRUNC(Table1[[#This Row],[Thời gian]]),tblTimes78[],2,TRUE))</f>
        <v>12 PM - 2 PM</v>
      </c>
      <c r="H356" t="s">
        <v>365</v>
      </c>
      <c r="I356" t="s">
        <v>44</v>
      </c>
      <c r="J356" t="s">
        <v>94</v>
      </c>
      <c r="K356" t="str">
        <f>VLOOKUP(Table1[[#This Row],[Khu vực]],TUKHOA_DATA!$E$2:$F$12,2,FALSE)</f>
        <v>KV02</v>
      </c>
      <c r="L356" t="s">
        <v>43</v>
      </c>
      <c r="M356" t="str">
        <f>VLOOKUP(Table1[[#This Row],[Kênh mua hàng]],TUKHOA_DATA!$C$2:$D$12,2,FALSE)</f>
        <v>K02</v>
      </c>
      <c r="N356" t="s">
        <v>96</v>
      </c>
      <c r="O356" t="str">
        <f>VLOOKUP(Table1[[#This Row],[Nhân viên phụ trách]],TUKHOA_DATA!$G$2:$H$13,2,FALSE)</f>
        <v>NV04</v>
      </c>
      <c r="P356" s="18">
        <v>110</v>
      </c>
      <c r="Q356">
        <v>51</v>
      </c>
      <c r="R356" s="18">
        <f>Table1[[#This Row],[Số lượng]]*Table1[[#This Row],[Giá bán ($)]]</f>
        <v>5610</v>
      </c>
      <c r="S356">
        <f>VLOOKUP(Table1[[#This Row],[Tên dòng sản phẩm]],'Ngân sách'!$C$29:$D$32,2,FALSE)</f>
        <v>36</v>
      </c>
    </row>
    <row r="357" spans="1:19">
      <c r="A357" s="9">
        <v>44782</v>
      </c>
      <c r="B357" s="9" t="str">
        <f>CHOOSE(WEEKDAY(Table1[[#This Row],[Ngày]],1),"CN","T2","T3","T4","T5","T6","T7","CN")</f>
        <v>T3</v>
      </c>
      <c r="C357" t="str">
        <f>"Tháng "&amp;MONTH(Table1[[#This Row],[Ngày]]) &amp; "/" &amp;YEAR(Table1[[#This Row],[Ngày]])</f>
        <v>Tháng 8/2022</v>
      </c>
      <c r="D357" t="str">
        <f>"Q "&amp;IF(Table1[[#This Row],[Ngày]]="","",ROUNDUP(MONTH(Table1[[#This Row],[Ngày]])/3,0)) &amp; "/" &amp; YEAR(Table1[[#This Row],[Ngày]])</f>
        <v>Q 3/2022</v>
      </c>
      <c r="E357">
        <f>YEAR(Table1[[#This Row],[Ngày]])</f>
        <v>2022</v>
      </c>
      <c r="F357" s="5">
        <v>0.36599537037037039</v>
      </c>
      <c r="G357" t="str">
        <f>IF(Table1[[#This Row],[Thời gian]]="","",VLOOKUP(Table1[[#This Row],[Thời gian]]-TRUNC(Table1[[#This Row],[Thời gian]]),tblTimes78[],2,TRUE))</f>
        <v>8 AM - 10 AM</v>
      </c>
      <c r="H357" t="s">
        <v>366</v>
      </c>
      <c r="I357" t="s">
        <v>41</v>
      </c>
      <c r="J357" t="s">
        <v>94</v>
      </c>
      <c r="K357" t="str">
        <f>VLOOKUP(Table1[[#This Row],[Khu vực]],TUKHOA_DATA!$E$2:$F$12,2,FALSE)</f>
        <v>KV02</v>
      </c>
      <c r="L357" t="s">
        <v>43</v>
      </c>
      <c r="M357" t="str">
        <f>VLOOKUP(Table1[[#This Row],[Kênh mua hàng]],TUKHOA_DATA!$C$2:$D$12,2,FALSE)</f>
        <v>K02</v>
      </c>
      <c r="N357" t="s">
        <v>51</v>
      </c>
      <c r="O357" t="str">
        <f>VLOOKUP(Table1[[#This Row],[Nhân viên phụ trách]],TUKHOA_DATA!$G$2:$H$13,2,FALSE)</f>
        <v>NV01</v>
      </c>
      <c r="P357" s="18">
        <v>100</v>
      </c>
      <c r="Q357">
        <v>83</v>
      </c>
      <c r="R357" s="18">
        <f>Table1[[#This Row],[Số lượng]]*Table1[[#This Row],[Giá bán ($)]]</f>
        <v>8300</v>
      </c>
      <c r="S357">
        <f>VLOOKUP(Table1[[#This Row],[Tên dòng sản phẩm]],'Ngân sách'!$C$29:$D$32,2,FALSE)</f>
        <v>28</v>
      </c>
    </row>
    <row r="358" spans="1:19">
      <c r="A358" s="9">
        <v>44782</v>
      </c>
      <c r="B358" s="9" t="str">
        <f>CHOOSE(WEEKDAY(Table1[[#This Row],[Ngày]],1),"CN","T2","T3","T4","T5","T6","T7","CN")</f>
        <v>T3</v>
      </c>
      <c r="C358" t="str">
        <f>"Tháng "&amp;MONTH(Table1[[#This Row],[Ngày]]) &amp; "/" &amp;YEAR(Table1[[#This Row],[Ngày]])</f>
        <v>Tháng 8/2022</v>
      </c>
      <c r="D358" t="str">
        <f>"Q "&amp;IF(Table1[[#This Row],[Ngày]]="","",ROUNDUP(MONTH(Table1[[#This Row],[Ngày]])/3,0)) &amp; "/" &amp; YEAR(Table1[[#This Row],[Ngày]])</f>
        <v>Q 3/2022</v>
      </c>
      <c r="E358">
        <f>YEAR(Table1[[#This Row],[Ngày]])</f>
        <v>2022</v>
      </c>
      <c r="F358" s="5">
        <v>0.68280092592592589</v>
      </c>
      <c r="G358" t="str">
        <f>IF(Table1[[#This Row],[Thời gian]]="","",VLOOKUP(Table1[[#This Row],[Thời gian]]-TRUNC(Table1[[#This Row],[Thời gian]]),tblTimes78[],2,TRUE))</f>
        <v>4 PM - 6 PM</v>
      </c>
      <c r="H358" t="s">
        <v>367</v>
      </c>
      <c r="I358" t="s">
        <v>44</v>
      </c>
      <c r="J358" t="s">
        <v>94</v>
      </c>
      <c r="K358" t="str">
        <f>VLOOKUP(Table1[[#This Row],[Khu vực]],TUKHOA_DATA!$E$2:$F$12,2,FALSE)</f>
        <v>KV02</v>
      </c>
      <c r="L358" t="s">
        <v>43</v>
      </c>
      <c r="M358" t="str">
        <f>VLOOKUP(Table1[[#This Row],[Kênh mua hàng]],TUKHOA_DATA!$C$2:$D$12,2,FALSE)</f>
        <v>K02</v>
      </c>
      <c r="N358" t="s">
        <v>58</v>
      </c>
      <c r="O358" t="str">
        <f>VLOOKUP(Table1[[#This Row],[Nhân viên phụ trách]],TUKHOA_DATA!$G$2:$H$13,2,FALSE)</f>
        <v>NV05</v>
      </c>
      <c r="P358" s="18">
        <v>110</v>
      </c>
      <c r="Q358">
        <v>55</v>
      </c>
      <c r="R358" s="18">
        <f>Table1[[#This Row],[Số lượng]]*Table1[[#This Row],[Giá bán ($)]]</f>
        <v>6050</v>
      </c>
      <c r="S358">
        <f>VLOOKUP(Table1[[#This Row],[Tên dòng sản phẩm]],'Ngân sách'!$C$29:$D$32,2,FALSE)</f>
        <v>36</v>
      </c>
    </row>
    <row r="359" spans="1:19">
      <c r="A359" s="9">
        <v>44782</v>
      </c>
      <c r="B359" s="9" t="str">
        <f>CHOOSE(WEEKDAY(Table1[[#This Row],[Ngày]],1),"CN","T2","T3","T4","T5","T6","T7","CN")</f>
        <v>T3</v>
      </c>
      <c r="C359" t="str">
        <f>"Tháng "&amp;MONTH(Table1[[#This Row],[Ngày]]) &amp; "/" &amp;YEAR(Table1[[#This Row],[Ngày]])</f>
        <v>Tháng 8/2022</v>
      </c>
      <c r="D359" t="str">
        <f>"Q "&amp;IF(Table1[[#This Row],[Ngày]]="","",ROUNDUP(MONTH(Table1[[#This Row],[Ngày]])/3,0)) &amp; "/" &amp; YEAR(Table1[[#This Row],[Ngày]])</f>
        <v>Q 3/2022</v>
      </c>
      <c r="E359">
        <f>YEAR(Table1[[#This Row],[Ngày]])</f>
        <v>2022</v>
      </c>
      <c r="F359" s="5">
        <v>0.63377314814814811</v>
      </c>
      <c r="G359" t="str">
        <f>IF(Table1[[#This Row],[Thời gian]]="","",VLOOKUP(Table1[[#This Row],[Thời gian]]-TRUNC(Table1[[#This Row],[Thời gian]]),tblTimes78[],2,TRUE))</f>
        <v>2 PM - 4 PM</v>
      </c>
      <c r="H359" t="s">
        <v>368</v>
      </c>
      <c r="I359" t="s">
        <v>38</v>
      </c>
      <c r="J359" t="s">
        <v>89</v>
      </c>
      <c r="K359" t="str">
        <f>VLOOKUP(Table1[[#This Row],[Khu vực]],TUKHOA_DATA!$E$2:$F$12,2,FALSE)</f>
        <v>KV06</v>
      </c>
      <c r="L359" t="s">
        <v>43</v>
      </c>
      <c r="M359" t="str">
        <f>VLOOKUP(Table1[[#This Row],[Kênh mua hàng]],TUKHOA_DATA!$C$2:$D$12,2,FALSE)</f>
        <v>K02</v>
      </c>
      <c r="N359" t="s">
        <v>96</v>
      </c>
      <c r="O359" t="str">
        <f>VLOOKUP(Table1[[#This Row],[Nhân viên phụ trách]],TUKHOA_DATA!$G$2:$H$13,2,FALSE)</f>
        <v>NV04</v>
      </c>
      <c r="P359" s="18">
        <v>100</v>
      </c>
      <c r="Q359">
        <v>58</v>
      </c>
      <c r="R359" s="18">
        <f>Table1[[#This Row],[Số lượng]]*Table1[[#This Row],[Giá bán ($)]]</f>
        <v>5800</v>
      </c>
      <c r="S359">
        <f>VLOOKUP(Table1[[#This Row],[Tên dòng sản phẩm]],'Ngân sách'!$C$29:$D$32,2,FALSE)</f>
        <v>22</v>
      </c>
    </row>
    <row r="360" spans="1:19">
      <c r="A360" s="9">
        <v>44783</v>
      </c>
      <c r="B360" s="9" t="str">
        <f>CHOOSE(WEEKDAY(Table1[[#This Row],[Ngày]],1),"CN","T2","T3","T4","T5","T6","T7","CN")</f>
        <v>T4</v>
      </c>
      <c r="C360" t="str">
        <f>"Tháng "&amp;MONTH(Table1[[#This Row],[Ngày]]) &amp; "/" &amp;YEAR(Table1[[#This Row],[Ngày]])</f>
        <v>Tháng 8/2022</v>
      </c>
      <c r="D360" t="str">
        <f>"Q "&amp;IF(Table1[[#This Row],[Ngày]]="","",ROUNDUP(MONTH(Table1[[#This Row],[Ngày]])/3,0)) &amp; "/" &amp; YEAR(Table1[[#This Row],[Ngày]])</f>
        <v>Q 3/2022</v>
      </c>
      <c r="E360">
        <f>YEAR(Table1[[#This Row],[Ngày]])</f>
        <v>2022</v>
      </c>
      <c r="F360" s="5">
        <v>0.33631944444444445</v>
      </c>
      <c r="G360" t="str">
        <f>IF(Table1[[#This Row],[Thời gian]]="","",VLOOKUP(Table1[[#This Row],[Thời gian]]-TRUNC(Table1[[#This Row],[Thời gian]]),tblTimes78[],2,TRUE))</f>
        <v>8 AM - 10 AM</v>
      </c>
      <c r="H360" t="s">
        <v>369</v>
      </c>
      <c r="I360" t="s">
        <v>38</v>
      </c>
      <c r="J360" t="s">
        <v>52</v>
      </c>
      <c r="K360" t="str">
        <f>VLOOKUP(Table1[[#This Row],[Khu vực]],TUKHOA_DATA!$E$2:$F$12,2,FALSE)</f>
        <v>KV05</v>
      </c>
      <c r="L360" t="s">
        <v>43</v>
      </c>
      <c r="M360" t="str">
        <f>VLOOKUP(Table1[[#This Row],[Kênh mua hàng]],TUKHOA_DATA!$C$2:$D$12,2,FALSE)</f>
        <v>K02</v>
      </c>
      <c r="N360" t="s">
        <v>99</v>
      </c>
      <c r="O360" t="str">
        <f>VLOOKUP(Table1[[#This Row],[Nhân viên phụ trách]],TUKHOA_DATA!$G$2:$H$13,2,FALSE)</f>
        <v>NV03</v>
      </c>
      <c r="P360" s="18">
        <v>100</v>
      </c>
      <c r="Q360">
        <v>59</v>
      </c>
      <c r="R360" s="18">
        <f>Table1[[#This Row],[Số lượng]]*Table1[[#This Row],[Giá bán ($)]]</f>
        <v>5900</v>
      </c>
      <c r="S360">
        <f>VLOOKUP(Table1[[#This Row],[Tên dòng sản phẩm]],'Ngân sách'!$C$29:$D$32,2,FALSE)</f>
        <v>22</v>
      </c>
    </row>
    <row r="361" spans="1:19">
      <c r="A361" s="9">
        <v>44784</v>
      </c>
      <c r="B361" s="9" t="str">
        <f>CHOOSE(WEEKDAY(Table1[[#This Row],[Ngày]],1),"CN","T2","T3","T4","T5","T6","T7","CN")</f>
        <v>T5</v>
      </c>
      <c r="C361" t="str">
        <f>"Tháng "&amp;MONTH(Table1[[#This Row],[Ngày]]) &amp; "/" &amp;YEAR(Table1[[#This Row],[Ngày]])</f>
        <v>Tháng 8/2022</v>
      </c>
      <c r="D361" t="str">
        <f>"Q "&amp;IF(Table1[[#This Row],[Ngày]]="","",ROUNDUP(MONTH(Table1[[#This Row],[Ngày]])/3,0)) &amp; "/" &amp; YEAR(Table1[[#This Row],[Ngày]])</f>
        <v>Q 3/2022</v>
      </c>
      <c r="E361">
        <f>YEAR(Table1[[#This Row],[Ngày]])</f>
        <v>2022</v>
      </c>
      <c r="F361" s="5">
        <v>0.41469907407407408</v>
      </c>
      <c r="G361" t="str">
        <f>IF(Table1[[#This Row],[Thời gian]]="","",VLOOKUP(Table1[[#This Row],[Thời gian]]-TRUNC(Table1[[#This Row],[Thời gian]]),tblTimes78[],2,TRUE))</f>
        <v>8 AM - 10 AM</v>
      </c>
      <c r="H361" t="s">
        <v>371</v>
      </c>
      <c r="I361" t="s">
        <v>38</v>
      </c>
      <c r="J361" t="s">
        <v>97</v>
      </c>
      <c r="K361" t="str">
        <f>VLOOKUP(Table1[[#This Row],[Khu vực]],TUKHOA_DATA!$E$2:$F$12,2,FALSE)</f>
        <v>KV01</v>
      </c>
      <c r="L361" t="s">
        <v>43</v>
      </c>
      <c r="M361" t="str">
        <f>VLOOKUP(Table1[[#This Row],[Kênh mua hàng]],TUKHOA_DATA!$C$2:$D$12,2,FALSE)</f>
        <v>K02</v>
      </c>
      <c r="N361" t="s">
        <v>57</v>
      </c>
      <c r="O361" t="str">
        <f>VLOOKUP(Table1[[#This Row],[Nhân viên phụ trách]],TUKHOA_DATA!$G$2:$H$13,2,FALSE)</f>
        <v>NV02</v>
      </c>
      <c r="P361" s="18">
        <v>100</v>
      </c>
      <c r="Q361">
        <v>64</v>
      </c>
      <c r="R361" s="18">
        <f>Table1[[#This Row],[Số lượng]]*Table1[[#This Row],[Giá bán ($)]]</f>
        <v>6400</v>
      </c>
      <c r="S361">
        <f>VLOOKUP(Table1[[#This Row],[Tên dòng sản phẩm]],'Ngân sách'!$C$29:$D$32,2,FALSE)</f>
        <v>22</v>
      </c>
    </row>
    <row r="362" spans="1:19">
      <c r="A362" s="9">
        <v>44785</v>
      </c>
      <c r="B362" s="9" t="str">
        <f>CHOOSE(WEEKDAY(Table1[[#This Row],[Ngày]],1),"CN","T2","T3","T4","T5","T6","T7","CN")</f>
        <v>T6</v>
      </c>
      <c r="C362" t="str">
        <f>"Tháng "&amp;MONTH(Table1[[#This Row],[Ngày]]) &amp; "/" &amp;YEAR(Table1[[#This Row],[Ngày]])</f>
        <v>Tháng 8/2022</v>
      </c>
      <c r="D362" t="str">
        <f>"Q "&amp;IF(Table1[[#This Row],[Ngày]]="","",ROUNDUP(MONTH(Table1[[#This Row],[Ngày]])/3,0)) &amp; "/" &amp; YEAR(Table1[[#This Row],[Ngày]])</f>
        <v>Q 3/2022</v>
      </c>
      <c r="E362">
        <f>YEAR(Table1[[#This Row],[Ngày]])</f>
        <v>2022</v>
      </c>
      <c r="F362" s="5">
        <v>0.3843287037037037</v>
      </c>
      <c r="G362" t="str">
        <f>IF(Table1[[#This Row],[Thời gian]]="","",VLOOKUP(Table1[[#This Row],[Thời gian]]-TRUNC(Table1[[#This Row],[Thời gian]]),tblTimes78[],2,TRUE))</f>
        <v>8 AM - 10 AM</v>
      </c>
      <c r="H362" t="s">
        <v>373</v>
      </c>
      <c r="I362" t="s">
        <v>44</v>
      </c>
      <c r="J362" t="s">
        <v>56</v>
      </c>
      <c r="K362" t="str">
        <f>VLOOKUP(Table1[[#This Row],[Khu vực]],TUKHOA_DATA!$E$2:$F$12,2,FALSE)</f>
        <v>KV03</v>
      </c>
      <c r="L362" t="s">
        <v>43</v>
      </c>
      <c r="M362" t="str">
        <f>VLOOKUP(Table1[[#This Row],[Kênh mua hàng]],TUKHOA_DATA!$C$2:$D$12,2,FALSE)</f>
        <v>K02</v>
      </c>
      <c r="N362" t="s">
        <v>51</v>
      </c>
      <c r="O362" t="str">
        <f>VLOOKUP(Table1[[#This Row],[Nhân viên phụ trách]],TUKHOA_DATA!$G$2:$H$13,2,FALSE)</f>
        <v>NV01</v>
      </c>
      <c r="P362" s="18">
        <v>110</v>
      </c>
      <c r="Q362">
        <v>54</v>
      </c>
      <c r="R362" s="18">
        <f>Table1[[#This Row],[Số lượng]]*Table1[[#This Row],[Giá bán ($)]]</f>
        <v>5940</v>
      </c>
      <c r="S362">
        <f>VLOOKUP(Table1[[#This Row],[Tên dòng sản phẩm]],'Ngân sách'!$C$29:$D$32,2,FALSE)</f>
        <v>36</v>
      </c>
    </row>
    <row r="363" spans="1:19">
      <c r="A363" s="9">
        <v>44786</v>
      </c>
      <c r="B363" s="9" t="str">
        <f>CHOOSE(WEEKDAY(Table1[[#This Row],[Ngày]],1),"CN","T2","T3","T4","T5","T6","T7","CN")</f>
        <v>T7</v>
      </c>
      <c r="C363" t="str">
        <f>"Tháng "&amp;MONTH(Table1[[#This Row],[Ngày]]) &amp; "/" &amp;YEAR(Table1[[#This Row],[Ngày]])</f>
        <v>Tháng 8/2022</v>
      </c>
      <c r="D363" t="str">
        <f>"Q "&amp;IF(Table1[[#This Row],[Ngày]]="","",ROUNDUP(MONTH(Table1[[#This Row],[Ngày]])/3,0)) &amp; "/" &amp; YEAR(Table1[[#This Row],[Ngày]])</f>
        <v>Q 3/2022</v>
      </c>
      <c r="E363">
        <f>YEAR(Table1[[#This Row],[Ngày]])</f>
        <v>2022</v>
      </c>
      <c r="F363" s="5">
        <v>0.34184027777777781</v>
      </c>
      <c r="G363" t="str">
        <f>IF(Table1[[#This Row],[Thời gian]]="","",VLOOKUP(Table1[[#This Row],[Thời gian]]-TRUNC(Table1[[#This Row],[Thời gian]]),tblTimes78[],2,TRUE))</f>
        <v>8 AM - 10 AM</v>
      </c>
      <c r="H363" t="s">
        <v>375</v>
      </c>
      <c r="I363" t="s">
        <v>38</v>
      </c>
      <c r="J363" t="s">
        <v>52</v>
      </c>
      <c r="K363" t="str">
        <f>VLOOKUP(Table1[[#This Row],[Khu vực]],TUKHOA_DATA!$E$2:$F$12,2,FALSE)</f>
        <v>KV05</v>
      </c>
      <c r="L363" t="s">
        <v>43</v>
      </c>
      <c r="M363" t="str">
        <f>VLOOKUP(Table1[[#This Row],[Kênh mua hàng]],TUKHOA_DATA!$C$2:$D$12,2,FALSE)</f>
        <v>K02</v>
      </c>
      <c r="N363" t="s">
        <v>99</v>
      </c>
      <c r="O363" t="str">
        <f>VLOOKUP(Table1[[#This Row],[Nhân viên phụ trách]],TUKHOA_DATA!$G$2:$H$13,2,FALSE)</f>
        <v>NV03</v>
      </c>
      <c r="P363" s="18">
        <v>100</v>
      </c>
      <c r="Q363">
        <v>61</v>
      </c>
      <c r="R363" s="18">
        <f>Table1[[#This Row],[Số lượng]]*Table1[[#This Row],[Giá bán ($)]]</f>
        <v>6100</v>
      </c>
      <c r="S363">
        <f>VLOOKUP(Table1[[#This Row],[Tên dòng sản phẩm]],'Ngân sách'!$C$29:$D$32,2,FALSE)</f>
        <v>22</v>
      </c>
    </row>
    <row r="364" spans="1:19">
      <c r="A364" s="9">
        <v>44787</v>
      </c>
      <c r="B364" s="9" t="str">
        <f>CHOOSE(WEEKDAY(Table1[[#This Row],[Ngày]],1),"CN","T2","T3","T4","T5","T6","T7","CN")</f>
        <v>CN</v>
      </c>
      <c r="C364" t="str">
        <f>"Tháng "&amp;MONTH(Table1[[#This Row],[Ngày]]) &amp; "/" &amp;YEAR(Table1[[#This Row],[Ngày]])</f>
        <v>Tháng 8/2022</v>
      </c>
      <c r="D364" t="str">
        <f>"Q "&amp;IF(Table1[[#This Row],[Ngày]]="","",ROUNDUP(MONTH(Table1[[#This Row],[Ngày]])/3,0)) &amp; "/" &amp; YEAR(Table1[[#This Row],[Ngày]])</f>
        <v>Q 3/2022</v>
      </c>
      <c r="E364">
        <f>YEAR(Table1[[#This Row],[Ngày]])</f>
        <v>2022</v>
      </c>
      <c r="F364" s="5">
        <v>0.65263888888888888</v>
      </c>
      <c r="G364" t="str">
        <f>IF(Table1[[#This Row],[Thời gian]]="","",VLOOKUP(Table1[[#This Row],[Thời gian]]-TRUNC(Table1[[#This Row],[Thời gian]]),tblTimes78[],2,TRUE))</f>
        <v>2 PM - 4 PM</v>
      </c>
      <c r="H364" t="s">
        <v>376</v>
      </c>
      <c r="I364" t="s">
        <v>41</v>
      </c>
      <c r="J364" t="s">
        <v>56</v>
      </c>
      <c r="K364" t="str">
        <f>VLOOKUP(Table1[[#This Row],[Khu vực]],TUKHOA_DATA!$E$2:$F$12,2,FALSE)</f>
        <v>KV03</v>
      </c>
      <c r="L364" t="s">
        <v>43</v>
      </c>
      <c r="M364" t="str">
        <f>VLOOKUP(Table1[[#This Row],[Kênh mua hàng]],TUKHOA_DATA!$C$2:$D$12,2,FALSE)</f>
        <v>K02</v>
      </c>
      <c r="N364" t="s">
        <v>58</v>
      </c>
      <c r="O364" t="str">
        <f>VLOOKUP(Table1[[#This Row],[Nhân viên phụ trách]],TUKHOA_DATA!$G$2:$H$13,2,FALSE)</f>
        <v>NV05</v>
      </c>
      <c r="P364" s="18">
        <v>100</v>
      </c>
      <c r="Q364">
        <v>84</v>
      </c>
      <c r="R364" s="18">
        <f>Table1[[#This Row],[Số lượng]]*Table1[[#This Row],[Giá bán ($)]]</f>
        <v>8400</v>
      </c>
      <c r="S364">
        <f>VLOOKUP(Table1[[#This Row],[Tên dòng sản phẩm]],'Ngân sách'!$C$29:$D$32,2,FALSE)</f>
        <v>28</v>
      </c>
    </row>
    <row r="365" spans="1:19">
      <c r="A365" s="9">
        <v>44789</v>
      </c>
      <c r="B365" s="9" t="str">
        <f>CHOOSE(WEEKDAY(Table1[[#This Row],[Ngày]],1),"CN","T2","T3","T4","T5","T6","T7","CN")</f>
        <v>T3</v>
      </c>
      <c r="C365" t="str">
        <f>"Tháng "&amp;MONTH(Table1[[#This Row],[Ngày]]) &amp; "/" &amp;YEAR(Table1[[#This Row],[Ngày]])</f>
        <v>Tháng 8/2022</v>
      </c>
      <c r="D365" t="str">
        <f>"Q "&amp;IF(Table1[[#This Row],[Ngày]]="","",ROUNDUP(MONTH(Table1[[#This Row],[Ngày]])/3,0)) &amp; "/" &amp; YEAR(Table1[[#This Row],[Ngày]])</f>
        <v>Q 3/2022</v>
      </c>
      <c r="E365">
        <f>YEAR(Table1[[#This Row],[Ngày]])</f>
        <v>2022</v>
      </c>
      <c r="F365" s="5">
        <v>0.34184027777777781</v>
      </c>
      <c r="G365" t="str">
        <f>IF(Table1[[#This Row],[Thời gian]]="","",VLOOKUP(Table1[[#This Row],[Thời gian]]-TRUNC(Table1[[#This Row],[Thời gian]]),tblTimes78[],2,TRUE))</f>
        <v>8 AM - 10 AM</v>
      </c>
      <c r="H365" t="s">
        <v>378</v>
      </c>
      <c r="I365" t="s">
        <v>44</v>
      </c>
      <c r="J365" t="s">
        <v>89</v>
      </c>
      <c r="K365" t="str">
        <f>VLOOKUP(Table1[[#This Row],[Khu vực]],TUKHOA_DATA!$E$2:$F$12,2,FALSE)</f>
        <v>KV06</v>
      </c>
      <c r="L365" t="s">
        <v>43</v>
      </c>
      <c r="M365" t="str">
        <f>VLOOKUP(Table1[[#This Row],[Kênh mua hàng]],TUKHOA_DATA!$C$2:$D$12,2,FALSE)</f>
        <v>K02</v>
      </c>
      <c r="N365" t="s">
        <v>58</v>
      </c>
      <c r="O365" t="str">
        <f>VLOOKUP(Table1[[#This Row],[Nhân viên phụ trách]],TUKHOA_DATA!$G$2:$H$13,2,FALSE)</f>
        <v>NV05</v>
      </c>
      <c r="P365" s="18">
        <v>110</v>
      </c>
      <c r="Q365">
        <v>53</v>
      </c>
      <c r="R365" s="18">
        <f>Table1[[#This Row],[Số lượng]]*Table1[[#This Row],[Giá bán ($)]]</f>
        <v>5830</v>
      </c>
      <c r="S365">
        <f>VLOOKUP(Table1[[#This Row],[Tên dòng sản phẩm]],'Ngân sách'!$C$29:$D$32,2,FALSE)</f>
        <v>36</v>
      </c>
    </row>
    <row r="366" spans="1:19">
      <c r="A366" s="9">
        <v>44789</v>
      </c>
      <c r="B366" s="9" t="str">
        <f>CHOOSE(WEEKDAY(Table1[[#This Row],[Ngày]],1),"CN","T2","T3","T4","T5","T6","T7","CN")</f>
        <v>T3</v>
      </c>
      <c r="C366" t="str">
        <f>"Tháng "&amp;MONTH(Table1[[#This Row],[Ngày]]) &amp; "/" &amp;YEAR(Table1[[#This Row],[Ngày]])</f>
        <v>Tháng 8/2022</v>
      </c>
      <c r="D366" t="str">
        <f>"Q "&amp;IF(Table1[[#This Row],[Ngày]]="","",ROUNDUP(MONTH(Table1[[#This Row],[Ngày]])/3,0)) &amp; "/" &amp; YEAR(Table1[[#This Row],[Ngày]])</f>
        <v>Q 3/2022</v>
      </c>
      <c r="E366">
        <f>YEAR(Table1[[#This Row],[Ngày]])</f>
        <v>2022</v>
      </c>
      <c r="F366" s="5">
        <v>0.3843287037037037</v>
      </c>
      <c r="G366" t="str">
        <f>IF(Table1[[#This Row],[Thời gian]]="","",VLOOKUP(Table1[[#This Row],[Thời gian]]-TRUNC(Table1[[#This Row],[Thời gian]]),tblTimes78[],2,TRUE))</f>
        <v>8 AM - 10 AM</v>
      </c>
      <c r="H366" t="s">
        <v>379</v>
      </c>
      <c r="I366" t="s">
        <v>41</v>
      </c>
      <c r="J366" t="s">
        <v>94</v>
      </c>
      <c r="K366" t="str">
        <f>VLOOKUP(Table1[[#This Row],[Khu vực]],TUKHOA_DATA!$E$2:$F$12,2,FALSE)</f>
        <v>KV02</v>
      </c>
      <c r="L366" t="s">
        <v>43</v>
      </c>
      <c r="M366" t="str">
        <f>VLOOKUP(Table1[[#This Row],[Kênh mua hàng]],TUKHOA_DATA!$C$2:$D$12,2,FALSE)</f>
        <v>K02</v>
      </c>
      <c r="N366" t="s">
        <v>51</v>
      </c>
      <c r="O366" t="str">
        <f>VLOOKUP(Table1[[#This Row],[Nhân viên phụ trách]],TUKHOA_DATA!$G$2:$H$13,2,FALSE)</f>
        <v>NV01</v>
      </c>
      <c r="P366" s="18">
        <v>100</v>
      </c>
      <c r="Q366">
        <v>78</v>
      </c>
      <c r="R366" s="18">
        <f>Table1[[#This Row],[Số lượng]]*Table1[[#This Row],[Giá bán ($)]]</f>
        <v>7800</v>
      </c>
      <c r="S366">
        <f>VLOOKUP(Table1[[#This Row],[Tên dòng sản phẩm]],'Ngân sách'!$C$29:$D$32,2,FALSE)</f>
        <v>28</v>
      </c>
    </row>
    <row r="367" spans="1:19">
      <c r="A367" s="9">
        <v>44789</v>
      </c>
      <c r="B367" s="9" t="str">
        <f>CHOOSE(WEEKDAY(Table1[[#This Row],[Ngày]],1),"CN","T2","T3","T4","T5","T6","T7","CN")</f>
        <v>T3</v>
      </c>
      <c r="C367" t="str">
        <f>"Tháng "&amp;MONTH(Table1[[#This Row],[Ngày]]) &amp; "/" &amp;YEAR(Table1[[#This Row],[Ngày]])</f>
        <v>Tháng 8/2022</v>
      </c>
      <c r="D367" t="str">
        <f>"Q "&amp;IF(Table1[[#This Row],[Ngày]]="","",ROUNDUP(MONTH(Table1[[#This Row],[Ngày]])/3,0)) &amp; "/" &amp; YEAR(Table1[[#This Row],[Ngày]])</f>
        <v>Q 3/2022</v>
      </c>
      <c r="E367">
        <f>YEAR(Table1[[#This Row],[Ngày]])</f>
        <v>2022</v>
      </c>
      <c r="F367" s="5">
        <v>0.5581828703703704</v>
      </c>
      <c r="G367" t="str">
        <f>IF(Table1[[#This Row],[Thời gian]]="","",VLOOKUP(Table1[[#This Row],[Thời gian]]-TRUNC(Table1[[#This Row],[Thời gian]]),tblTimes78[],2,TRUE))</f>
        <v>12 PM - 2 PM</v>
      </c>
      <c r="H367" t="s">
        <v>380</v>
      </c>
      <c r="I367" t="s">
        <v>38</v>
      </c>
      <c r="J367" t="s">
        <v>89</v>
      </c>
      <c r="K367" t="str">
        <f>VLOOKUP(Table1[[#This Row],[Khu vực]],TUKHOA_DATA!$E$2:$F$12,2,FALSE)</f>
        <v>KV06</v>
      </c>
      <c r="L367" t="s">
        <v>43</v>
      </c>
      <c r="M367" t="str">
        <f>VLOOKUP(Table1[[#This Row],[Kênh mua hàng]],TUKHOA_DATA!$C$2:$D$12,2,FALSE)</f>
        <v>K02</v>
      </c>
      <c r="N367" t="s">
        <v>99</v>
      </c>
      <c r="O367" t="str">
        <f>VLOOKUP(Table1[[#This Row],[Nhân viên phụ trách]],TUKHOA_DATA!$G$2:$H$13,2,FALSE)</f>
        <v>NV03</v>
      </c>
      <c r="P367" s="18">
        <v>100</v>
      </c>
      <c r="Q367">
        <v>59</v>
      </c>
      <c r="R367" s="18">
        <f>Table1[[#This Row],[Số lượng]]*Table1[[#This Row],[Giá bán ($)]]</f>
        <v>5900</v>
      </c>
      <c r="S367">
        <f>VLOOKUP(Table1[[#This Row],[Tên dòng sản phẩm]],'Ngân sách'!$C$29:$D$32,2,FALSE)</f>
        <v>22</v>
      </c>
    </row>
    <row r="368" spans="1:19">
      <c r="A368" s="9">
        <v>44791</v>
      </c>
      <c r="B368" s="9" t="str">
        <f>CHOOSE(WEEKDAY(Table1[[#This Row],[Ngày]],1),"CN","T2","T3","T4","T5","T6","T7","CN")</f>
        <v>T5</v>
      </c>
      <c r="C368" t="str">
        <f>"Tháng "&amp;MONTH(Table1[[#This Row],[Ngày]]) &amp; "/" &amp;YEAR(Table1[[#This Row],[Ngày]])</f>
        <v>Tháng 8/2022</v>
      </c>
      <c r="D368" t="str">
        <f>"Q "&amp;IF(Table1[[#This Row],[Ngày]]="","",ROUNDUP(MONTH(Table1[[#This Row],[Ngày]])/3,0)) &amp; "/" &amp; YEAR(Table1[[#This Row],[Ngày]])</f>
        <v>Q 3/2022</v>
      </c>
      <c r="E368">
        <f>YEAR(Table1[[#This Row],[Ngày]])</f>
        <v>2022</v>
      </c>
      <c r="F368" s="5">
        <v>0.63377314814814811</v>
      </c>
      <c r="G368" t="str">
        <f>IF(Table1[[#This Row],[Thời gian]]="","",VLOOKUP(Table1[[#This Row],[Thời gian]]-TRUNC(Table1[[#This Row],[Thời gian]]),tblTimes78[],2,TRUE))</f>
        <v>2 PM - 4 PM</v>
      </c>
      <c r="H368" t="s">
        <v>383</v>
      </c>
      <c r="I368" t="s">
        <v>44</v>
      </c>
      <c r="J368" t="s">
        <v>52</v>
      </c>
      <c r="K368" t="str">
        <f>VLOOKUP(Table1[[#This Row],[Khu vực]],TUKHOA_DATA!$E$2:$F$12,2,FALSE)</f>
        <v>KV05</v>
      </c>
      <c r="L368" t="s">
        <v>43</v>
      </c>
      <c r="M368" t="str">
        <f>VLOOKUP(Table1[[#This Row],[Kênh mua hàng]],TUKHOA_DATA!$C$2:$D$12,2,FALSE)</f>
        <v>K02</v>
      </c>
      <c r="N368" t="s">
        <v>58</v>
      </c>
      <c r="O368" t="str">
        <f>VLOOKUP(Table1[[#This Row],[Nhân viên phụ trách]],TUKHOA_DATA!$G$2:$H$13,2,FALSE)</f>
        <v>NV05</v>
      </c>
      <c r="P368" s="18">
        <v>110</v>
      </c>
      <c r="Q368">
        <v>53</v>
      </c>
      <c r="R368" s="18">
        <f>Table1[[#This Row],[Số lượng]]*Table1[[#This Row],[Giá bán ($)]]</f>
        <v>5830</v>
      </c>
      <c r="S368">
        <f>VLOOKUP(Table1[[#This Row],[Tên dòng sản phẩm]],'Ngân sách'!$C$29:$D$32,2,FALSE)</f>
        <v>36</v>
      </c>
    </row>
    <row r="369" spans="1:19">
      <c r="A369" s="9">
        <v>44794</v>
      </c>
      <c r="B369" s="9" t="str">
        <f>CHOOSE(WEEKDAY(Table1[[#This Row],[Ngày]],1),"CN","T2","T3","T4","T5","T6","T7","CN")</f>
        <v>CN</v>
      </c>
      <c r="C369" t="str">
        <f>"Tháng "&amp;MONTH(Table1[[#This Row],[Ngày]]) &amp; "/" &amp;YEAR(Table1[[#This Row],[Ngày]])</f>
        <v>Tháng 8/2022</v>
      </c>
      <c r="D369" t="str">
        <f>"Q "&amp;IF(Table1[[#This Row],[Ngày]]="","",ROUNDUP(MONTH(Table1[[#This Row],[Ngày]])/3,0)) &amp; "/" &amp; YEAR(Table1[[#This Row],[Ngày]])</f>
        <v>Q 3/2022</v>
      </c>
      <c r="E369">
        <f>YEAR(Table1[[#This Row],[Ngày]])</f>
        <v>2022</v>
      </c>
      <c r="F369" s="5">
        <v>0.33758101851851857</v>
      </c>
      <c r="G369" t="str">
        <f>IF(Table1[[#This Row],[Thời gian]]="","",VLOOKUP(Table1[[#This Row],[Thời gian]]-TRUNC(Table1[[#This Row],[Thời gian]]),tblTimes78[],2,TRUE))</f>
        <v>8 AM - 10 AM</v>
      </c>
      <c r="H369" t="s">
        <v>387</v>
      </c>
      <c r="I369" t="s">
        <v>38</v>
      </c>
      <c r="J369" t="s">
        <v>94</v>
      </c>
      <c r="K369" t="str">
        <f>VLOOKUP(Table1[[#This Row],[Khu vực]],TUKHOA_DATA!$E$2:$F$12,2,FALSE)</f>
        <v>KV02</v>
      </c>
      <c r="L369" t="s">
        <v>43</v>
      </c>
      <c r="M369" t="str">
        <f>VLOOKUP(Table1[[#This Row],[Kênh mua hàng]],TUKHOA_DATA!$C$2:$D$12,2,FALSE)</f>
        <v>K02</v>
      </c>
      <c r="N369" t="s">
        <v>58</v>
      </c>
      <c r="O369" t="str">
        <f>VLOOKUP(Table1[[#This Row],[Nhân viên phụ trách]],TUKHOA_DATA!$G$2:$H$13,2,FALSE)</f>
        <v>NV05</v>
      </c>
      <c r="P369" s="18">
        <v>100</v>
      </c>
      <c r="Q369">
        <v>64</v>
      </c>
      <c r="R369" s="18">
        <f>Table1[[#This Row],[Số lượng]]*Table1[[#This Row],[Giá bán ($)]]</f>
        <v>6400</v>
      </c>
      <c r="S369">
        <f>VLOOKUP(Table1[[#This Row],[Tên dòng sản phẩm]],'Ngân sách'!$C$29:$D$32,2,FALSE)</f>
        <v>22</v>
      </c>
    </row>
    <row r="370" spans="1:19">
      <c r="A370" s="9">
        <v>44794</v>
      </c>
      <c r="B370" s="9" t="str">
        <f>CHOOSE(WEEKDAY(Table1[[#This Row],[Ngày]],1),"CN","T2","T3","T4","T5","T6","T7","CN")</f>
        <v>CN</v>
      </c>
      <c r="C370" t="str">
        <f>"Tháng "&amp;MONTH(Table1[[#This Row],[Ngày]]) &amp; "/" &amp;YEAR(Table1[[#This Row],[Ngày]])</f>
        <v>Tháng 8/2022</v>
      </c>
      <c r="D370" t="str">
        <f>"Q "&amp;IF(Table1[[#This Row],[Ngày]]="","",ROUNDUP(MONTH(Table1[[#This Row],[Ngày]])/3,0)) &amp; "/" &amp; YEAR(Table1[[#This Row],[Ngày]])</f>
        <v>Q 3/2022</v>
      </c>
      <c r="E370">
        <f>YEAR(Table1[[#This Row],[Ngày]])</f>
        <v>2022</v>
      </c>
      <c r="F370" s="5">
        <v>0.63377314814814811</v>
      </c>
      <c r="G370" t="str">
        <f>IF(Table1[[#This Row],[Thời gian]]="","",VLOOKUP(Table1[[#This Row],[Thời gian]]-TRUNC(Table1[[#This Row],[Thời gian]]),tblTimes78[],2,TRUE))</f>
        <v>2 PM - 4 PM</v>
      </c>
      <c r="H370" t="s">
        <v>388</v>
      </c>
      <c r="I370" t="s">
        <v>41</v>
      </c>
      <c r="J370" t="s">
        <v>89</v>
      </c>
      <c r="K370" t="str">
        <f>VLOOKUP(Table1[[#This Row],[Khu vực]],TUKHOA_DATA!$E$2:$F$12,2,FALSE)</f>
        <v>KV06</v>
      </c>
      <c r="L370" t="s">
        <v>43</v>
      </c>
      <c r="M370" t="str">
        <f>VLOOKUP(Table1[[#This Row],[Kênh mua hàng]],TUKHOA_DATA!$C$2:$D$12,2,FALSE)</f>
        <v>K02</v>
      </c>
      <c r="N370" t="s">
        <v>58</v>
      </c>
      <c r="O370" t="str">
        <f>VLOOKUP(Table1[[#This Row],[Nhân viên phụ trách]],TUKHOA_DATA!$G$2:$H$13,2,FALSE)</f>
        <v>NV05</v>
      </c>
      <c r="P370" s="18">
        <v>100</v>
      </c>
      <c r="Q370">
        <v>84</v>
      </c>
      <c r="R370" s="18">
        <f>Table1[[#This Row],[Số lượng]]*Table1[[#This Row],[Giá bán ($)]]</f>
        <v>8400</v>
      </c>
      <c r="S370">
        <f>VLOOKUP(Table1[[#This Row],[Tên dòng sản phẩm]],'Ngân sách'!$C$29:$D$32,2,FALSE)</f>
        <v>28</v>
      </c>
    </row>
    <row r="371" spans="1:19">
      <c r="A371" s="9">
        <v>44795</v>
      </c>
      <c r="B371" s="9" t="str">
        <f>CHOOSE(WEEKDAY(Table1[[#This Row],[Ngày]],1),"CN","T2","T3","T4","T5","T6","T7","CN")</f>
        <v>T2</v>
      </c>
      <c r="C371" t="str">
        <f>"Tháng "&amp;MONTH(Table1[[#This Row],[Ngày]]) &amp; "/" &amp;YEAR(Table1[[#This Row],[Ngày]])</f>
        <v>Tháng 8/2022</v>
      </c>
      <c r="D371" t="str">
        <f>"Q "&amp;IF(Table1[[#This Row],[Ngày]]="","",ROUNDUP(MONTH(Table1[[#This Row],[Ngày]])/3,0)) &amp; "/" &amp; YEAR(Table1[[#This Row],[Ngày]])</f>
        <v>Q 3/2022</v>
      </c>
      <c r="E371">
        <f>YEAR(Table1[[#This Row],[Ngày]])</f>
        <v>2022</v>
      </c>
      <c r="F371" s="5">
        <v>0.35136574074074073</v>
      </c>
      <c r="G371" t="str">
        <f>IF(Table1[[#This Row],[Thời gian]]="","",VLOOKUP(Table1[[#This Row],[Thời gian]]-TRUNC(Table1[[#This Row],[Thời gian]]),tblTimes78[],2,TRUE))</f>
        <v>8 AM - 10 AM</v>
      </c>
      <c r="H371" t="s">
        <v>389</v>
      </c>
      <c r="I371" t="s">
        <v>46</v>
      </c>
      <c r="J371" t="s">
        <v>97</v>
      </c>
      <c r="K371" t="str">
        <f>VLOOKUP(Table1[[#This Row],[Khu vực]],TUKHOA_DATA!$E$2:$F$12,2,FALSE)</f>
        <v>KV01</v>
      </c>
      <c r="L371" t="s">
        <v>43</v>
      </c>
      <c r="M371" t="str">
        <f>VLOOKUP(Table1[[#This Row],[Kênh mua hàng]],TUKHOA_DATA!$C$2:$D$12,2,FALSE)</f>
        <v>K02</v>
      </c>
      <c r="N371" t="s">
        <v>99</v>
      </c>
      <c r="O371" t="str">
        <f>VLOOKUP(Table1[[#This Row],[Nhân viên phụ trách]],TUKHOA_DATA!$G$2:$H$13,2,FALSE)</f>
        <v>NV03</v>
      </c>
      <c r="P371" s="18">
        <v>90</v>
      </c>
      <c r="Q371">
        <v>35</v>
      </c>
      <c r="R371" s="18">
        <f>Table1[[#This Row],[Số lượng]]*Table1[[#This Row],[Giá bán ($)]]</f>
        <v>3150</v>
      </c>
      <c r="S371">
        <f>VLOOKUP(Table1[[#This Row],[Tên dòng sản phẩm]],'Ngân sách'!$C$29:$D$32,2,FALSE)</f>
        <v>25</v>
      </c>
    </row>
    <row r="372" spans="1:19">
      <c r="A372" s="9">
        <v>44795</v>
      </c>
      <c r="B372" s="9" t="str">
        <f>CHOOSE(WEEKDAY(Table1[[#This Row],[Ngày]],1),"CN","T2","T3","T4","T5","T6","T7","CN")</f>
        <v>T2</v>
      </c>
      <c r="C372" t="str">
        <f>"Tháng "&amp;MONTH(Table1[[#This Row],[Ngày]]) &amp; "/" &amp;YEAR(Table1[[#This Row],[Ngày]])</f>
        <v>Tháng 8/2022</v>
      </c>
      <c r="D372" t="str">
        <f>"Q "&amp;IF(Table1[[#This Row],[Ngày]]="","",ROUNDUP(MONTH(Table1[[#This Row],[Ngày]])/3,0)) &amp; "/" &amp; YEAR(Table1[[#This Row],[Ngày]])</f>
        <v>Q 3/2022</v>
      </c>
      <c r="E372">
        <f>YEAR(Table1[[#This Row],[Ngày]])</f>
        <v>2022</v>
      </c>
      <c r="F372" s="5">
        <v>0.7418865740740741</v>
      </c>
      <c r="G372" t="str">
        <f>IF(Table1[[#This Row],[Thời gian]]="","",VLOOKUP(Table1[[#This Row],[Thời gian]]-TRUNC(Table1[[#This Row],[Thời gian]]),tblTimes78[],2,TRUE))</f>
        <v>4 PM - 6 PM</v>
      </c>
      <c r="H372" t="s">
        <v>390</v>
      </c>
      <c r="I372" t="s">
        <v>44</v>
      </c>
      <c r="J372" t="s">
        <v>52</v>
      </c>
      <c r="K372" t="str">
        <f>VLOOKUP(Table1[[#This Row],[Khu vực]],TUKHOA_DATA!$E$2:$F$12,2,FALSE)</f>
        <v>KV05</v>
      </c>
      <c r="L372" t="s">
        <v>43</v>
      </c>
      <c r="M372" t="str">
        <f>VLOOKUP(Table1[[#This Row],[Kênh mua hàng]],TUKHOA_DATA!$C$2:$D$12,2,FALSE)</f>
        <v>K02</v>
      </c>
      <c r="N372" t="s">
        <v>51</v>
      </c>
      <c r="O372" t="str">
        <f>VLOOKUP(Table1[[#This Row],[Nhân viên phụ trách]],TUKHOA_DATA!$G$2:$H$13,2,FALSE)</f>
        <v>NV01</v>
      </c>
      <c r="P372" s="18">
        <v>110</v>
      </c>
      <c r="Q372">
        <v>53</v>
      </c>
      <c r="R372" s="18">
        <f>Table1[[#This Row],[Số lượng]]*Table1[[#This Row],[Giá bán ($)]]</f>
        <v>5830</v>
      </c>
      <c r="S372">
        <f>VLOOKUP(Table1[[#This Row],[Tên dòng sản phẩm]],'Ngân sách'!$C$29:$D$32,2,FALSE)</f>
        <v>36</v>
      </c>
    </row>
    <row r="373" spans="1:19">
      <c r="A373" s="9">
        <v>44796</v>
      </c>
      <c r="B373" s="9" t="str">
        <f>CHOOSE(WEEKDAY(Table1[[#This Row],[Ngày]],1),"CN","T2","T3","T4","T5","T6","T7","CN")</f>
        <v>T3</v>
      </c>
      <c r="C373" t="str">
        <f>"Tháng "&amp;MONTH(Table1[[#This Row],[Ngày]]) &amp; "/" &amp;YEAR(Table1[[#This Row],[Ngày]])</f>
        <v>Tháng 8/2022</v>
      </c>
      <c r="D373" t="str">
        <f>"Q "&amp;IF(Table1[[#This Row],[Ngày]]="","",ROUNDUP(MONTH(Table1[[#This Row],[Ngày]])/3,0)) &amp; "/" &amp; YEAR(Table1[[#This Row],[Ngày]])</f>
        <v>Q 3/2022</v>
      </c>
      <c r="E373">
        <f>YEAR(Table1[[#This Row],[Ngày]])</f>
        <v>2022</v>
      </c>
      <c r="F373" s="5">
        <v>0.45493055555555556</v>
      </c>
      <c r="G373" t="str">
        <f>IF(Table1[[#This Row],[Thời gian]]="","",VLOOKUP(Table1[[#This Row],[Thời gian]]-TRUNC(Table1[[#This Row],[Thời gian]]),tblTimes78[],2,TRUE))</f>
        <v>10 AM - 12 PM</v>
      </c>
      <c r="H373" t="s">
        <v>391</v>
      </c>
      <c r="I373" t="s">
        <v>46</v>
      </c>
      <c r="J373" t="s">
        <v>54</v>
      </c>
      <c r="K373" t="str">
        <f>VLOOKUP(Table1[[#This Row],[Khu vực]],TUKHOA_DATA!$E$2:$F$12,2,FALSE)</f>
        <v>KV04</v>
      </c>
      <c r="L373" t="s">
        <v>43</v>
      </c>
      <c r="M373" t="str">
        <f>VLOOKUP(Table1[[#This Row],[Kênh mua hàng]],TUKHOA_DATA!$C$2:$D$12,2,FALSE)</f>
        <v>K02</v>
      </c>
      <c r="N373" t="s">
        <v>57</v>
      </c>
      <c r="O373" t="str">
        <f>VLOOKUP(Table1[[#This Row],[Nhân viên phụ trách]],TUKHOA_DATA!$G$2:$H$13,2,FALSE)</f>
        <v>NV02</v>
      </c>
      <c r="P373" s="18">
        <v>90</v>
      </c>
      <c r="Q373">
        <v>33</v>
      </c>
      <c r="R373" s="18">
        <f>Table1[[#This Row],[Số lượng]]*Table1[[#This Row],[Giá bán ($)]]</f>
        <v>2970</v>
      </c>
      <c r="S373">
        <f>VLOOKUP(Table1[[#This Row],[Tên dòng sản phẩm]],'Ngân sách'!$C$29:$D$32,2,FALSE)</f>
        <v>25</v>
      </c>
    </row>
    <row r="374" spans="1:19">
      <c r="A374" s="9">
        <v>44799</v>
      </c>
      <c r="B374" s="9" t="str">
        <f>CHOOSE(WEEKDAY(Table1[[#This Row],[Ngày]],1),"CN","T2","T3","T4","T5","T6","T7","CN")</f>
        <v>T6</v>
      </c>
      <c r="C374" t="str">
        <f>"Tháng "&amp;MONTH(Table1[[#This Row],[Ngày]]) &amp; "/" &amp;YEAR(Table1[[#This Row],[Ngày]])</f>
        <v>Tháng 8/2022</v>
      </c>
      <c r="D374" t="str">
        <f>"Q "&amp;IF(Table1[[#This Row],[Ngày]]="","",ROUNDUP(MONTH(Table1[[#This Row],[Ngày]])/3,0)) &amp; "/" &amp; YEAR(Table1[[#This Row],[Ngày]])</f>
        <v>Q 3/2022</v>
      </c>
      <c r="E374">
        <f>YEAR(Table1[[#This Row],[Ngày]])</f>
        <v>2022</v>
      </c>
      <c r="F374" s="5">
        <v>0.46232638888888888</v>
      </c>
      <c r="G374" t="str">
        <f>IF(Table1[[#This Row],[Thời gian]]="","",VLOOKUP(Table1[[#This Row],[Thời gian]]-TRUNC(Table1[[#This Row],[Thời gian]]),tblTimes78[],2,TRUE))</f>
        <v>10 AM - 12 PM</v>
      </c>
      <c r="H374" t="s">
        <v>393</v>
      </c>
      <c r="I374" t="s">
        <v>41</v>
      </c>
      <c r="J374" t="s">
        <v>89</v>
      </c>
      <c r="K374" t="str">
        <f>VLOOKUP(Table1[[#This Row],[Khu vực]],TUKHOA_DATA!$E$2:$F$12,2,FALSE)</f>
        <v>KV06</v>
      </c>
      <c r="L374" t="s">
        <v>43</v>
      </c>
      <c r="M374" t="str">
        <f>VLOOKUP(Table1[[#This Row],[Kênh mua hàng]],TUKHOA_DATA!$C$2:$D$12,2,FALSE)</f>
        <v>K02</v>
      </c>
      <c r="N374" t="s">
        <v>58</v>
      </c>
      <c r="O374" t="str">
        <f>VLOOKUP(Table1[[#This Row],[Nhân viên phụ trách]],TUKHOA_DATA!$G$2:$H$13,2,FALSE)</f>
        <v>NV05</v>
      </c>
      <c r="P374" s="18">
        <v>100</v>
      </c>
      <c r="Q374">
        <v>84</v>
      </c>
      <c r="R374" s="18">
        <f>Table1[[#This Row],[Số lượng]]*Table1[[#This Row],[Giá bán ($)]]</f>
        <v>8400</v>
      </c>
      <c r="S374">
        <f>VLOOKUP(Table1[[#This Row],[Tên dòng sản phẩm]],'Ngân sách'!$C$29:$D$32,2,FALSE)</f>
        <v>28</v>
      </c>
    </row>
    <row r="375" spans="1:19">
      <c r="A375" s="9">
        <v>44800</v>
      </c>
      <c r="B375" s="9" t="str">
        <f>CHOOSE(WEEKDAY(Table1[[#This Row],[Ngày]],1),"CN","T2","T3","T4","T5","T6","T7","CN")</f>
        <v>T7</v>
      </c>
      <c r="C375" t="str">
        <f>"Tháng "&amp;MONTH(Table1[[#This Row],[Ngày]]) &amp; "/" &amp;YEAR(Table1[[#This Row],[Ngày]])</f>
        <v>Tháng 8/2022</v>
      </c>
      <c r="D375" t="str">
        <f>"Q "&amp;IF(Table1[[#This Row],[Ngày]]="","",ROUNDUP(MONTH(Table1[[#This Row],[Ngày]])/3,0)) &amp; "/" &amp; YEAR(Table1[[#This Row],[Ngày]])</f>
        <v>Q 3/2022</v>
      </c>
      <c r="E375">
        <f>YEAR(Table1[[#This Row],[Ngày]])</f>
        <v>2022</v>
      </c>
      <c r="F375" s="5">
        <v>0.51181712962962966</v>
      </c>
      <c r="G375" t="str">
        <f>IF(Table1[[#This Row],[Thời gian]]="","",VLOOKUP(Table1[[#This Row],[Thời gian]]-TRUNC(Table1[[#This Row],[Thời gian]]),tblTimes78[],2,TRUE))</f>
        <v>12 PM - 2 PM</v>
      </c>
      <c r="H375" t="s">
        <v>394</v>
      </c>
      <c r="I375" t="s">
        <v>41</v>
      </c>
      <c r="J375" t="s">
        <v>52</v>
      </c>
      <c r="K375" t="str">
        <f>VLOOKUP(Table1[[#This Row],[Khu vực]],TUKHOA_DATA!$E$2:$F$12,2,FALSE)</f>
        <v>KV05</v>
      </c>
      <c r="L375" t="s">
        <v>43</v>
      </c>
      <c r="M375" t="str">
        <f>VLOOKUP(Table1[[#This Row],[Kênh mua hàng]],TUKHOA_DATA!$C$2:$D$12,2,FALSE)</f>
        <v>K02</v>
      </c>
      <c r="N375" t="s">
        <v>58</v>
      </c>
      <c r="O375" t="str">
        <f>VLOOKUP(Table1[[#This Row],[Nhân viên phụ trách]],TUKHOA_DATA!$G$2:$H$13,2,FALSE)</f>
        <v>NV05</v>
      </c>
      <c r="P375" s="18">
        <v>100</v>
      </c>
      <c r="Q375">
        <v>82</v>
      </c>
      <c r="R375" s="18">
        <f>Table1[[#This Row],[Số lượng]]*Table1[[#This Row],[Giá bán ($)]]</f>
        <v>8200</v>
      </c>
      <c r="S375">
        <f>VLOOKUP(Table1[[#This Row],[Tên dòng sản phẩm]],'Ngân sách'!$C$29:$D$32,2,FALSE)</f>
        <v>28</v>
      </c>
    </row>
    <row r="376" spans="1:19">
      <c r="A376" s="9">
        <v>44805</v>
      </c>
      <c r="B376" s="9" t="str">
        <f>CHOOSE(WEEKDAY(Table1[[#This Row],[Ngày]],1),"CN","T2","T3","T4","T5","T6","T7","CN")</f>
        <v>T5</v>
      </c>
      <c r="C376" t="str">
        <f>"Tháng "&amp;MONTH(Table1[[#This Row],[Ngày]]) &amp; "/" &amp;YEAR(Table1[[#This Row],[Ngày]])</f>
        <v>Tháng 9/2022</v>
      </c>
      <c r="D376" t="str">
        <f>"Q "&amp;IF(Table1[[#This Row],[Ngày]]="","",ROUNDUP(MONTH(Table1[[#This Row],[Ngày]])/3,0)) &amp; "/" &amp; YEAR(Table1[[#This Row],[Ngày]])</f>
        <v>Q 3/2022</v>
      </c>
      <c r="E376">
        <f>YEAR(Table1[[#This Row],[Ngày]])</f>
        <v>2022</v>
      </c>
      <c r="F376" s="5">
        <v>0.52280092592592597</v>
      </c>
      <c r="G376" t="str">
        <f>IF(Table1[[#This Row],[Thời gian]]="","",VLOOKUP(Table1[[#This Row],[Thời gian]]-TRUNC(Table1[[#This Row],[Thời gian]]),tblTimes78[],2,TRUE))</f>
        <v>12 PM - 2 PM</v>
      </c>
      <c r="H376" t="s">
        <v>397</v>
      </c>
      <c r="I376" t="s">
        <v>44</v>
      </c>
      <c r="J376" t="s">
        <v>56</v>
      </c>
      <c r="K376" t="str">
        <f>VLOOKUP(Table1[[#This Row],[Khu vực]],TUKHOA_DATA!$E$2:$F$12,2,FALSE)</f>
        <v>KV03</v>
      </c>
      <c r="L376" t="s">
        <v>43</v>
      </c>
      <c r="M376" t="str">
        <f>VLOOKUP(Table1[[#This Row],[Kênh mua hàng]],TUKHOA_DATA!$C$2:$D$12,2,FALSE)</f>
        <v>K02</v>
      </c>
      <c r="N376" t="s">
        <v>51</v>
      </c>
      <c r="O376" t="str">
        <f>VLOOKUP(Table1[[#This Row],[Nhân viên phụ trách]],TUKHOA_DATA!$G$2:$H$13,2,FALSE)</f>
        <v>NV01</v>
      </c>
      <c r="P376" s="18">
        <v>110</v>
      </c>
      <c r="Q376">
        <v>57</v>
      </c>
      <c r="R376" s="18">
        <f>Table1[[#This Row],[Số lượng]]*Table1[[#This Row],[Giá bán ($)]]</f>
        <v>6270</v>
      </c>
      <c r="S376">
        <f>VLOOKUP(Table1[[#This Row],[Tên dòng sản phẩm]],'Ngân sách'!$C$29:$D$32,2,FALSE)</f>
        <v>36</v>
      </c>
    </row>
    <row r="377" spans="1:19">
      <c r="A377" s="9">
        <v>44805</v>
      </c>
      <c r="B377" s="9" t="str">
        <f>CHOOSE(WEEKDAY(Table1[[#This Row],[Ngày]],1),"CN","T2","T3","T4","T5","T6","T7","CN")</f>
        <v>T5</v>
      </c>
      <c r="C377" t="str">
        <f>"Tháng "&amp;MONTH(Table1[[#This Row],[Ngày]]) &amp; "/" &amp;YEAR(Table1[[#This Row],[Ngày]])</f>
        <v>Tháng 9/2022</v>
      </c>
      <c r="D377" t="str">
        <f>"Q "&amp;IF(Table1[[#This Row],[Ngày]]="","",ROUNDUP(MONTH(Table1[[#This Row],[Ngày]])/3,0)) &amp; "/" &amp; YEAR(Table1[[#This Row],[Ngày]])</f>
        <v>Q 3/2022</v>
      </c>
      <c r="E377">
        <f>YEAR(Table1[[#This Row],[Ngày]])</f>
        <v>2022</v>
      </c>
      <c r="F377" s="5">
        <v>0.41234953703703708</v>
      </c>
      <c r="G377" t="str">
        <f>IF(Table1[[#This Row],[Thời gian]]="","",VLOOKUP(Table1[[#This Row],[Thời gian]]-TRUNC(Table1[[#This Row],[Thời gian]]),tblTimes78[],2,TRUE))</f>
        <v>8 AM - 10 AM</v>
      </c>
      <c r="H377" t="s">
        <v>398</v>
      </c>
      <c r="I377" t="s">
        <v>38</v>
      </c>
      <c r="J377" t="s">
        <v>89</v>
      </c>
      <c r="K377" t="str">
        <f>VLOOKUP(Table1[[#This Row],[Khu vực]],TUKHOA_DATA!$E$2:$F$12,2,FALSE)</f>
        <v>KV06</v>
      </c>
      <c r="L377" t="s">
        <v>43</v>
      </c>
      <c r="M377" t="str">
        <f>VLOOKUP(Table1[[#This Row],[Kênh mua hàng]],TUKHOA_DATA!$C$2:$D$12,2,FALSE)</f>
        <v>K02</v>
      </c>
      <c r="N377" t="s">
        <v>51</v>
      </c>
      <c r="O377" t="str">
        <f>VLOOKUP(Table1[[#This Row],[Nhân viên phụ trách]],TUKHOA_DATA!$G$2:$H$13,2,FALSE)</f>
        <v>NV01</v>
      </c>
      <c r="P377" s="18">
        <v>100</v>
      </c>
      <c r="Q377">
        <v>62</v>
      </c>
      <c r="R377" s="18">
        <f>Table1[[#This Row],[Số lượng]]*Table1[[#This Row],[Giá bán ($)]]</f>
        <v>6200</v>
      </c>
      <c r="S377">
        <f>VLOOKUP(Table1[[#This Row],[Tên dòng sản phẩm]],'Ngân sách'!$C$29:$D$32,2,FALSE)</f>
        <v>22</v>
      </c>
    </row>
    <row r="378" spans="1:19">
      <c r="A378" s="9">
        <v>44806</v>
      </c>
      <c r="B378" s="9" t="str">
        <f>CHOOSE(WEEKDAY(Table1[[#This Row],[Ngày]],1),"CN","T2","T3","T4","T5","T6","T7","CN")</f>
        <v>T6</v>
      </c>
      <c r="C378" t="str">
        <f>"Tháng "&amp;MONTH(Table1[[#This Row],[Ngày]]) &amp; "/" &amp;YEAR(Table1[[#This Row],[Ngày]])</f>
        <v>Tháng 9/2022</v>
      </c>
      <c r="D378" t="str">
        <f>"Q "&amp;IF(Table1[[#This Row],[Ngày]]="","",ROUNDUP(MONTH(Table1[[#This Row],[Ngày]])/3,0)) &amp; "/" &amp; YEAR(Table1[[#This Row],[Ngày]])</f>
        <v>Q 3/2022</v>
      </c>
      <c r="E378">
        <f>YEAR(Table1[[#This Row],[Ngày]])</f>
        <v>2022</v>
      </c>
      <c r="F378" s="5">
        <v>0.68280092592592589</v>
      </c>
      <c r="G378" t="str">
        <f>IF(Table1[[#This Row],[Thời gian]]="","",VLOOKUP(Table1[[#This Row],[Thời gian]]-TRUNC(Table1[[#This Row],[Thời gian]]),tblTimes78[],2,TRUE))</f>
        <v>4 PM - 6 PM</v>
      </c>
      <c r="H378" t="s">
        <v>399</v>
      </c>
      <c r="I378" t="s">
        <v>46</v>
      </c>
      <c r="J378" t="s">
        <v>89</v>
      </c>
      <c r="K378" t="str">
        <f>VLOOKUP(Table1[[#This Row],[Khu vực]],TUKHOA_DATA!$E$2:$F$12,2,FALSE)</f>
        <v>KV06</v>
      </c>
      <c r="L378" t="s">
        <v>43</v>
      </c>
      <c r="M378" t="str">
        <f>VLOOKUP(Table1[[#This Row],[Kênh mua hàng]],TUKHOA_DATA!$C$2:$D$12,2,FALSE)</f>
        <v>K02</v>
      </c>
      <c r="N378" t="s">
        <v>96</v>
      </c>
      <c r="O378" t="str">
        <f>VLOOKUP(Table1[[#This Row],[Nhân viên phụ trách]],TUKHOA_DATA!$G$2:$H$13,2,FALSE)</f>
        <v>NV04</v>
      </c>
      <c r="P378" s="18">
        <v>90</v>
      </c>
      <c r="Q378">
        <v>38</v>
      </c>
      <c r="R378" s="18">
        <f>Table1[[#This Row],[Số lượng]]*Table1[[#This Row],[Giá bán ($)]]</f>
        <v>3420</v>
      </c>
      <c r="S378">
        <f>VLOOKUP(Table1[[#This Row],[Tên dòng sản phẩm]],'Ngân sách'!$C$29:$D$32,2,FALSE)</f>
        <v>25</v>
      </c>
    </row>
    <row r="379" spans="1:19">
      <c r="A379" s="9">
        <v>44809</v>
      </c>
      <c r="B379" s="9" t="str">
        <f>CHOOSE(WEEKDAY(Table1[[#This Row],[Ngày]],1),"CN","T2","T3","T4","T5","T6","T7","CN")</f>
        <v>T2</v>
      </c>
      <c r="C379" t="str">
        <f>"Tháng "&amp;MONTH(Table1[[#This Row],[Ngày]]) &amp; "/" &amp;YEAR(Table1[[#This Row],[Ngày]])</f>
        <v>Tháng 9/2022</v>
      </c>
      <c r="D379" t="str">
        <f>"Q "&amp;IF(Table1[[#This Row],[Ngày]]="","",ROUNDUP(MONTH(Table1[[#This Row],[Ngày]])/3,0)) &amp; "/" &amp; YEAR(Table1[[#This Row],[Ngày]])</f>
        <v>Q 3/2022</v>
      </c>
      <c r="E379">
        <f>YEAR(Table1[[#This Row],[Ngày]])</f>
        <v>2022</v>
      </c>
      <c r="F379" s="5">
        <v>0.48434027777777783</v>
      </c>
      <c r="G379" t="str">
        <f>IF(Table1[[#This Row],[Thời gian]]="","",VLOOKUP(Table1[[#This Row],[Thời gian]]-TRUNC(Table1[[#This Row],[Thời gian]]),tblTimes78[],2,TRUE))</f>
        <v>10 AM - 12 PM</v>
      </c>
      <c r="H379" t="s">
        <v>401</v>
      </c>
      <c r="I379" t="s">
        <v>44</v>
      </c>
      <c r="J379" t="s">
        <v>54</v>
      </c>
      <c r="K379" t="str">
        <f>VLOOKUP(Table1[[#This Row],[Khu vực]],TUKHOA_DATA!$E$2:$F$12,2,FALSE)</f>
        <v>KV04</v>
      </c>
      <c r="L379" t="s">
        <v>43</v>
      </c>
      <c r="M379" t="str">
        <f>VLOOKUP(Table1[[#This Row],[Kênh mua hàng]],TUKHOA_DATA!$C$2:$D$12,2,FALSE)</f>
        <v>K02</v>
      </c>
      <c r="N379" t="s">
        <v>96</v>
      </c>
      <c r="O379" t="str">
        <f>VLOOKUP(Table1[[#This Row],[Nhân viên phụ trách]],TUKHOA_DATA!$G$2:$H$13,2,FALSE)</f>
        <v>NV04</v>
      </c>
      <c r="P379" s="18">
        <v>110</v>
      </c>
      <c r="Q379">
        <v>56</v>
      </c>
      <c r="R379" s="18">
        <f>Table1[[#This Row],[Số lượng]]*Table1[[#This Row],[Giá bán ($)]]</f>
        <v>6160</v>
      </c>
      <c r="S379">
        <f>VLOOKUP(Table1[[#This Row],[Tên dòng sản phẩm]],'Ngân sách'!$C$29:$D$32,2,FALSE)</f>
        <v>36</v>
      </c>
    </row>
    <row r="380" spans="1:19">
      <c r="A380" s="9">
        <v>44810</v>
      </c>
      <c r="B380" s="9" t="str">
        <f>CHOOSE(WEEKDAY(Table1[[#This Row],[Ngày]],1),"CN","T2","T3","T4","T5","T6","T7","CN")</f>
        <v>T3</v>
      </c>
      <c r="C380" t="str">
        <f>"Tháng "&amp;MONTH(Table1[[#This Row],[Ngày]]) &amp; "/" &amp;YEAR(Table1[[#This Row],[Ngày]])</f>
        <v>Tháng 9/2022</v>
      </c>
      <c r="D380" t="str">
        <f>"Q "&amp;IF(Table1[[#This Row],[Ngày]]="","",ROUNDUP(MONTH(Table1[[#This Row],[Ngày]])/3,0)) &amp; "/" &amp; YEAR(Table1[[#This Row],[Ngày]])</f>
        <v>Q 3/2022</v>
      </c>
      <c r="E380">
        <f>YEAR(Table1[[#This Row],[Ngày]])</f>
        <v>2022</v>
      </c>
      <c r="F380" s="5">
        <v>0.33631944444444445</v>
      </c>
      <c r="G380" t="str">
        <f>IF(Table1[[#This Row],[Thời gian]]="","",VLOOKUP(Table1[[#This Row],[Thời gian]]-TRUNC(Table1[[#This Row],[Thời gian]]),tblTimes78[],2,TRUE))</f>
        <v>8 AM - 10 AM</v>
      </c>
      <c r="H380" t="s">
        <v>403</v>
      </c>
      <c r="I380" t="s">
        <v>44</v>
      </c>
      <c r="J380" t="s">
        <v>56</v>
      </c>
      <c r="K380" t="str">
        <f>VLOOKUP(Table1[[#This Row],[Khu vực]],TUKHOA_DATA!$E$2:$F$12,2,FALSE)</f>
        <v>KV03</v>
      </c>
      <c r="L380" t="s">
        <v>43</v>
      </c>
      <c r="M380" t="str">
        <f>VLOOKUP(Table1[[#This Row],[Kênh mua hàng]],TUKHOA_DATA!$C$2:$D$12,2,FALSE)</f>
        <v>K02</v>
      </c>
      <c r="N380" t="s">
        <v>57</v>
      </c>
      <c r="O380" t="str">
        <f>VLOOKUP(Table1[[#This Row],[Nhân viên phụ trách]],TUKHOA_DATA!$G$2:$H$13,2,FALSE)</f>
        <v>NV02</v>
      </c>
      <c r="P380" s="18">
        <v>110</v>
      </c>
      <c r="Q380">
        <v>53</v>
      </c>
      <c r="R380" s="18">
        <f>Table1[[#This Row],[Số lượng]]*Table1[[#This Row],[Giá bán ($)]]</f>
        <v>5830</v>
      </c>
      <c r="S380">
        <f>VLOOKUP(Table1[[#This Row],[Tên dòng sản phẩm]],'Ngân sách'!$C$29:$D$32,2,FALSE)</f>
        <v>36</v>
      </c>
    </row>
    <row r="381" spans="1:19">
      <c r="A381" s="9">
        <v>44810</v>
      </c>
      <c r="B381" s="9" t="str">
        <f>CHOOSE(WEEKDAY(Table1[[#This Row],[Ngày]],1),"CN","T2","T3","T4","T5","T6","T7","CN")</f>
        <v>T3</v>
      </c>
      <c r="C381" t="str">
        <f>"Tháng "&amp;MONTH(Table1[[#This Row],[Ngày]]) &amp; "/" &amp;YEAR(Table1[[#This Row],[Ngày]])</f>
        <v>Tháng 9/2022</v>
      </c>
      <c r="D381" t="str">
        <f>"Q "&amp;IF(Table1[[#This Row],[Ngày]]="","",ROUNDUP(MONTH(Table1[[#This Row],[Ngày]])/3,0)) &amp; "/" &amp; YEAR(Table1[[#This Row],[Ngày]])</f>
        <v>Q 3/2022</v>
      </c>
      <c r="E381">
        <f>YEAR(Table1[[#This Row],[Ngày]])</f>
        <v>2022</v>
      </c>
      <c r="F381" s="5">
        <v>0.65263888888888888</v>
      </c>
      <c r="G381" t="str">
        <f>IF(Table1[[#This Row],[Thời gian]]="","",VLOOKUP(Table1[[#This Row],[Thời gian]]-TRUNC(Table1[[#This Row],[Thời gian]]),tblTimes78[],2,TRUE))</f>
        <v>2 PM - 4 PM</v>
      </c>
      <c r="H381" t="s">
        <v>404</v>
      </c>
      <c r="I381" t="s">
        <v>44</v>
      </c>
      <c r="J381" t="s">
        <v>56</v>
      </c>
      <c r="K381" t="str">
        <f>VLOOKUP(Table1[[#This Row],[Khu vực]],TUKHOA_DATA!$E$2:$F$12,2,FALSE)</f>
        <v>KV03</v>
      </c>
      <c r="L381" t="s">
        <v>43</v>
      </c>
      <c r="M381" t="str">
        <f>VLOOKUP(Table1[[#This Row],[Kênh mua hàng]],TUKHOA_DATA!$C$2:$D$12,2,FALSE)</f>
        <v>K02</v>
      </c>
      <c r="N381" t="s">
        <v>58</v>
      </c>
      <c r="O381" t="str">
        <f>VLOOKUP(Table1[[#This Row],[Nhân viên phụ trách]],TUKHOA_DATA!$G$2:$H$13,2,FALSE)</f>
        <v>NV05</v>
      </c>
      <c r="P381" s="18">
        <v>110</v>
      </c>
      <c r="Q381">
        <v>52</v>
      </c>
      <c r="R381" s="18">
        <f>Table1[[#This Row],[Số lượng]]*Table1[[#This Row],[Giá bán ($)]]</f>
        <v>5720</v>
      </c>
      <c r="S381">
        <f>VLOOKUP(Table1[[#This Row],[Tên dòng sản phẩm]],'Ngân sách'!$C$29:$D$32,2,FALSE)</f>
        <v>36</v>
      </c>
    </row>
    <row r="382" spans="1:19">
      <c r="A382" s="9">
        <v>44813</v>
      </c>
      <c r="B382" s="9" t="str">
        <f>CHOOSE(WEEKDAY(Table1[[#This Row],[Ngày]],1),"CN","T2","T3","T4","T5","T6","T7","CN")</f>
        <v>T6</v>
      </c>
      <c r="C382" t="str">
        <f>"Tháng "&amp;MONTH(Table1[[#This Row],[Ngày]]) &amp; "/" &amp;YEAR(Table1[[#This Row],[Ngày]])</f>
        <v>Tháng 9/2022</v>
      </c>
      <c r="D382" t="str">
        <f>"Q "&amp;IF(Table1[[#This Row],[Ngày]]="","",ROUNDUP(MONTH(Table1[[#This Row],[Ngày]])/3,0)) &amp; "/" &amp; YEAR(Table1[[#This Row],[Ngày]])</f>
        <v>Q 3/2022</v>
      </c>
      <c r="E382">
        <f>YEAR(Table1[[#This Row],[Ngày]])</f>
        <v>2022</v>
      </c>
      <c r="F382" s="5">
        <v>0.39819444444444446</v>
      </c>
      <c r="G382" t="str">
        <f>IF(Table1[[#This Row],[Thời gian]]="","",VLOOKUP(Table1[[#This Row],[Thời gian]]-TRUNC(Table1[[#This Row],[Thời gian]]),tblTimes78[],2,TRUE))</f>
        <v>8 AM - 10 AM</v>
      </c>
      <c r="H382" t="s">
        <v>407</v>
      </c>
      <c r="I382" t="s">
        <v>46</v>
      </c>
      <c r="J382" t="s">
        <v>97</v>
      </c>
      <c r="K382" t="str">
        <f>VLOOKUP(Table1[[#This Row],[Khu vực]],TUKHOA_DATA!$E$2:$F$12,2,FALSE)</f>
        <v>KV01</v>
      </c>
      <c r="L382" t="s">
        <v>43</v>
      </c>
      <c r="M382" t="str">
        <f>VLOOKUP(Table1[[#This Row],[Kênh mua hàng]],TUKHOA_DATA!$C$2:$D$12,2,FALSE)</f>
        <v>K02</v>
      </c>
      <c r="N382" t="s">
        <v>57</v>
      </c>
      <c r="O382" t="str">
        <f>VLOOKUP(Table1[[#This Row],[Nhân viên phụ trách]],TUKHOA_DATA!$G$2:$H$13,2,FALSE)</f>
        <v>NV02</v>
      </c>
      <c r="P382" s="18">
        <v>90</v>
      </c>
      <c r="Q382">
        <v>38</v>
      </c>
      <c r="R382" s="18">
        <f>Table1[[#This Row],[Số lượng]]*Table1[[#This Row],[Giá bán ($)]]</f>
        <v>3420</v>
      </c>
      <c r="S382">
        <f>VLOOKUP(Table1[[#This Row],[Tên dòng sản phẩm]],'Ngân sách'!$C$29:$D$32,2,FALSE)</f>
        <v>25</v>
      </c>
    </row>
    <row r="383" spans="1:19">
      <c r="A383" s="9">
        <v>44813</v>
      </c>
      <c r="B383" s="9" t="str">
        <f>CHOOSE(WEEKDAY(Table1[[#This Row],[Ngày]],1),"CN","T2","T3","T4","T5","T6","T7","CN")</f>
        <v>T6</v>
      </c>
      <c r="C383" t="str">
        <f>"Tháng "&amp;MONTH(Table1[[#This Row],[Ngày]]) &amp; "/" &amp;YEAR(Table1[[#This Row],[Ngày]])</f>
        <v>Tháng 9/2022</v>
      </c>
      <c r="D383" t="str">
        <f>"Q "&amp;IF(Table1[[#This Row],[Ngày]]="","",ROUNDUP(MONTH(Table1[[#This Row],[Ngày]])/3,0)) &amp; "/" &amp; YEAR(Table1[[#This Row],[Ngày]])</f>
        <v>Q 3/2022</v>
      </c>
      <c r="E383">
        <f>YEAR(Table1[[#This Row],[Ngày]])</f>
        <v>2022</v>
      </c>
      <c r="F383" s="5">
        <v>0.34184027777777781</v>
      </c>
      <c r="G383" t="str">
        <f>IF(Table1[[#This Row],[Thời gian]]="","",VLOOKUP(Table1[[#This Row],[Thời gian]]-TRUNC(Table1[[#This Row],[Thời gian]]),tblTimes78[],2,TRUE))</f>
        <v>8 AM - 10 AM</v>
      </c>
      <c r="H383" t="s">
        <v>408</v>
      </c>
      <c r="I383" t="s">
        <v>44</v>
      </c>
      <c r="J383" t="s">
        <v>97</v>
      </c>
      <c r="K383" t="str">
        <f>VLOOKUP(Table1[[#This Row],[Khu vực]],TUKHOA_DATA!$E$2:$F$12,2,FALSE)</f>
        <v>KV01</v>
      </c>
      <c r="L383" t="s">
        <v>43</v>
      </c>
      <c r="M383" t="str">
        <f>VLOOKUP(Table1[[#This Row],[Kênh mua hàng]],TUKHOA_DATA!$C$2:$D$12,2,FALSE)</f>
        <v>K02</v>
      </c>
      <c r="N383" t="s">
        <v>96</v>
      </c>
      <c r="O383" t="str">
        <f>VLOOKUP(Table1[[#This Row],[Nhân viên phụ trách]],TUKHOA_DATA!$G$2:$H$13,2,FALSE)</f>
        <v>NV04</v>
      </c>
      <c r="P383" s="18">
        <v>110</v>
      </c>
      <c r="Q383">
        <v>51</v>
      </c>
      <c r="R383" s="18">
        <f>Table1[[#This Row],[Số lượng]]*Table1[[#This Row],[Giá bán ($)]]</f>
        <v>5610</v>
      </c>
      <c r="S383">
        <f>VLOOKUP(Table1[[#This Row],[Tên dòng sản phẩm]],'Ngân sách'!$C$29:$D$32,2,FALSE)</f>
        <v>36</v>
      </c>
    </row>
    <row r="384" spans="1:19">
      <c r="A384" s="9">
        <v>44818</v>
      </c>
      <c r="B384" s="9" t="str">
        <f>CHOOSE(WEEKDAY(Table1[[#This Row],[Ngày]],1),"CN","T2","T3","T4","T5","T6","T7","CN")</f>
        <v>T4</v>
      </c>
      <c r="C384" t="str">
        <f>"Tháng "&amp;MONTH(Table1[[#This Row],[Ngày]]) &amp; "/" &amp;YEAR(Table1[[#This Row],[Ngày]])</f>
        <v>Tháng 9/2022</v>
      </c>
      <c r="D384" t="str">
        <f>"Q "&amp;IF(Table1[[#This Row],[Ngày]]="","",ROUNDUP(MONTH(Table1[[#This Row],[Ngày]])/3,0)) &amp; "/" &amp; YEAR(Table1[[#This Row],[Ngày]])</f>
        <v>Q 3/2022</v>
      </c>
      <c r="E384">
        <f>YEAR(Table1[[#This Row],[Ngày]])</f>
        <v>2022</v>
      </c>
      <c r="F384" s="5">
        <v>0.54631944444444447</v>
      </c>
      <c r="G384" t="str">
        <f>IF(Table1[[#This Row],[Thời gian]]="","",VLOOKUP(Table1[[#This Row],[Thời gian]]-TRUNC(Table1[[#This Row],[Thời gian]]),tblTimes78[],2,TRUE))</f>
        <v>12 PM - 2 PM</v>
      </c>
      <c r="H384" t="s">
        <v>413</v>
      </c>
      <c r="I384" t="s">
        <v>41</v>
      </c>
      <c r="J384" t="s">
        <v>97</v>
      </c>
      <c r="K384" t="str">
        <f>VLOOKUP(Table1[[#This Row],[Khu vực]],TUKHOA_DATA!$E$2:$F$12,2,FALSE)</f>
        <v>KV01</v>
      </c>
      <c r="L384" t="s">
        <v>43</v>
      </c>
      <c r="M384" t="str">
        <f>VLOOKUP(Table1[[#This Row],[Kênh mua hàng]],TUKHOA_DATA!$C$2:$D$12,2,FALSE)</f>
        <v>K02</v>
      </c>
      <c r="N384" t="s">
        <v>58</v>
      </c>
      <c r="O384" t="str">
        <f>VLOOKUP(Table1[[#This Row],[Nhân viên phụ trách]],TUKHOA_DATA!$G$2:$H$13,2,FALSE)</f>
        <v>NV05</v>
      </c>
      <c r="P384" s="18">
        <v>100</v>
      </c>
      <c r="Q384">
        <v>81</v>
      </c>
      <c r="R384" s="18">
        <f>Table1[[#This Row],[Số lượng]]*Table1[[#This Row],[Giá bán ($)]]</f>
        <v>8100</v>
      </c>
      <c r="S384">
        <f>VLOOKUP(Table1[[#This Row],[Tên dòng sản phẩm]],'Ngân sách'!$C$29:$D$32,2,FALSE)</f>
        <v>28</v>
      </c>
    </row>
    <row r="385" spans="1:19">
      <c r="A385" s="9">
        <v>44818</v>
      </c>
      <c r="B385" s="9" t="str">
        <f>CHOOSE(WEEKDAY(Table1[[#This Row],[Ngày]],1),"CN","T2","T3","T4","T5","T6","T7","CN")</f>
        <v>T4</v>
      </c>
      <c r="C385" t="str">
        <f>"Tháng "&amp;MONTH(Table1[[#This Row],[Ngày]]) &amp; "/" &amp;YEAR(Table1[[#This Row],[Ngày]])</f>
        <v>Tháng 9/2022</v>
      </c>
      <c r="D385" t="str">
        <f>"Q "&amp;IF(Table1[[#This Row],[Ngày]]="","",ROUNDUP(MONTH(Table1[[#This Row],[Ngày]])/3,0)) &amp; "/" &amp; YEAR(Table1[[#This Row],[Ngày]])</f>
        <v>Q 3/2022</v>
      </c>
      <c r="E385">
        <f>YEAR(Table1[[#This Row],[Ngày]])</f>
        <v>2022</v>
      </c>
      <c r="F385" s="5">
        <v>0.37782407407407409</v>
      </c>
      <c r="G385" t="str">
        <f>IF(Table1[[#This Row],[Thời gian]]="","",VLOOKUP(Table1[[#This Row],[Thời gian]]-TRUNC(Table1[[#This Row],[Thời gian]]),tblTimes78[],2,TRUE))</f>
        <v>8 AM - 10 AM</v>
      </c>
      <c r="H385" t="s">
        <v>414</v>
      </c>
      <c r="I385" t="s">
        <v>44</v>
      </c>
      <c r="J385" t="s">
        <v>89</v>
      </c>
      <c r="K385" t="str">
        <f>VLOOKUP(Table1[[#This Row],[Khu vực]],TUKHOA_DATA!$E$2:$F$12,2,FALSE)</f>
        <v>KV06</v>
      </c>
      <c r="L385" t="s">
        <v>43</v>
      </c>
      <c r="M385" t="str">
        <f>VLOOKUP(Table1[[#This Row],[Kênh mua hàng]],TUKHOA_DATA!$C$2:$D$12,2,FALSE)</f>
        <v>K02</v>
      </c>
      <c r="N385" t="s">
        <v>96</v>
      </c>
      <c r="O385" t="str">
        <f>VLOOKUP(Table1[[#This Row],[Nhân viên phụ trách]],TUKHOA_DATA!$G$2:$H$13,2,FALSE)</f>
        <v>NV04</v>
      </c>
      <c r="P385" s="18">
        <v>110</v>
      </c>
      <c r="Q385">
        <v>51</v>
      </c>
      <c r="R385" s="18">
        <f>Table1[[#This Row],[Số lượng]]*Table1[[#This Row],[Giá bán ($)]]</f>
        <v>5610</v>
      </c>
      <c r="S385">
        <f>VLOOKUP(Table1[[#This Row],[Tên dòng sản phẩm]],'Ngân sách'!$C$29:$D$32,2,FALSE)</f>
        <v>36</v>
      </c>
    </row>
    <row r="386" spans="1:19">
      <c r="A386" s="9">
        <v>44819</v>
      </c>
      <c r="B386" s="9" t="str">
        <f>CHOOSE(WEEKDAY(Table1[[#This Row],[Ngày]],1),"CN","T2","T3","T4","T5","T6","T7","CN")</f>
        <v>T5</v>
      </c>
      <c r="C386" t="str">
        <f>"Tháng "&amp;MONTH(Table1[[#This Row],[Ngày]]) &amp; "/" &amp;YEAR(Table1[[#This Row],[Ngày]])</f>
        <v>Tháng 9/2022</v>
      </c>
      <c r="D386" t="str">
        <f>"Q "&amp;IF(Table1[[#This Row],[Ngày]]="","",ROUNDUP(MONTH(Table1[[#This Row],[Ngày]])/3,0)) &amp; "/" &amp; YEAR(Table1[[#This Row],[Ngày]])</f>
        <v>Q 3/2022</v>
      </c>
      <c r="E386">
        <f>YEAR(Table1[[#This Row],[Ngày]])</f>
        <v>2022</v>
      </c>
      <c r="F386" s="5">
        <v>0.46900462962962958</v>
      </c>
      <c r="G386" t="str">
        <f>IF(Table1[[#This Row],[Thời gian]]="","",VLOOKUP(Table1[[#This Row],[Thời gian]]-TRUNC(Table1[[#This Row],[Thời gian]]),tblTimes78[],2,TRUE))</f>
        <v>10 AM - 12 PM</v>
      </c>
      <c r="H386" t="s">
        <v>416</v>
      </c>
      <c r="I386" t="s">
        <v>38</v>
      </c>
      <c r="J386" t="s">
        <v>56</v>
      </c>
      <c r="K386" t="str">
        <f>VLOOKUP(Table1[[#This Row],[Khu vực]],TUKHOA_DATA!$E$2:$F$12,2,FALSE)</f>
        <v>KV03</v>
      </c>
      <c r="L386" t="s">
        <v>43</v>
      </c>
      <c r="M386" t="str">
        <f>VLOOKUP(Table1[[#This Row],[Kênh mua hàng]],TUKHOA_DATA!$C$2:$D$12,2,FALSE)</f>
        <v>K02</v>
      </c>
      <c r="N386" t="s">
        <v>99</v>
      </c>
      <c r="O386" t="str">
        <f>VLOOKUP(Table1[[#This Row],[Nhân viên phụ trách]],TUKHOA_DATA!$G$2:$H$13,2,FALSE)</f>
        <v>NV03</v>
      </c>
      <c r="P386" s="18">
        <v>100</v>
      </c>
      <c r="Q386">
        <v>60</v>
      </c>
      <c r="R386" s="18">
        <f>Table1[[#This Row],[Số lượng]]*Table1[[#This Row],[Giá bán ($)]]</f>
        <v>6000</v>
      </c>
      <c r="S386">
        <f>VLOOKUP(Table1[[#This Row],[Tên dòng sản phẩm]],'Ngân sách'!$C$29:$D$32,2,FALSE)</f>
        <v>22</v>
      </c>
    </row>
    <row r="387" spans="1:19">
      <c r="A387" s="9">
        <v>44820</v>
      </c>
      <c r="B387" s="9" t="str">
        <f>CHOOSE(WEEKDAY(Table1[[#This Row],[Ngày]],1),"CN","T2","T3","T4","T5","T6","T7","CN")</f>
        <v>T6</v>
      </c>
      <c r="C387" t="str">
        <f>"Tháng "&amp;MONTH(Table1[[#This Row],[Ngày]]) &amp; "/" &amp;YEAR(Table1[[#This Row],[Ngày]])</f>
        <v>Tháng 9/2022</v>
      </c>
      <c r="D387" t="str">
        <f>"Q "&amp;IF(Table1[[#This Row],[Ngày]]="","",ROUNDUP(MONTH(Table1[[#This Row],[Ngày]])/3,0)) &amp; "/" &amp; YEAR(Table1[[#This Row],[Ngày]])</f>
        <v>Q 3/2022</v>
      </c>
      <c r="E387">
        <f>YEAR(Table1[[#This Row],[Ngày]])</f>
        <v>2022</v>
      </c>
      <c r="F387" s="5">
        <v>0.60025462962962961</v>
      </c>
      <c r="G387" t="str">
        <f>IF(Table1[[#This Row],[Thời gian]]="","",VLOOKUP(Table1[[#This Row],[Thời gian]]-TRUNC(Table1[[#This Row],[Thời gian]]),tblTimes78[],2,TRUE))</f>
        <v>2 PM - 4 PM</v>
      </c>
      <c r="H387" t="s">
        <v>417</v>
      </c>
      <c r="I387" t="s">
        <v>46</v>
      </c>
      <c r="J387" t="s">
        <v>54</v>
      </c>
      <c r="K387" t="str">
        <f>VLOOKUP(Table1[[#This Row],[Khu vực]],TUKHOA_DATA!$E$2:$F$12,2,FALSE)</f>
        <v>KV04</v>
      </c>
      <c r="L387" t="s">
        <v>43</v>
      </c>
      <c r="M387" t="str">
        <f>VLOOKUP(Table1[[#This Row],[Kênh mua hàng]],TUKHOA_DATA!$C$2:$D$12,2,FALSE)</f>
        <v>K02</v>
      </c>
      <c r="N387" t="s">
        <v>99</v>
      </c>
      <c r="O387" t="str">
        <f>VLOOKUP(Table1[[#This Row],[Nhân viên phụ trách]],TUKHOA_DATA!$G$2:$H$13,2,FALSE)</f>
        <v>NV03</v>
      </c>
      <c r="P387" s="18">
        <v>90</v>
      </c>
      <c r="Q387">
        <v>39</v>
      </c>
      <c r="R387" s="18">
        <f>Table1[[#This Row],[Số lượng]]*Table1[[#This Row],[Giá bán ($)]]</f>
        <v>3510</v>
      </c>
      <c r="S387">
        <f>VLOOKUP(Table1[[#This Row],[Tên dòng sản phẩm]],'Ngân sách'!$C$29:$D$32,2,FALSE)</f>
        <v>25</v>
      </c>
    </row>
    <row r="388" spans="1:19">
      <c r="A388" s="9">
        <v>44821</v>
      </c>
      <c r="B388" s="9" t="str">
        <f>CHOOSE(WEEKDAY(Table1[[#This Row],[Ngày]],1),"CN","T2","T3","T4","T5","T6","T7","CN")</f>
        <v>T7</v>
      </c>
      <c r="C388" t="str">
        <f>"Tháng "&amp;MONTH(Table1[[#This Row],[Ngày]]) &amp; "/" &amp;YEAR(Table1[[#This Row],[Ngày]])</f>
        <v>Tháng 9/2022</v>
      </c>
      <c r="D388" t="str">
        <f>"Q "&amp;IF(Table1[[#This Row],[Ngày]]="","",ROUNDUP(MONTH(Table1[[#This Row],[Ngày]])/3,0)) &amp; "/" &amp; YEAR(Table1[[#This Row],[Ngày]])</f>
        <v>Q 3/2022</v>
      </c>
      <c r="E388">
        <f>YEAR(Table1[[#This Row],[Ngày]])</f>
        <v>2022</v>
      </c>
      <c r="F388" s="5">
        <v>0.42484953703703704</v>
      </c>
      <c r="G388" t="str">
        <f>IF(Table1[[#This Row],[Thời gian]]="","",VLOOKUP(Table1[[#This Row],[Thời gian]]-TRUNC(Table1[[#This Row],[Thời gian]]),tblTimes78[],2,TRUE))</f>
        <v>10 AM - 12 PM</v>
      </c>
      <c r="H388" t="s">
        <v>418</v>
      </c>
      <c r="I388" t="s">
        <v>46</v>
      </c>
      <c r="J388" t="s">
        <v>97</v>
      </c>
      <c r="K388" t="str">
        <f>VLOOKUP(Table1[[#This Row],[Khu vực]],TUKHOA_DATA!$E$2:$F$12,2,FALSE)</f>
        <v>KV01</v>
      </c>
      <c r="L388" t="s">
        <v>43</v>
      </c>
      <c r="M388" t="str">
        <f>VLOOKUP(Table1[[#This Row],[Kênh mua hàng]],TUKHOA_DATA!$C$2:$D$12,2,FALSE)</f>
        <v>K02</v>
      </c>
      <c r="N388" t="s">
        <v>96</v>
      </c>
      <c r="O388" t="str">
        <f>VLOOKUP(Table1[[#This Row],[Nhân viên phụ trách]],TUKHOA_DATA!$G$2:$H$13,2,FALSE)</f>
        <v>NV04</v>
      </c>
      <c r="P388" s="18">
        <v>90</v>
      </c>
      <c r="Q388">
        <v>37</v>
      </c>
      <c r="R388" s="18">
        <f>Table1[[#This Row],[Số lượng]]*Table1[[#This Row],[Giá bán ($)]]</f>
        <v>3330</v>
      </c>
      <c r="S388">
        <f>VLOOKUP(Table1[[#This Row],[Tên dòng sản phẩm]],'Ngân sách'!$C$29:$D$32,2,FALSE)</f>
        <v>25</v>
      </c>
    </row>
    <row r="389" spans="1:19">
      <c r="A389" s="9">
        <v>44822</v>
      </c>
      <c r="B389" s="9" t="str">
        <f>CHOOSE(WEEKDAY(Table1[[#This Row],[Ngày]],1),"CN","T2","T3","T4","T5","T6","T7","CN")</f>
        <v>CN</v>
      </c>
      <c r="C389" t="str">
        <f>"Tháng "&amp;MONTH(Table1[[#This Row],[Ngày]]) &amp; "/" &amp;YEAR(Table1[[#This Row],[Ngày]])</f>
        <v>Tháng 9/2022</v>
      </c>
      <c r="D389" t="str">
        <f>"Q "&amp;IF(Table1[[#This Row],[Ngày]]="","",ROUNDUP(MONTH(Table1[[#This Row],[Ngày]])/3,0)) &amp; "/" &amp; YEAR(Table1[[#This Row],[Ngày]])</f>
        <v>Q 3/2022</v>
      </c>
      <c r="E389">
        <f>YEAR(Table1[[#This Row],[Ngày]])</f>
        <v>2022</v>
      </c>
      <c r="F389" s="5">
        <v>0.7418865740740741</v>
      </c>
      <c r="G389" t="str">
        <f>IF(Table1[[#This Row],[Thời gian]]="","",VLOOKUP(Table1[[#This Row],[Thời gian]]-TRUNC(Table1[[#This Row],[Thời gian]]),tblTimes78[],2,TRUE))</f>
        <v>4 PM - 6 PM</v>
      </c>
      <c r="H389" t="s">
        <v>419</v>
      </c>
      <c r="I389" t="s">
        <v>44</v>
      </c>
      <c r="J389" t="s">
        <v>54</v>
      </c>
      <c r="K389" t="str">
        <f>VLOOKUP(Table1[[#This Row],[Khu vực]],TUKHOA_DATA!$E$2:$F$12,2,FALSE)</f>
        <v>KV04</v>
      </c>
      <c r="L389" t="s">
        <v>43</v>
      </c>
      <c r="M389" t="str">
        <f>VLOOKUP(Table1[[#This Row],[Kênh mua hàng]],TUKHOA_DATA!$C$2:$D$12,2,FALSE)</f>
        <v>K02</v>
      </c>
      <c r="N389" t="s">
        <v>58</v>
      </c>
      <c r="O389" t="str">
        <f>VLOOKUP(Table1[[#This Row],[Nhân viên phụ trách]],TUKHOA_DATA!$G$2:$H$13,2,FALSE)</f>
        <v>NV05</v>
      </c>
      <c r="P389" s="18">
        <v>110</v>
      </c>
      <c r="Q389">
        <v>56</v>
      </c>
      <c r="R389" s="18">
        <f>Table1[[#This Row],[Số lượng]]*Table1[[#This Row],[Giá bán ($)]]</f>
        <v>6160</v>
      </c>
      <c r="S389">
        <f>VLOOKUP(Table1[[#This Row],[Tên dòng sản phẩm]],'Ngân sách'!$C$29:$D$32,2,FALSE)</f>
        <v>36</v>
      </c>
    </row>
    <row r="390" spans="1:19">
      <c r="A390" s="9">
        <v>44823</v>
      </c>
      <c r="B390" s="9" t="str">
        <f>CHOOSE(WEEKDAY(Table1[[#This Row],[Ngày]],1),"CN","T2","T3","T4","T5","T6","T7","CN")</f>
        <v>T2</v>
      </c>
      <c r="C390" t="str">
        <f>"Tháng "&amp;MONTH(Table1[[#This Row],[Ngày]]) &amp; "/" &amp;YEAR(Table1[[#This Row],[Ngày]])</f>
        <v>Tháng 9/2022</v>
      </c>
      <c r="D390" t="str">
        <f>"Q "&amp;IF(Table1[[#This Row],[Ngày]]="","",ROUNDUP(MONTH(Table1[[#This Row],[Ngày]])/3,0)) &amp; "/" &amp; YEAR(Table1[[#This Row],[Ngày]])</f>
        <v>Q 3/2022</v>
      </c>
      <c r="E390">
        <f>YEAR(Table1[[#This Row],[Ngày]])</f>
        <v>2022</v>
      </c>
      <c r="F390" s="5">
        <v>0.60025462962962961</v>
      </c>
      <c r="G390" t="str">
        <f>IF(Table1[[#This Row],[Thời gian]]="","",VLOOKUP(Table1[[#This Row],[Thời gian]]-TRUNC(Table1[[#This Row],[Thời gian]]),tblTimes78[],2,TRUE))</f>
        <v>2 PM - 4 PM</v>
      </c>
      <c r="H390" t="s">
        <v>420</v>
      </c>
      <c r="I390" t="s">
        <v>41</v>
      </c>
      <c r="J390" t="s">
        <v>89</v>
      </c>
      <c r="K390" t="str">
        <f>VLOOKUP(Table1[[#This Row],[Khu vực]],TUKHOA_DATA!$E$2:$F$12,2,FALSE)</f>
        <v>KV06</v>
      </c>
      <c r="L390" t="s">
        <v>43</v>
      </c>
      <c r="M390" t="str">
        <f>VLOOKUP(Table1[[#This Row],[Kênh mua hàng]],TUKHOA_DATA!$C$2:$D$12,2,FALSE)</f>
        <v>K02</v>
      </c>
      <c r="N390" t="s">
        <v>96</v>
      </c>
      <c r="O390" t="str">
        <f>VLOOKUP(Table1[[#This Row],[Nhân viên phụ trách]],TUKHOA_DATA!$G$2:$H$13,2,FALSE)</f>
        <v>NV04</v>
      </c>
      <c r="P390" s="18">
        <v>100</v>
      </c>
      <c r="Q390">
        <v>79</v>
      </c>
      <c r="R390" s="18">
        <f>Table1[[#This Row],[Số lượng]]*Table1[[#This Row],[Giá bán ($)]]</f>
        <v>7900</v>
      </c>
      <c r="S390">
        <f>VLOOKUP(Table1[[#This Row],[Tên dòng sản phẩm]],'Ngân sách'!$C$29:$D$32,2,FALSE)</f>
        <v>28</v>
      </c>
    </row>
    <row r="391" spans="1:19">
      <c r="A391" s="9">
        <v>44824</v>
      </c>
      <c r="B391" s="9" t="str">
        <f>CHOOSE(WEEKDAY(Table1[[#This Row],[Ngày]],1),"CN","T2","T3","T4","T5","T6","T7","CN")</f>
        <v>T3</v>
      </c>
      <c r="C391" t="str">
        <f>"Tháng "&amp;MONTH(Table1[[#This Row],[Ngày]]) &amp; "/" &amp;YEAR(Table1[[#This Row],[Ngày]])</f>
        <v>Tháng 9/2022</v>
      </c>
      <c r="D391" t="str">
        <f>"Q "&amp;IF(Table1[[#This Row],[Ngày]]="","",ROUNDUP(MONTH(Table1[[#This Row],[Ngày]])/3,0)) &amp; "/" &amp; YEAR(Table1[[#This Row],[Ngày]])</f>
        <v>Q 3/2022</v>
      </c>
      <c r="E391">
        <f>YEAR(Table1[[#This Row],[Ngày]])</f>
        <v>2022</v>
      </c>
      <c r="F391" s="5">
        <v>0.42484953703703704</v>
      </c>
      <c r="G391" t="str">
        <f>IF(Table1[[#This Row],[Thời gian]]="","",VLOOKUP(Table1[[#This Row],[Thời gian]]-TRUNC(Table1[[#This Row],[Thời gian]]),tblTimes78[],2,TRUE))</f>
        <v>10 AM - 12 PM</v>
      </c>
      <c r="H391" t="s">
        <v>424</v>
      </c>
      <c r="I391" t="s">
        <v>38</v>
      </c>
      <c r="J391" t="s">
        <v>89</v>
      </c>
      <c r="K391" t="str">
        <f>VLOOKUP(Table1[[#This Row],[Khu vực]],TUKHOA_DATA!$E$2:$F$12,2,FALSE)</f>
        <v>KV06</v>
      </c>
      <c r="L391" t="s">
        <v>43</v>
      </c>
      <c r="M391" t="str">
        <f>VLOOKUP(Table1[[#This Row],[Kênh mua hàng]],TUKHOA_DATA!$C$2:$D$12,2,FALSE)</f>
        <v>K02</v>
      </c>
      <c r="N391" t="s">
        <v>96</v>
      </c>
      <c r="O391" t="str">
        <f>VLOOKUP(Table1[[#This Row],[Nhân viên phụ trách]],TUKHOA_DATA!$G$2:$H$13,2,FALSE)</f>
        <v>NV04</v>
      </c>
      <c r="P391" s="18">
        <v>100</v>
      </c>
      <c r="Q391">
        <v>59</v>
      </c>
      <c r="R391" s="18">
        <f>Table1[[#This Row],[Số lượng]]*Table1[[#This Row],[Giá bán ($)]]</f>
        <v>5900</v>
      </c>
      <c r="S391">
        <f>VLOOKUP(Table1[[#This Row],[Tên dòng sản phẩm]],'Ngân sách'!$C$29:$D$32,2,FALSE)</f>
        <v>22</v>
      </c>
    </row>
    <row r="392" spans="1:19">
      <c r="A392" s="9">
        <v>44826</v>
      </c>
      <c r="B392" s="9" t="str">
        <f>CHOOSE(WEEKDAY(Table1[[#This Row],[Ngày]],1),"CN","T2","T3","T4","T5","T6","T7","CN")</f>
        <v>T5</v>
      </c>
      <c r="C392" t="str">
        <f>"Tháng "&amp;MONTH(Table1[[#This Row],[Ngày]]) &amp; "/" &amp;YEAR(Table1[[#This Row],[Ngày]])</f>
        <v>Tháng 9/2022</v>
      </c>
      <c r="D392" t="str">
        <f>"Q "&amp;IF(Table1[[#This Row],[Ngày]]="","",ROUNDUP(MONTH(Table1[[#This Row],[Ngày]])/3,0)) &amp; "/" &amp; YEAR(Table1[[#This Row],[Ngày]])</f>
        <v>Q 3/2022</v>
      </c>
      <c r="E392">
        <f>YEAR(Table1[[#This Row],[Ngày]])</f>
        <v>2022</v>
      </c>
      <c r="F392" s="5">
        <v>0.63377314814814811</v>
      </c>
      <c r="G392" t="str">
        <f>IF(Table1[[#This Row],[Thời gian]]="","",VLOOKUP(Table1[[#This Row],[Thời gian]]-TRUNC(Table1[[#This Row],[Thời gian]]),tblTimes78[],2,TRUE))</f>
        <v>2 PM - 4 PM</v>
      </c>
      <c r="H392" t="s">
        <v>427</v>
      </c>
      <c r="I392" t="s">
        <v>44</v>
      </c>
      <c r="J392" t="s">
        <v>94</v>
      </c>
      <c r="K392" t="str">
        <f>VLOOKUP(Table1[[#This Row],[Khu vực]],TUKHOA_DATA!$E$2:$F$12,2,FALSE)</f>
        <v>KV02</v>
      </c>
      <c r="L392" t="s">
        <v>43</v>
      </c>
      <c r="M392" t="str">
        <f>VLOOKUP(Table1[[#This Row],[Kênh mua hàng]],TUKHOA_DATA!$C$2:$D$12,2,FALSE)</f>
        <v>K02</v>
      </c>
      <c r="N392" t="s">
        <v>96</v>
      </c>
      <c r="O392" t="str">
        <f>VLOOKUP(Table1[[#This Row],[Nhân viên phụ trách]],TUKHOA_DATA!$G$2:$H$13,2,FALSE)</f>
        <v>NV04</v>
      </c>
      <c r="P392" s="18">
        <v>110</v>
      </c>
      <c r="Q392">
        <v>52</v>
      </c>
      <c r="R392" s="18">
        <f>Table1[[#This Row],[Số lượng]]*Table1[[#This Row],[Giá bán ($)]]</f>
        <v>5720</v>
      </c>
      <c r="S392">
        <f>VLOOKUP(Table1[[#This Row],[Tên dòng sản phẩm]],'Ngân sách'!$C$29:$D$32,2,FALSE)</f>
        <v>36</v>
      </c>
    </row>
    <row r="393" spans="1:19">
      <c r="A393" s="9">
        <v>44827</v>
      </c>
      <c r="B393" s="9" t="str">
        <f>CHOOSE(WEEKDAY(Table1[[#This Row],[Ngày]],1),"CN","T2","T3","T4","T5","T6","T7","CN")</f>
        <v>T6</v>
      </c>
      <c r="C393" t="str">
        <f>"Tháng "&amp;MONTH(Table1[[#This Row],[Ngày]]) &amp; "/" &amp;YEAR(Table1[[#This Row],[Ngày]])</f>
        <v>Tháng 9/2022</v>
      </c>
      <c r="D393" t="str">
        <f>"Q "&amp;IF(Table1[[#This Row],[Ngày]]="","",ROUNDUP(MONTH(Table1[[#This Row],[Ngày]])/3,0)) &amp; "/" &amp; YEAR(Table1[[#This Row],[Ngày]])</f>
        <v>Q 3/2022</v>
      </c>
      <c r="E393">
        <f>YEAR(Table1[[#This Row],[Ngày]])</f>
        <v>2022</v>
      </c>
      <c r="F393" s="5">
        <v>0.42484953703703704</v>
      </c>
      <c r="G393" t="str">
        <f>IF(Table1[[#This Row],[Thời gian]]="","",VLOOKUP(Table1[[#This Row],[Thời gian]]-TRUNC(Table1[[#This Row],[Thời gian]]),tblTimes78[],2,TRUE))</f>
        <v>10 AM - 12 PM</v>
      </c>
      <c r="H393" t="s">
        <v>430</v>
      </c>
      <c r="I393" t="s">
        <v>46</v>
      </c>
      <c r="J393" t="s">
        <v>89</v>
      </c>
      <c r="K393" t="str">
        <f>VLOOKUP(Table1[[#This Row],[Khu vực]],TUKHOA_DATA!$E$2:$F$12,2,FALSE)</f>
        <v>KV06</v>
      </c>
      <c r="L393" t="s">
        <v>43</v>
      </c>
      <c r="M393" t="str">
        <f>VLOOKUP(Table1[[#This Row],[Kênh mua hàng]],TUKHOA_DATA!$C$2:$D$12,2,FALSE)</f>
        <v>K02</v>
      </c>
      <c r="N393" t="s">
        <v>51</v>
      </c>
      <c r="O393" t="str">
        <f>VLOOKUP(Table1[[#This Row],[Nhân viên phụ trách]],TUKHOA_DATA!$G$2:$H$13,2,FALSE)</f>
        <v>NV01</v>
      </c>
      <c r="P393" s="18">
        <v>90</v>
      </c>
      <c r="Q393">
        <v>34</v>
      </c>
      <c r="R393" s="18">
        <f>Table1[[#This Row],[Số lượng]]*Table1[[#This Row],[Giá bán ($)]]</f>
        <v>3060</v>
      </c>
      <c r="S393">
        <f>VLOOKUP(Table1[[#This Row],[Tên dòng sản phẩm]],'Ngân sách'!$C$29:$D$32,2,FALSE)</f>
        <v>25</v>
      </c>
    </row>
    <row r="394" spans="1:19">
      <c r="A394" s="9">
        <v>44830</v>
      </c>
      <c r="B394" s="9" t="str">
        <f>CHOOSE(WEEKDAY(Table1[[#This Row],[Ngày]],1),"CN","T2","T3","T4","T5","T6","T7","CN")</f>
        <v>T2</v>
      </c>
      <c r="C394" t="str">
        <f>"Tháng "&amp;MONTH(Table1[[#This Row],[Ngày]]) &amp; "/" &amp;YEAR(Table1[[#This Row],[Ngày]])</f>
        <v>Tháng 9/2022</v>
      </c>
      <c r="D394" t="str">
        <f>"Q "&amp;IF(Table1[[#This Row],[Ngày]]="","",ROUNDUP(MONTH(Table1[[#This Row],[Ngày]])/3,0)) &amp; "/" &amp; YEAR(Table1[[#This Row],[Ngày]])</f>
        <v>Q 3/2022</v>
      </c>
      <c r="E394">
        <f>YEAR(Table1[[#This Row],[Ngày]])</f>
        <v>2022</v>
      </c>
      <c r="F394" s="5">
        <v>0.5581828703703704</v>
      </c>
      <c r="G394" t="str">
        <f>IF(Table1[[#This Row],[Thời gian]]="","",VLOOKUP(Table1[[#This Row],[Thời gian]]-TRUNC(Table1[[#This Row],[Thời gian]]),tblTimes78[],2,TRUE))</f>
        <v>12 PM - 2 PM</v>
      </c>
      <c r="H394" t="s">
        <v>434</v>
      </c>
      <c r="I394" t="s">
        <v>44</v>
      </c>
      <c r="J394" t="s">
        <v>52</v>
      </c>
      <c r="K394" t="str">
        <f>VLOOKUP(Table1[[#This Row],[Khu vực]],TUKHOA_DATA!$E$2:$F$12,2,FALSE)</f>
        <v>KV05</v>
      </c>
      <c r="L394" t="s">
        <v>43</v>
      </c>
      <c r="M394" t="str">
        <f>VLOOKUP(Table1[[#This Row],[Kênh mua hàng]],TUKHOA_DATA!$C$2:$D$12,2,FALSE)</f>
        <v>K02</v>
      </c>
      <c r="N394" t="s">
        <v>96</v>
      </c>
      <c r="O394" t="str">
        <f>VLOOKUP(Table1[[#This Row],[Nhân viên phụ trách]],TUKHOA_DATA!$G$2:$H$13,2,FALSE)</f>
        <v>NV04</v>
      </c>
      <c r="P394" s="18">
        <v>110</v>
      </c>
      <c r="Q394">
        <v>51</v>
      </c>
      <c r="R394" s="18">
        <f>Table1[[#This Row],[Số lượng]]*Table1[[#This Row],[Giá bán ($)]]</f>
        <v>5610</v>
      </c>
      <c r="S394">
        <f>VLOOKUP(Table1[[#This Row],[Tên dòng sản phẩm]],'Ngân sách'!$C$29:$D$32,2,FALSE)</f>
        <v>36</v>
      </c>
    </row>
    <row r="395" spans="1:19">
      <c r="A395" s="9">
        <v>44831</v>
      </c>
      <c r="B395" s="9" t="str">
        <f>CHOOSE(WEEKDAY(Table1[[#This Row],[Ngày]],1),"CN","T2","T3","T4","T5","T6","T7","CN")</f>
        <v>T3</v>
      </c>
      <c r="C395" t="str">
        <f>"Tháng "&amp;MONTH(Table1[[#This Row],[Ngày]]) &amp; "/" &amp;YEAR(Table1[[#This Row],[Ngày]])</f>
        <v>Tháng 9/2022</v>
      </c>
      <c r="D395" t="str">
        <f>"Q "&amp;IF(Table1[[#This Row],[Ngày]]="","",ROUNDUP(MONTH(Table1[[#This Row],[Ngày]])/3,0)) &amp; "/" &amp; YEAR(Table1[[#This Row],[Ngày]])</f>
        <v>Q 3/2022</v>
      </c>
      <c r="E395">
        <f>YEAR(Table1[[#This Row],[Ngày]])</f>
        <v>2022</v>
      </c>
      <c r="F395" s="5">
        <v>0.43979166666666664</v>
      </c>
      <c r="G395" t="str">
        <f>IF(Table1[[#This Row],[Thời gian]]="","",VLOOKUP(Table1[[#This Row],[Thời gian]]-TRUNC(Table1[[#This Row],[Thời gian]]),tblTimes78[],2,TRUE))</f>
        <v>10 AM - 12 PM</v>
      </c>
      <c r="H395" t="s">
        <v>435</v>
      </c>
      <c r="I395" t="s">
        <v>46</v>
      </c>
      <c r="J395" t="s">
        <v>97</v>
      </c>
      <c r="K395" t="str">
        <f>VLOOKUP(Table1[[#This Row],[Khu vực]],TUKHOA_DATA!$E$2:$F$12,2,FALSE)</f>
        <v>KV01</v>
      </c>
      <c r="L395" t="s">
        <v>43</v>
      </c>
      <c r="M395" t="str">
        <f>VLOOKUP(Table1[[#This Row],[Kênh mua hàng]],TUKHOA_DATA!$C$2:$D$12,2,FALSE)</f>
        <v>K02</v>
      </c>
      <c r="N395" t="s">
        <v>57</v>
      </c>
      <c r="O395" t="str">
        <f>VLOOKUP(Table1[[#This Row],[Nhân viên phụ trách]],TUKHOA_DATA!$G$2:$H$13,2,FALSE)</f>
        <v>NV02</v>
      </c>
      <c r="P395" s="18">
        <v>90</v>
      </c>
      <c r="Q395">
        <v>34</v>
      </c>
      <c r="R395" s="18">
        <f>Table1[[#This Row],[Số lượng]]*Table1[[#This Row],[Giá bán ($)]]</f>
        <v>3060</v>
      </c>
      <c r="S395">
        <f>VLOOKUP(Table1[[#This Row],[Tên dòng sản phẩm]],'Ngân sách'!$C$29:$D$32,2,FALSE)</f>
        <v>25</v>
      </c>
    </row>
    <row r="396" spans="1:19">
      <c r="A396" s="9">
        <v>44831</v>
      </c>
      <c r="B396" s="9" t="str">
        <f>CHOOSE(WEEKDAY(Table1[[#This Row],[Ngày]],1),"CN","T2","T3","T4","T5","T6","T7","CN")</f>
        <v>T3</v>
      </c>
      <c r="C396" t="str">
        <f>"Tháng "&amp;MONTH(Table1[[#This Row],[Ngày]]) &amp; "/" &amp;YEAR(Table1[[#This Row],[Ngày]])</f>
        <v>Tháng 9/2022</v>
      </c>
      <c r="D396" t="str">
        <f>"Q "&amp;IF(Table1[[#This Row],[Ngày]]="","",ROUNDUP(MONTH(Table1[[#This Row],[Ngày]])/3,0)) &amp; "/" &amp; YEAR(Table1[[#This Row],[Ngày]])</f>
        <v>Q 3/2022</v>
      </c>
      <c r="E396">
        <f>YEAR(Table1[[#This Row],[Ngày]])</f>
        <v>2022</v>
      </c>
      <c r="F396" s="5">
        <v>0.51181712962962966</v>
      </c>
      <c r="G396" t="str">
        <f>IF(Table1[[#This Row],[Thời gian]]="","",VLOOKUP(Table1[[#This Row],[Thời gian]]-TRUNC(Table1[[#This Row],[Thời gian]]),tblTimes78[],2,TRUE))</f>
        <v>12 PM - 2 PM</v>
      </c>
      <c r="H396" t="s">
        <v>436</v>
      </c>
      <c r="I396" t="s">
        <v>44</v>
      </c>
      <c r="J396" t="s">
        <v>97</v>
      </c>
      <c r="K396" t="str">
        <f>VLOOKUP(Table1[[#This Row],[Khu vực]],TUKHOA_DATA!$E$2:$F$12,2,FALSE)</f>
        <v>KV01</v>
      </c>
      <c r="L396" t="s">
        <v>43</v>
      </c>
      <c r="M396" t="str">
        <f>VLOOKUP(Table1[[#This Row],[Kênh mua hàng]],TUKHOA_DATA!$C$2:$D$12,2,FALSE)</f>
        <v>K02</v>
      </c>
      <c r="N396" t="s">
        <v>99</v>
      </c>
      <c r="O396" t="str">
        <f>VLOOKUP(Table1[[#This Row],[Nhân viên phụ trách]],TUKHOA_DATA!$G$2:$H$13,2,FALSE)</f>
        <v>NV03</v>
      </c>
      <c r="P396" s="18">
        <v>110</v>
      </c>
      <c r="Q396">
        <v>52</v>
      </c>
      <c r="R396" s="18">
        <f>Table1[[#This Row],[Số lượng]]*Table1[[#This Row],[Giá bán ($)]]</f>
        <v>5720</v>
      </c>
      <c r="S396">
        <f>VLOOKUP(Table1[[#This Row],[Tên dòng sản phẩm]],'Ngân sách'!$C$29:$D$32,2,FALSE)</f>
        <v>36</v>
      </c>
    </row>
    <row r="397" spans="1:19">
      <c r="A397" s="9">
        <v>44833</v>
      </c>
      <c r="B397" s="9" t="str">
        <f>CHOOSE(WEEKDAY(Table1[[#This Row],[Ngày]],1),"CN","T2","T3","T4","T5","T6","T7","CN")</f>
        <v>T5</v>
      </c>
      <c r="C397" t="str">
        <f>"Tháng "&amp;MONTH(Table1[[#This Row],[Ngày]]) &amp; "/" &amp;YEAR(Table1[[#This Row],[Ngày]])</f>
        <v>Tháng 9/2022</v>
      </c>
      <c r="D397" t="str">
        <f>"Q "&amp;IF(Table1[[#This Row],[Ngày]]="","",ROUNDUP(MONTH(Table1[[#This Row],[Ngày]])/3,0)) &amp; "/" &amp; YEAR(Table1[[#This Row],[Ngày]])</f>
        <v>Q 3/2022</v>
      </c>
      <c r="E397">
        <f>YEAR(Table1[[#This Row],[Ngày]])</f>
        <v>2022</v>
      </c>
      <c r="F397" s="5">
        <v>0.42484953703703704</v>
      </c>
      <c r="G397" t="str">
        <f>IF(Table1[[#This Row],[Thời gian]]="","",VLOOKUP(Table1[[#This Row],[Thời gian]]-TRUNC(Table1[[#This Row],[Thời gian]]),tblTimes78[],2,TRUE))</f>
        <v>10 AM - 12 PM</v>
      </c>
      <c r="H397" t="s">
        <v>437</v>
      </c>
      <c r="I397" t="s">
        <v>38</v>
      </c>
      <c r="J397" t="s">
        <v>52</v>
      </c>
      <c r="K397" t="str">
        <f>VLOOKUP(Table1[[#This Row],[Khu vực]],TUKHOA_DATA!$E$2:$F$12,2,FALSE)</f>
        <v>KV05</v>
      </c>
      <c r="L397" t="s">
        <v>43</v>
      </c>
      <c r="M397" t="str">
        <f>VLOOKUP(Table1[[#This Row],[Kênh mua hàng]],TUKHOA_DATA!$C$2:$D$12,2,FALSE)</f>
        <v>K02</v>
      </c>
      <c r="N397" t="s">
        <v>96</v>
      </c>
      <c r="O397" t="str">
        <f>VLOOKUP(Table1[[#This Row],[Nhân viên phụ trách]],TUKHOA_DATA!$G$2:$H$13,2,FALSE)</f>
        <v>NV04</v>
      </c>
      <c r="P397" s="18">
        <v>100</v>
      </c>
      <c r="Q397">
        <v>61</v>
      </c>
      <c r="R397" s="18">
        <f>Table1[[#This Row],[Số lượng]]*Table1[[#This Row],[Giá bán ($)]]</f>
        <v>6100</v>
      </c>
      <c r="S397">
        <f>VLOOKUP(Table1[[#This Row],[Tên dòng sản phẩm]],'Ngân sách'!$C$29:$D$32,2,FALSE)</f>
        <v>22</v>
      </c>
    </row>
    <row r="398" spans="1:19">
      <c r="A398" s="9">
        <v>44833</v>
      </c>
      <c r="B398" s="9" t="str">
        <f>CHOOSE(WEEKDAY(Table1[[#This Row],[Ngày]],1),"CN","T2","T3","T4","T5","T6","T7","CN")</f>
        <v>T5</v>
      </c>
      <c r="C398" t="str">
        <f>"Tháng "&amp;MONTH(Table1[[#This Row],[Ngày]]) &amp; "/" &amp;YEAR(Table1[[#This Row],[Ngày]])</f>
        <v>Tháng 9/2022</v>
      </c>
      <c r="D398" t="str">
        <f>"Q "&amp;IF(Table1[[#This Row],[Ngày]]="","",ROUNDUP(MONTH(Table1[[#This Row],[Ngày]])/3,0)) &amp; "/" &amp; YEAR(Table1[[#This Row],[Ngày]])</f>
        <v>Q 3/2022</v>
      </c>
      <c r="E398">
        <f>YEAR(Table1[[#This Row],[Ngày]])</f>
        <v>2022</v>
      </c>
      <c r="F398" s="5">
        <v>0.33758101851851857</v>
      </c>
      <c r="G398" t="str">
        <f>IF(Table1[[#This Row],[Thời gian]]="","",VLOOKUP(Table1[[#This Row],[Thời gian]]-TRUNC(Table1[[#This Row],[Thời gian]]),tblTimes78[],2,TRUE))</f>
        <v>8 AM - 10 AM</v>
      </c>
      <c r="H398" t="s">
        <v>438</v>
      </c>
      <c r="I398" t="s">
        <v>44</v>
      </c>
      <c r="J398" t="s">
        <v>54</v>
      </c>
      <c r="K398" t="str">
        <f>VLOOKUP(Table1[[#This Row],[Khu vực]],TUKHOA_DATA!$E$2:$F$12,2,FALSE)</f>
        <v>KV04</v>
      </c>
      <c r="L398" t="s">
        <v>43</v>
      </c>
      <c r="M398" t="str">
        <f>VLOOKUP(Table1[[#This Row],[Kênh mua hàng]],TUKHOA_DATA!$C$2:$D$12,2,FALSE)</f>
        <v>K02</v>
      </c>
      <c r="N398" t="s">
        <v>96</v>
      </c>
      <c r="O398" t="str">
        <f>VLOOKUP(Table1[[#This Row],[Nhân viên phụ trách]],TUKHOA_DATA!$G$2:$H$13,2,FALSE)</f>
        <v>NV04</v>
      </c>
      <c r="P398" s="18">
        <v>110</v>
      </c>
      <c r="Q398">
        <v>51</v>
      </c>
      <c r="R398" s="18">
        <f>Table1[[#This Row],[Số lượng]]*Table1[[#This Row],[Giá bán ($)]]</f>
        <v>5610</v>
      </c>
      <c r="S398">
        <f>VLOOKUP(Table1[[#This Row],[Tên dòng sản phẩm]],'Ngân sách'!$C$29:$D$32,2,FALSE)</f>
        <v>36</v>
      </c>
    </row>
    <row r="399" spans="1:19">
      <c r="A399" s="9">
        <v>44834</v>
      </c>
      <c r="B399" s="9" t="str">
        <f>CHOOSE(WEEKDAY(Table1[[#This Row],[Ngày]],1),"CN","T2","T3","T4","T5","T6","T7","CN")</f>
        <v>T6</v>
      </c>
      <c r="C399" t="str">
        <f>"Tháng "&amp;MONTH(Table1[[#This Row],[Ngày]]) &amp; "/" &amp;YEAR(Table1[[#This Row],[Ngày]])</f>
        <v>Tháng 9/2022</v>
      </c>
      <c r="D399" t="str">
        <f>"Q "&amp;IF(Table1[[#This Row],[Ngày]]="","",ROUNDUP(MONTH(Table1[[#This Row],[Ngày]])/3,0)) &amp; "/" &amp; YEAR(Table1[[#This Row],[Ngày]])</f>
        <v>Q 3/2022</v>
      </c>
      <c r="E399">
        <f>YEAR(Table1[[#This Row],[Ngày]])</f>
        <v>2022</v>
      </c>
      <c r="F399" s="5">
        <v>0.39819444444444446</v>
      </c>
      <c r="G399" t="str">
        <f>IF(Table1[[#This Row],[Thời gian]]="","",VLOOKUP(Table1[[#This Row],[Thời gian]]-TRUNC(Table1[[#This Row],[Thời gian]]),tblTimes78[],2,TRUE))</f>
        <v>8 AM - 10 AM</v>
      </c>
      <c r="H399" t="s">
        <v>439</v>
      </c>
      <c r="I399" t="s">
        <v>41</v>
      </c>
      <c r="J399" t="s">
        <v>97</v>
      </c>
      <c r="K399" t="str">
        <f>VLOOKUP(Table1[[#This Row],[Khu vực]],TUKHOA_DATA!$E$2:$F$12,2,FALSE)</f>
        <v>KV01</v>
      </c>
      <c r="L399" t="s">
        <v>43</v>
      </c>
      <c r="M399" t="str">
        <f>VLOOKUP(Table1[[#This Row],[Kênh mua hàng]],TUKHOA_DATA!$C$2:$D$12,2,FALSE)</f>
        <v>K02</v>
      </c>
      <c r="N399" t="s">
        <v>51</v>
      </c>
      <c r="O399" t="str">
        <f>VLOOKUP(Table1[[#This Row],[Nhân viên phụ trách]],TUKHOA_DATA!$G$2:$H$13,2,FALSE)</f>
        <v>NV01</v>
      </c>
      <c r="P399" s="18">
        <v>100</v>
      </c>
      <c r="Q399">
        <v>80</v>
      </c>
      <c r="R399" s="18">
        <f>Table1[[#This Row],[Số lượng]]*Table1[[#This Row],[Giá bán ($)]]</f>
        <v>8000</v>
      </c>
      <c r="S399">
        <f>VLOOKUP(Table1[[#This Row],[Tên dòng sản phẩm]],'Ngân sách'!$C$29:$D$32,2,FALSE)</f>
        <v>28</v>
      </c>
    </row>
    <row r="400" spans="1:19">
      <c r="A400" s="9">
        <v>44835</v>
      </c>
      <c r="B400" s="9" t="str">
        <f>CHOOSE(WEEKDAY(Table1[[#This Row],[Ngày]],1),"CN","T2","T3","T4","T5","T6","T7","CN")</f>
        <v>T7</v>
      </c>
      <c r="C400" t="str">
        <f>"Tháng "&amp;MONTH(Table1[[#This Row],[Ngày]]) &amp; "/" &amp;YEAR(Table1[[#This Row],[Ngày]])</f>
        <v>Tháng 10/2022</v>
      </c>
      <c r="D400" t="str">
        <f>"Q "&amp;IF(Table1[[#This Row],[Ngày]]="","",ROUNDUP(MONTH(Table1[[#This Row],[Ngày]])/3,0)) &amp; "/" &amp; YEAR(Table1[[#This Row],[Ngày]])</f>
        <v>Q 4/2022</v>
      </c>
      <c r="E400">
        <f>YEAR(Table1[[#This Row],[Ngày]])</f>
        <v>2022</v>
      </c>
      <c r="F400" s="5">
        <v>0.52280092592592597</v>
      </c>
      <c r="G400" t="str">
        <f>IF(Table1[[#This Row],[Thời gian]]="","",VLOOKUP(Table1[[#This Row],[Thời gian]]-TRUNC(Table1[[#This Row],[Thời gian]]),tblTimes78[],2,TRUE))</f>
        <v>12 PM - 2 PM</v>
      </c>
      <c r="H400" t="s">
        <v>440</v>
      </c>
      <c r="I400" t="s">
        <v>38</v>
      </c>
      <c r="J400" t="s">
        <v>89</v>
      </c>
      <c r="K400" t="str">
        <f>VLOOKUP(Table1[[#This Row],[Khu vực]],TUKHOA_DATA!$E$2:$F$12,2,FALSE)</f>
        <v>KV06</v>
      </c>
      <c r="L400" t="s">
        <v>43</v>
      </c>
      <c r="M400" t="str">
        <f>VLOOKUP(Table1[[#This Row],[Kênh mua hàng]],TUKHOA_DATA!$C$2:$D$12,2,FALSE)</f>
        <v>K02</v>
      </c>
      <c r="N400" t="s">
        <v>99</v>
      </c>
      <c r="O400" t="str">
        <f>VLOOKUP(Table1[[#This Row],[Nhân viên phụ trách]],TUKHOA_DATA!$G$2:$H$13,2,FALSE)</f>
        <v>NV03</v>
      </c>
      <c r="P400" s="18">
        <v>100</v>
      </c>
      <c r="Q400">
        <v>61</v>
      </c>
      <c r="R400" s="18">
        <f>Table1[[#This Row],[Số lượng]]*Table1[[#This Row],[Giá bán ($)]]</f>
        <v>6100</v>
      </c>
      <c r="S400">
        <f>VLOOKUP(Table1[[#This Row],[Tên dòng sản phẩm]],'Ngân sách'!$C$29:$D$32,2,FALSE)</f>
        <v>22</v>
      </c>
    </row>
    <row r="401" spans="1:19">
      <c r="A401" s="9">
        <v>44836</v>
      </c>
      <c r="B401" s="9" t="str">
        <f>CHOOSE(WEEKDAY(Table1[[#This Row],[Ngày]],1),"CN","T2","T3","T4","T5","T6","T7","CN")</f>
        <v>CN</v>
      </c>
      <c r="C401" t="str">
        <f>"Tháng "&amp;MONTH(Table1[[#This Row],[Ngày]]) &amp; "/" &amp;YEAR(Table1[[#This Row],[Ngày]])</f>
        <v>Tháng 10/2022</v>
      </c>
      <c r="D401" t="str">
        <f>"Q "&amp;IF(Table1[[#This Row],[Ngày]]="","",ROUNDUP(MONTH(Table1[[#This Row],[Ngày]])/3,0)) &amp; "/" &amp; YEAR(Table1[[#This Row],[Ngày]])</f>
        <v>Q 4/2022</v>
      </c>
      <c r="E401">
        <f>YEAR(Table1[[#This Row],[Ngày]])</f>
        <v>2022</v>
      </c>
      <c r="F401" s="5">
        <v>0.5581828703703704</v>
      </c>
      <c r="G401" t="str">
        <f>IF(Table1[[#This Row],[Thời gian]]="","",VLOOKUP(Table1[[#This Row],[Thời gian]]-TRUNC(Table1[[#This Row],[Thời gian]]),tblTimes78[],2,TRUE))</f>
        <v>12 PM - 2 PM</v>
      </c>
      <c r="H401" t="s">
        <v>441</v>
      </c>
      <c r="I401" t="s">
        <v>38</v>
      </c>
      <c r="J401" t="s">
        <v>54</v>
      </c>
      <c r="K401" t="str">
        <f>VLOOKUP(Table1[[#This Row],[Khu vực]],TUKHOA_DATA!$E$2:$F$12,2,FALSE)</f>
        <v>KV04</v>
      </c>
      <c r="L401" t="s">
        <v>43</v>
      </c>
      <c r="M401" t="str">
        <f>VLOOKUP(Table1[[#This Row],[Kênh mua hàng]],TUKHOA_DATA!$C$2:$D$12,2,FALSE)</f>
        <v>K02</v>
      </c>
      <c r="N401" t="s">
        <v>96</v>
      </c>
      <c r="O401" t="str">
        <f>VLOOKUP(Table1[[#This Row],[Nhân viên phụ trách]],TUKHOA_DATA!$G$2:$H$13,2,FALSE)</f>
        <v>NV04</v>
      </c>
      <c r="P401" s="18">
        <v>100</v>
      </c>
      <c r="Q401">
        <v>62</v>
      </c>
      <c r="R401" s="18">
        <f>Table1[[#This Row],[Số lượng]]*Table1[[#This Row],[Giá bán ($)]]</f>
        <v>6200</v>
      </c>
      <c r="S401">
        <f>VLOOKUP(Table1[[#This Row],[Tên dòng sản phẩm]],'Ngân sách'!$C$29:$D$32,2,FALSE)</f>
        <v>22</v>
      </c>
    </row>
    <row r="402" spans="1:19">
      <c r="A402" s="9">
        <v>44838</v>
      </c>
      <c r="B402" s="9" t="str">
        <f>CHOOSE(WEEKDAY(Table1[[#This Row],[Ngày]],1),"CN","T2","T3","T4","T5","T6","T7","CN")</f>
        <v>T3</v>
      </c>
      <c r="C402" t="str">
        <f>"Tháng "&amp;MONTH(Table1[[#This Row],[Ngày]]) &amp; "/" &amp;YEAR(Table1[[#This Row],[Ngày]])</f>
        <v>Tháng 10/2022</v>
      </c>
      <c r="D402" t="str">
        <f>"Q "&amp;IF(Table1[[#This Row],[Ngày]]="","",ROUNDUP(MONTH(Table1[[#This Row],[Ngày]])/3,0)) &amp; "/" &amp; YEAR(Table1[[#This Row],[Ngày]])</f>
        <v>Q 4/2022</v>
      </c>
      <c r="E402">
        <f>YEAR(Table1[[#This Row],[Ngày]])</f>
        <v>2022</v>
      </c>
      <c r="F402" s="5">
        <v>0.63377314814814811</v>
      </c>
      <c r="G402" t="str">
        <f>IF(Table1[[#This Row],[Thời gian]]="","",VLOOKUP(Table1[[#This Row],[Thời gian]]-TRUNC(Table1[[#This Row],[Thời gian]]),tblTimes78[],2,TRUE))</f>
        <v>2 PM - 4 PM</v>
      </c>
      <c r="H402" t="s">
        <v>445</v>
      </c>
      <c r="I402" t="s">
        <v>38</v>
      </c>
      <c r="J402" t="s">
        <v>97</v>
      </c>
      <c r="K402" t="str">
        <f>VLOOKUP(Table1[[#This Row],[Khu vực]],TUKHOA_DATA!$E$2:$F$12,2,FALSE)</f>
        <v>KV01</v>
      </c>
      <c r="L402" t="s">
        <v>43</v>
      </c>
      <c r="M402" t="str">
        <f>VLOOKUP(Table1[[#This Row],[Kênh mua hàng]],TUKHOA_DATA!$C$2:$D$12,2,FALSE)</f>
        <v>K02</v>
      </c>
      <c r="N402" t="s">
        <v>58</v>
      </c>
      <c r="O402" t="str">
        <f>VLOOKUP(Table1[[#This Row],[Nhân viên phụ trách]],TUKHOA_DATA!$G$2:$H$13,2,FALSE)</f>
        <v>NV05</v>
      </c>
      <c r="P402" s="18">
        <v>100</v>
      </c>
      <c r="Q402">
        <v>64</v>
      </c>
      <c r="R402" s="18">
        <f>Table1[[#This Row],[Số lượng]]*Table1[[#This Row],[Giá bán ($)]]</f>
        <v>6400</v>
      </c>
      <c r="S402">
        <f>VLOOKUP(Table1[[#This Row],[Tên dòng sản phẩm]],'Ngân sách'!$C$29:$D$32,2,FALSE)</f>
        <v>22</v>
      </c>
    </row>
    <row r="403" spans="1:19">
      <c r="A403" s="9">
        <v>44838</v>
      </c>
      <c r="B403" s="9" t="str">
        <f>CHOOSE(WEEKDAY(Table1[[#This Row],[Ngày]],1),"CN","T2","T3","T4","T5","T6","T7","CN")</f>
        <v>T3</v>
      </c>
      <c r="C403" t="str">
        <f>"Tháng "&amp;MONTH(Table1[[#This Row],[Ngày]]) &amp; "/" &amp;YEAR(Table1[[#This Row],[Ngày]])</f>
        <v>Tháng 10/2022</v>
      </c>
      <c r="D403" t="str">
        <f>"Q "&amp;IF(Table1[[#This Row],[Ngày]]="","",ROUNDUP(MONTH(Table1[[#This Row],[Ngày]])/3,0)) &amp; "/" &amp; YEAR(Table1[[#This Row],[Ngày]])</f>
        <v>Q 4/2022</v>
      </c>
      <c r="E403">
        <f>YEAR(Table1[[#This Row],[Ngày]])</f>
        <v>2022</v>
      </c>
      <c r="F403" s="5">
        <v>0.53795138888888883</v>
      </c>
      <c r="G403" t="str">
        <f>IF(Table1[[#This Row],[Thời gian]]="","",VLOOKUP(Table1[[#This Row],[Thời gian]]-TRUNC(Table1[[#This Row],[Thời gian]]),tblTimes78[],2,TRUE))</f>
        <v>12 PM - 2 PM</v>
      </c>
      <c r="H403" t="s">
        <v>446</v>
      </c>
      <c r="I403" t="s">
        <v>44</v>
      </c>
      <c r="J403" t="s">
        <v>54</v>
      </c>
      <c r="K403" t="str">
        <f>VLOOKUP(Table1[[#This Row],[Khu vực]],TUKHOA_DATA!$E$2:$F$12,2,FALSE)</f>
        <v>KV04</v>
      </c>
      <c r="L403" t="s">
        <v>43</v>
      </c>
      <c r="M403" t="str">
        <f>VLOOKUP(Table1[[#This Row],[Kênh mua hàng]],TUKHOA_DATA!$C$2:$D$12,2,FALSE)</f>
        <v>K02</v>
      </c>
      <c r="N403" t="s">
        <v>99</v>
      </c>
      <c r="O403" t="str">
        <f>VLOOKUP(Table1[[#This Row],[Nhân viên phụ trách]],TUKHOA_DATA!$G$2:$H$13,2,FALSE)</f>
        <v>NV03</v>
      </c>
      <c r="P403" s="18">
        <v>110</v>
      </c>
      <c r="Q403">
        <v>55</v>
      </c>
      <c r="R403" s="18">
        <f>Table1[[#This Row],[Số lượng]]*Table1[[#This Row],[Giá bán ($)]]</f>
        <v>6050</v>
      </c>
      <c r="S403">
        <f>VLOOKUP(Table1[[#This Row],[Tên dòng sản phẩm]],'Ngân sách'!$C$29:$D$32,2,FALSE)</f>
        <v>36</v>
      </c>
    </row>
    <row r="404" spans="1:19">
      <c r="A404" s="9">
        <v>44839</v>
      </c>
      <c r="B404" s="9" t="str">
        <f>CHOOSE(WEEKDAY(Table1[[#This Row],[Ngày]],1),"CN","T2","T3","T4","T5","T6","T7","CN")</f>
        <v>T4</v>
      </c>
      <c r="C404" t="str">
        <f>"Tháng "&amp;MONTH(Table1[[#This Row],[Ngày]]) &amp; "/" &amp;YEAR(Table1[[#This Row],[Ngày]])</f>
        <v>Tháng 10/2022</v>
      </c>
      <c r="D404" t="str">
        <f>"Q "&amp;IF(Table1[[#This Row],[Ngày]]="","",ROUNDUP(MONTH(Table1[[#This Row],[Ngày]])/3,0)) &amp; "/" &amp; YEAR(Table1[[#This Row],[Ngày]])</f>
        <v>Q 4/2022</v>
      </c>
      <c r="E404">
        <f>YEAR(Table1[[#This Row],[Ngày]])</f>
        <v>2022</v>
      </c>
      <c r="F404" s="5">
        <v>0.61697916666666663</v>
      </c>
      <c r="G404" t="str">
        <f>IF(Table1[[#This Row],[Thời gian]]="","",VLOOKUP(Table1[[#This Row],[Thời gian]]-TRUNC(Table1[[#This Row],[Thời gian]]),tblTimes78[],2,TRUE))</f>
        <v>2 PM - 4 PM</v>
      </c>
      <c r="H404" t="s">
        <v>447</v>
      </c>
      <c r="I404" t="s">
        <v>44</v>
      </c>
      <c r="J404" t="s">
        <v>97</v>
      </c>
      <c r="K404" t="str">
        <f>VLOOKUP(Table1[[#This Row],[Khu vực]],TUKHOA_DATA!$E$2:$F$12,2,FALSE)</f>
        <v>KV01</v>
      </c>
      <c r="L404" t="s">
        <v>43</v>
      </c>
      <c r="M404" t="str">
        <f>VLOOKUP(Table1[[#This Row],[Kênh mua hàng]],TUKHOA_DATA!$C$2:$D$12,2,FALSE)</f>
        <v>K02</v>
      </c>
      <c r="N404" t="s">
        <v>99</v>
      </c>
      <c r="O404" t="str">
        <f>VLOOKUP(Table1[[#This Row],[Nhân viên phụ trách]],TUKHOA_DATA!$G$2:$H$13,2,FALSE)</f>
        <v>NV03</v>
      </c>
      <c r="P404" s="18">
        <v>110</v>
      </c>
      <c r="Q404">
        <v>51</v>
      </c>
      <c r="R404" s="18">
        <f>Table1[[#This Row],[Số lượng]]*Table1[[#This Row],[Giá bán ($)]]</f>
        <v>5610</v>
      </c>
      <c r="S404">
        <f>VLOOKUP(Table1[[#This Row],[Tên dòng sản phẩm]],'Ngân sách'!$C$29:$D$32,2,FALSE)</f>
        <v>36</v>
      </c>
    </row>
    <row r="405" spans="1:19">
      <c r="A405" s="9">
        <v>44844</v>
      </c>
      <c r="B405" s="9" t="str">
        <f>CHOOSE(WEEKDAY(Table1[[#This Row],[Ngày]],1),"CN","T2","T3","T4","T5","T6","T7","CN")</f>
        <v>T2</v>
      </c>
      <c r="C405" t="str">
        <f>"Tháng "&amp;MONTH(Table1[[#This Row],[Ngày]]) &amp; "/" &amp;YEAR(Table1[[#This Row],[Ngày]])</f>
        <v>Tháng 10/2022</v>
      </c>
      <c r="D405" t="str">
        <f>"Q "&amp;IF(Table1[[#This Row],[Ngày]]="","",ROUNDUP(MONTH(Table1[[#This Row],[Ngày]])/3,0)) &amp; "/" &amp; YEAR(Table1[[#This Row],[Ngày]])</f>
        <v>Q 4/2022</v>
      </c>
      <c r="E405">
        <f>YEAR(Table1[[#This Row],[Ngày]])</f>
        <v>2022</v>
      </c>
      <c r="F405" s="5">
        <v>0.53795138888888883</v>
      </c>
      <c r="G405" t="str">
        <f>IF(Table1[[#This Row],[Thời gian]]="","",VLOOKUP(Table1[[#This Row],[Thời gian]]-TRUNC(Table1[[#This Row],[Thời gian]]),tblTimes78[],2,TRUE))</f>
        <v>12 PM - 2 PM</v>
      </c>
      <c r="H405" t="s">
        <v>451</v>
      </c>
      <c r="I405" t="s">
        <v>44</v>
      </c>
      <c r="J405" t="s">
        <v>89</v>
      </c>
      <c r="K405" t="str">
        <f>VLOOKUP(Table1[[#This Row],[Khu vực]],TUKHOA_DATA!$E$2:$F$12,2,FALSE)</f>
        <v>KV06</v>
      </c>
      <c r="L405" t="s">
        <v>43</v>
      </c>
      <c r="M405" t="str">
        <f>VLOOKUP(Table1[[#This Row],[Kênh mua hàng]],TUKHOA_DATA!$C$2:$D$12,2,FALSE)</f>
        <v>K02</v>
      </c>
      <c r="N405" t="s">
        <v>51</v>
      </c>
      <c r="O405" t="str">
        <f>VLOOKUP(Table1[[#This Row],[Nhân viên phụ trách]],TUKHOA_DATA!$G$2:$H$13,2,FALSE)</f>
        <v>NV01</v>
      </c>
      <c r="P405" s="18">
        <v>110</v>
      </c>
      <c r="Q405">
        <v>56</v>
      </c>
      <c r="R405" s="18">
        <f>Table1[[#This Row],[Số lượng]]*Table1[[#This Row],[Giá bán ($)]]</f>
        <v>6160</v>
      </c>
      <c r="S405">
        <f>VLOOKUP(Table1[[#This Row],[Tên dòng sản phẩm]],'Ngân sách'!$C$29:$D$32,2,FALSE)</f>
        <v>36</v>
      </c>
    </row>
    <row r="406" spans="1:19">
      <c r="A406" s="9">
        <v>44845</v>
      </c>
      <c r="B406" s="9" t="str">
        <f>CHOOSE(WEEKDAY(Table1[[#This Row],[Ngày]],1),"CN","T2","T3","T4","T5","T6","T7","CN")</f>
        <v>T3</v>
      </c>
      <c r="C406" t="str">
        <f>"Tháng "&amp;MONTH(Table1[[#This Row],[Ngày]]) &amp; "/" &amp;YEAR(Table1[[#This Row],[Ngày]])</f>
        <v>Tháng 10/2022</v>
      </c>
      <c r="D406" t="str">
        <f>"Q "&amp;IF(Table1[[#This Row],[Ngày]]="","",ROUNDUP(MONTH(Table1[[#This Row],[Ngày]])/3,0)) &amp; "/" &amp; YEAR(Table1[[#This Row],[Ngày]])</f>
        <v>Q 4/2022</v>
      </c>
      <c r="E406">
        <f>YEAR(Table1[[#This Row],[Ngày]])</f>
        <v>2022</v>
      </c>
      <c r="F406" s="5">
        <v>0.54631944444444447</v>
      </c>
      <c r="G406" t="str">
        <f>IF(Table1[[#This Row],[Thời gian]]="","",VLOOKUP(Table1[[#This Row],[Thời gian]]-TRUNC(Table1[[#This Row],[Thời gian]]),tblTimes78[],2,TRUE))</f>
        <v>12 PM - 2 PM</v>
      </c>
      <c r="H406" t="s">
        <v>453</v>
      </c>
      <c r="I406" t="s">
        <v>41</v>
      </c>
      <c r="J406" t="s">
        <v>54</v>
      </c>
      <c r="K406" t="str">
        <f>VLOOKUP(Table1[[#This Row],[Khu vực]],TUKHOA_DATA!$E$2:$F$12,2,FALSE)</f>
        <v>KV04</v>
      </c>
      <c r="L406" t="s">
        <v>43</v>
      </c>
      <c r="M406" t="str">
        <f>VLOOKUP(Table1[[#This Row],[Kênh mua hàng]],TUKHOA_DATA!$C$2:$D$12,2,FALSE)</f>
        <v>K02</v>
      </c>
      <c r="N406" t="s">
        <v>51</v>
      </c>
      <c r="O406" t="str">
        <f>VLOOKUP(Table1[[#This Row],[Nhân viên phụ trách]],TUKHOA_DATA!$G$2:$H$13,2,FALSE)</f>
        <v>NV01</v>
      </c>
      <c r="P406" s="18">
        <v>100</v>
      </c>
      <c r="Q406">
        <v>84</v>
      </c>
      <c r="R406" s="18">
        <f>Table1[[#This Row],[Số lượng]]*Table1[[#This Row],[Giá bán ($)]]</f>
        <v>8400</v>
      </c>
      <c r="S406">
        <f>VLOOKUP(Table1[[#This Row],[Tên dòng sản phẩm]],'Ngân sách'!$C$29:$D$32,2,FALSE)</f>
        <v>28</v>
      </c>
    </row>
    <row r="407" spans="1:19">
      <c r="A407" s="9">
        <v>44845</v>
      </c>
      <c r="B407" s="9" t="str">
        <f>CHOOSE(WEEKDAY(Table1[[#This Row],[Ngày]],1),"CN","T2","T3","T4","T5","T6","T7","CN")</f>
        <v>T3</v>
      </c>
      <c r="C407" t="str">
        <f>"Tháng "&amp;MONTH(Table1[[#This Row],[Ngày]]) &amp; "/" &amp;YEAR(Table1[[#This Row],[Ngày]])</f>
        <v>Tháng 10/2022</v>
      </c>
      <c r="D407" t="str">
        <f>"Q "&amp;IF(Table1[[#This Row],[Ngày]]="","",ROUNDUP(MONTH(Table1[[#This Row],[Ngày]])/3,0)) &amp; "/" &amp; YEAR(Table1[[#This Row],[Ngày]])</f>
        <v>Q 4/2022</v>
      </c>
      <c r="E407">
        <f>YEAR(Table1[[#This Row],[Ngày]])</f>
        <v>2022</v>
      </c>
      <c r="F407" s="5">
        <v>0.37782407407407409</v>
      </c>
      <c r="G407" t="str">
        <f>IF(Table1[[#This Row],[Thời gian]]="","",VLOOKUP(Table1[[#This Row],[Thời gian]]-TRUNC(Table1[[#This Row],[Thời gian]]),tblTimes78[],2,TRUE))</f>
        <v>8 AM - 10 AM</v>
      </c>
      <c r="H407" t="s">
        <v>454</v>
      </c>
      <c r="I407" t="s">
        <v>38</v>
      </c>
      <c r="J407" t="s">
        <v>52</v>
      </c>
      <c r="K407" t="str">
        <f>VLOOKUP(Table1[[#This Row],[Khu vực]],TUKHOA_DATA!$E$2:$F$12,2,FALSE)</f>
        <v>KV05</v>
      </c>
      <c r="L407" t="s">
        <v>43</v>
      </c>
      <c r="M407" t="str">
        <f>VLOOKUP(Table1[[#This Row],[Kênh mua hàng]],TUKHOA_DATA!$C$2:$D$12,2,FALSE)</f>
        <v>K02</v>
      </c>
      <c r="N407" t="s">
        <v>96</v>
      </c>
      <c r="O407" t="str">
        <f>VLOOKUP(Table1[[#This Row],[Nhân viên phụ trách]],TUKHOA_DATA!$G$2:$H$13,2,FALSE)</f>
        <v>NV04</v>
      </c>
      <c r="P407" s="18">
        <v>100</v>
      </c>
      <c r="Q407">
        <v>58</v>
      </c>
      <c r="R407" s="18">
        <f>Table1[[#This Row],[Số lượng]]*Table1[[#This Row],[Giá bán ($)]]</f>
        <v>5800</v>
      </c>
      <c r="S407">
        <f>VLOOKUP(Table1[[#This Row],[Tên dòng sản phẩm]],'Ngân sách'!$C$29:$D$32,2,FALSE)</f>
        <v>22</v>
      </c>
    </row>
    <row r="408" spans="1:19">
      <c r="A408" s="9">
        <v>44849</v>
      </c>
      <c r="B408" s="9" t="str">
        <f>CHOOSE(WEEKDAY(Table1[[#This Row],[Ngày]],1),"CN","T2","T3","T4","T5","T6","T7","CN")</f>
        <v>T7</v>
      </c>
      <c r="C408" t="str">
        <f>"Tháng "&amp;MONTH(Table1[[#This Row],[Ngày]]) &amp; "/" &amp;YEAR(Table1[[#This Row],[Ngày]])</f>
        <v>Tháng 10/2022</v>
      </c>
      <c r="D408" t="str">
        <f>"Q "&amp;IF(Table1[[#This Row],[Ngày]]="","",ROUNDUP(MONTH(Table1[[#This Row],[Ngày]])/3,0)) &amp; "/" &amp; YEAR(Table1[[#This Row],[Ngày]])</f>
        <v>Q 4/2022</v>
      </c>
      <c r="E408">
        <f>YEAR(Table1[[#This Row],[Ngày]])</f>
        <v>2022</v>
      </c>
      <c r="F408" s="5">
        <v>0.35136574074074073</v>
      </c>
      <c r="G408" t="str">
        <f>IF(Table1[[#This Row],[Thời gian]]="","",VLOOKUP(Table1[[#This Row],[Thời gian]]-TRUNC(Table1[[#This Row],[Thời gian]]),tblTimes78[],2,TRUE))</f>
        <v>8 AM - 10 AM</v>
      </c>
      <c r="H408" t="s">
        <v>458</v>
      </c>
      <c r="I408" t="s">
        <v>46</v>
      </c>
      <c r="J408" t="s">
        <v>56</v>
      </c>
      <c r="K408" t="str">
        <f>VLOOKUP(Table1[[#This Row],[Khu vực]],TUKHOA_DATA!$E$2:$F$12,2,FALSE)</f>
        <v>KV03</v>
      </c>
      <c r="L408" t="s">
        <v>43</v>
      </c>
      <c r="M408" t="str">
        <f>VLOOKUP(Table1[[#This Row],[Kênh mua hàng]],TUKHOA_DATA!$C$2:$D$12,2,FALSE)</f>
        <v>K02</v>
      </c>
      <c r="N408" t="s">
        <v>51</v>
      </c>
      <c r="O408" t="str">
        <f>VLOOKUP(Table1[[#This Row],[Nhân viên phụ trách]],TUKHOA_DATA!$G$2:$H$13,2,FALSE)</f>
        <v>NV01</v>
      </c>
      <c r="P408" s="18">
        <v>90</v>
      </c>
      <c r="Q408">
        <v>33</v>
      </c>
      <c r="R408" s="18">
        <f>Table1[[#This Row],[Số lượng]]*Table1[[#This Row],[Giá bán ($)]]</f>
        <v>2970</v>
      </c>
      <c r="S408">
        <f>VLOOKUP(Table1[[#This Row],[Tên dòng sản phẩm]],'Ngân sách'!$C$29:$D$32,2,FALSE)</f>
        <v>25</v>
      </c>
    </row>
    <row r="409" spans="1:19">
      <c r="A409" s="9">
        <v>44851</v>
      </c>
      <c r="B409" s="9" t="str">
        <f>CHOOSE(WEEKDAY(Table1[[#This Row],[Ngày]],1),"CN","T2","T3","T4","T5","T6","T7","CN")</f>
        <v>T2</v>
      </c>
      <c r="C409" t="str">
        <f>"Tháng "&amp;MONTH(Table1[[#This Row],[Ngày]]) &amp; "/" &amp;YEAR(Table1[[#This Row],[Ngày]])</f>
        <v>Tháng 10/2022</v>
      </c>
      <c r="D409" t="str">
        <f>"Q "&amp;IF(Table1[[#This Row],[Ngày]]="","",ROUNDUP(MONTH(Table1[[#This Row],[Ngày]])/3,0)) &amp; "/" &amp; YEAR(Table1[[#This Row],[Ngày]])</f>
        <v>Q 4/2022</v>
      </c>
      <c r="E409">
        <f>YEAR(Table1[[#This Row],[Ngày]])</f>
        <v>2022</v>
      </c>
      <c r="F409" s="5">
        <v>0.65263888888888888</v>
      </c>
      <c r="G409" t="str">
        <f>IF(Table1[[#This Row],[Thời gian]]="","",VLOOKUP(Table1[[#This Row],[Thời gian]]-TRUNC(Table1[[#This Row],[Thời gian]]),tblTimes78[],2,TRUE))</f>
        <v>2 PM - 4 PM</v>
      </c>
      <c r="H409" t="s">
        <v>459</v>
      </c>
      <c r="I409" t="s">
        <v>41</v>
      </c>
      <c r="J409" t="s">
        <v>52</v>
      </c>
      <c r="K409" t="str">
        <f>VLOOKUP(Table1[[#This Row],[Khu vực]],TUKHOA_DATA!$E$2:$F$12,2,FALSE)</f>
        <v>KV05</v>
      </c>
      <c r="L409" t="s">
        <v>43</v>
      </c>
      <c r="M409" t="str">
        <f>VLOOKUP(Table1[[#This Row],[Kênh mua hàng]],TUKHOA_DATA!$C$2:$D$12,2,FALSE)</f>
        <v>K02</v>
      </c>
      <c r="N409" t="s">
        <v>96</v>
      </c>
      <c r="O409" t="str">
        <f>VLOOKUP(Table1[[#This Row],[Nhân viên phụ trách]],TUKHOA_DATA!$G$2:$H$13,2,FALSE)</f>
        <v>NV04</v>
      </c>
      <c r="P409" s="18">
        <v>100</v>
      </c>
      <c r="Q409">
        <v>79</v>
      </c>
      <c r="R409" s="18">
        <f>Table1[[#This Row],[Số lượng]]*Table1[[#This Row],[Giá bán ($)]]</f>
        <v>7900</v>
      </c>
      <c r="S409">
        <f>VLOOKUP(Table1[[#This Row],[Tên dòng sản phẩm]],'Ngân sách'!$C$29:$D$32,2,FALSE)</f>
        <v>28</v>
      </c>
    </row>
    <row r="410" spans="1:19">
      <c r="A410" s="9">
        <v>44852</v>
      </c>
      <c r="B410" s="9" t="str">
        <f>CHOOSE(WEEKDAY(Table1[[#This Row],[Ngày]],1),"CN","T2","T3","T4","T5","T6","T7","CN")</f>
        <v>T3</v>
      </c>
      <c r="C410" t="str">
        <f>"Tháng "&amp;MONTH(Table1[[#This Row],[Ngày]]) &amp; "/" &amp;YEAR(Table1[[#This Row],[Ngày]])</f>
        <v>Tháng 10/2022</v>
      </c>
      <c r="D410" t="str">
        <f>"Q "&amp;IF(Table1[[#This Row],[Ngày]]="","",ROUNDUP(MONTH(Table1[[#This Row],[Ngày]])/3,0)) &amp; "/" &amp; YEAR(Table1[[#This Row],[Ngày]])</f>
        <v>Q 4/2022</v>
      </c>
      <c r="E410">
        <f>YEAR(Table1[[#This Row],[Ngày]])</f>
        <v>2022</v>
      </c>
      <c r="F410" s="5">
        <v>0.35136574074074073</v>
      </c>
      <c r="G410" t="str">
        <f>IF(Table1[[#This Row],[Thời gian]]="","",VLOOKUP(Table1[[#This Row],[Thời gian]]-TRUNC(Table1[[#This Row],[Thời gian]]),tblTimes78[],2,TRUE))</f>
        <v>8 AM - 10 AM</v>
      </c>
      <c r="H410" t="s">
        <v>461</v>
      </c>
      <c r="I410" t="s">
        <v>38</v>
      </c>
      <c r="J410" t="s">
        <v>54</v>
      </c>
      <c r="K410" t="str">
        <f>VLOOKUP(Table1[[#This Row],[Khu vực]],TUKHOA_DATA!$E$2:$F$12,2,FALSE)</f>
        <v>KV04</v>
      </c>
      <c r="L410" t="s">
        <v>43</v>
      </c>
      <c r="M410" t="str">
        <f>VLOOKUP(Table1[[#This Row],[Kênh mua hàng]],TUKHOA_DATA!$C$2:$D$12,2,FALSE)</f>
        <v>K02</v>
      </c>
      <c r="N410" t="s">
        <v>58</v>
      </c>
      <c r="O410" t="str">
        <f>VLOOKUP(Table1[[#This Row],[Nhân viên phụ trách]],TUKHOA_DATA!$G$2:$H$13,2,FALSE)</f>
        <v>NV05</v>
      </c>
      <c r="P410" s="18">
        <v>100</v>
      </c>
      <c r="Q410">
        <v>64</v>
      </c>
      <c r="R410" s="18">
        <f>Table1[[#This Row],[Số lượng]]*Table1[[#This Row],[Giá bán ($)]]</f>
        <v>6400</v>
      </c>
      <c r="S410">
        <f>VLOOKUP(Table1[[#This Row],[Tên dòng sản phẩm]],'Ngân sách'!$C$29:$D$32,2,FALSE)</f>
        <v>22</v>
      </c>
    </row>
    <row r="411" spans="1:19">
      <c r="A411" s="9">
        <v>44854</v>
      </c>
      <c r="B411" s="9" t="str">
        <f>CHOOSE(WEEKDAY(Table1[[#This Row],[Ngày]],1),"CN","T2","T3","T4","T5","T6","T7","CN")</f>
        <v>T5</v>
      </c>
      <c r="C411" t="str">
        <f>"Tháng "&amp;MONTH(Table1[[#This Row],[Ngày]]) &amp; "/" &amp;YEAR(Table1[[#This Row],[Ngày]])</f>
        <v>Tháng 10/2022</v>
      </c>
      <c r="D411" t="str">
        <f>"Q "&amp;IF(Table1[[#This Row],[Ngày]]="","",ROUNDUP(MONTH(Table1[[#This Row],[Ngày]])/3,0)) &amp; "/" &amp; YEAR(Table1[[#This Row],[Ngày]])</f>
        <v>Q 4/2022</v>
      </c>
      <c r="E411">
        <f>YEAR(Table1[[#This Row],[Ngày]])</f>
        <v>2022</v>
      </c>
      <c r="F411" s="5">
        <v>0.5581828703703704</v>
      </c>
      <c r="G411" t="str">
        <f>IF(Table1[[#This Row],[Thời gian]]="","",VLOOKUP(Table1[[#This Row],[Thời gian]]-TRUNC(Table1[[#This Row],[Thời gian]]),tblTimes78[],2,TRUE))</f>
        <v>12 PM - 2 PM</v>
      </c>
      <c r="H411" t="s">
        <v>462</v>
      </c>
      <c r="I411" t="s">
        <v>41</v>
      </c>
      <c r="J411" t="s">
        <v>52</v>
      </c>
      <c r="K411" t="str">
        <f>VLOOKUP(Table1[[#This Row],[Khu vực]],TUKHOA_DATA!$E$2:$F$12,2,FALSE)</f>
        <v>KV05</v>
      </c>
      <c r="L411" t="s">
        <v>43</v>
      </c>
      <c r="M411" t="str">
        <f>VLOOKUP(Table1[[#This Row],[Kênh mua hàng]],TUKHOA_DATA!$C$2:$D$12,2,FALSE)</f>
        <v>K02</v>
      </c>
      <c r="N411" t="s">
        <v>58</v>
      </c>
      <c r="O411" t="str">
        <f>VLOOKUP(Table1[[#This Row],[Nhân viên phụ trách]],TUKHOA_DATA!$G$2:$H$13,2,FALSE)</f>
        <v>NV05</v>
      </c>
      <c r="P411" s="18">
        <v>100</v>
      </c>
      <c r="Q411">
        <v>83</v>
      </c>
      <c r="R411" s="18">
        <f>Table1[[#This Row],[Số lượng]]*Table1[[#This Row],[Giá bán ($)]]</f>
        <v>8300</v>
      </c>
      <c r="S411">
        <f>VLOOKUP(Table1[[#This Row],[Tên dòng sản phẩm]],'Ngân sách'!$C$29:$D$32,2,FALSE)</f>
        <v>28</v>
      </c>
    </row>
    <row r="412" spans="1:19">
      <c r="A412" s="9">
        <v>44856</v>
      </c>
      <c r="B412" s="9" t="str">
        <f>CHOOSE(WEEKDAY(Table1[[#This Row],[Ngày]],1),"CN","T2","T3","T4","T5","T6","T7","CN")</f>
        <v>T7</v>
      </c>
      <c r="C412" t="str">
        <f>"Tháng "&amp;MONTH(Table1[[#This Row],[Ngày]]) &amp; "/" &amp;YEAR(Table1[[#This Row],[Ngày]])</f>
        <v>Tháng 10/2022</v>
      </c>
      <c r="D412" t="str">
        <f>"Q "&amp;IF(Table1[[#This Row],[Ngày]]="","",ROUNDUP(MONTH(Table1[[#This Row],[Ngày]])/3,0)) &amp; "/" &amp; YEAR(Table1[[#This Row],[Ngày]])</f>
        <v>Q 4/2022</v>
      </c>
      <c r="E412">
        <f>YEAR(Table1[[#This Row],[Ngày]])</f>
        <v>2022</v>
      </c>
      <c r="F412" s="5">
        <v>0.63377314814814811</v>
      </c>
      <c r="G412" t="str">
        <f>IF(Table1[[#This Row],[Thời gian]]="","",VLOOKUP(Table1[[#This Row],[Thời gian]]-TRUNC(Table1[[#This Row],[Thời gian]]),tblTimes78[],2,TRUE))</f>
        <v>2 PM - 4 PM</v>
      </c>
      <c r="H412" t="s">
        <v>464</v>
      </c>
      <c r="I412" t="s">
        <v>41</v>
      </c>
      <c r="J412" t="s">
        <v>52</v>
      </c>
      <c r="K412" t="str">
        <f>VLOOKUP(Table1[[#This Row],[Khu vực]],TUKHOA_DATA!$E$2:$F$12,2,FALSE)</f>
        <v>KV05</v>
      </c>
      <c r="L412" t="s">
        <v>43</v>
      </c>
      <c r="M412" t="str">
        <f>VLOOKUP(Table1[[#This Row],[Kênh mua hàng]],TUKHOA_DATA!$C$2:$D$12,2,FALSE)</f>
        <v>K02</v>
      </c>
      <c r="N412" t="s">
        <v>51</v>
      </c>
      <c r="O412" t="str">
        <f>VLOOKUP(Table1[[#This Row],[Nhân viên phụ trách]],TUKHOA_DATA!$G$2:$H$13,2,FALSE)</f>
        <v>NV01</v>
      </c>
      <c r="P412" s="18">
        <v>100</v>
      </c>
      <c r="Q412">
        <v>79</v>
      </c>
      <c r="R412" s="18">
        <f>Table1[[#This Row],[Số lượng]]*Table1[[#This Row],[Giá bán ($)]]</f>
        <v>7900</v>
      </c>
      <c r="S412">
        <f>VLOOKUP(Table1[[#This Row],[Tên dòng sản phẩm]],'Ngân sách'!$C$29:$D$32,2,FALSE)</f>
        <v>28</v>
      </c>
    </row>
    <row r="413" spans="1:19">
      <c r="A413" s="9">
        <v>44859</v>
      </c>
      <c r="B413" s="9" t="str">
        <f>CHOOSE(WEEKDAY(Table1[[#This Row],[Ngày]],1),"CN","T2","T3","T4","T5","T6","T7","CN")</f>
        <v>T3</v>
      </c>
      <c r="C413" t="str">
        <f>"Tháng "&amp;MONTH(Table1[[#This Row],[Ngày]]) &amp; "/" &amp;YEAR(Table1[[#This Row],[Ngày]])</f>
        <v>Tháng 10/2022</v>
      </c>
      <c r="D413" t="str">
        <f>"Q "&amp;IF(Table1[[#This Row],[Ngày]]="","",ROUNDUP(MONTH(Table1[[#This Row],[Ngày]])/3,0)) &amp; "/" &amp; YEAR(Table1[[#This Row],[Ngày]])</f>
        <v>Q 4/2022</v>
      </c>
      <c r="E413">
        <f>YEAR(Table1[[#This Row],[Ngày]])</f>
        <v>2022</v>
      </c>
      <c r="F413" s="5">
        <v>0.46900462962962958</v>
      </c>
      <c r="G413" t="str">
        <f>IF(Table1[[#This Row],[Thời gian]]="","",VLOOKUP(Table1[[#This Row],[Thời gian]]-TRUNC(Table1[[#This Row],[Thời gian]]),tblTimes78[],2,TRUE))</f>
        <v>10 AM - 12 PM</v>
      </c>
      <c r="H413" t="s">
        <v>467</v>
      </c>
      <c r="I413" t="s">
        <v>46</v>
      </c>
      <c r="J413" t="s">
        <v>94</v>
      </c>
      <c r="K413" t="str">
        <f>VLOOKUP(Table1[[#This Row],[Khu vực]],TUKHOA_DATA!$E$2:$F$12,2,FALSE)</f>
        <v>KV02</v>
      </c>
      <c r="L413" t="s">
        <v>43</v>
      </c>
      <c r="M413" t="str">
        <f>VLOOKUP(Table1[[#This Row],[Kênh mua hàng]],TUKHOA_DATA!$C$2:$D$12,2,FALSE)</f>
        <v>K02</v>
      </c>
      <c r="N413" t="s">
        <v>51</v>
      </c>
      <c r="O413" t="str">
        <f>VLOOKUP(Table1[[#This Row],[Nhân viên phụ trách]],TUKHOA_DATA!$G$2:$H$13,2,FALSE)</f>
        <v>NV01</v>
      </c>
      <c r="P413" s="18">
        <v>90</v>
      </c>
      <c r="Q413">
        <v>33</v>
      </c>
      <c r="R413" s="18">
        <f>Table1[[#This Row],[Số lượng]]*Table1[[#This Row],[Giá bán ($)]]</f>
        <v>2970</v>
      </c>
      <c r="S413">
        <f>VLOOKUP(Table1[[#This Row],[Tên dòng sản phẩm]],'Ngân sách'!$C$29:$D$32,2,FALSE)</f>
        <v>25</v>
      </c>
    </row>
    <row r="414" spans="1:19">
      <c r="A414" s="9">
        <v>44859</v>
      </c>
      <c r="B414" s="9" t="str">
        <f>CHOOSE(WEEKDAY(Table1[[#This Row],[Ngày]],1),"CN","T2","T3","T4","T5","T6","T7","CN")</f>
        <v>T3</v>
      </c>
      <c r="C414" t="str">
        <f>"Tháng "&amp;MONTH(Table1[[#This Row],[Ngày]]) &amp; "/" &amp;YEAR(Table1[[#This Row],[Ngày]])</f>
        <v>Tháng 10/2022</v>
      </c>
      <c r="D414" t="str">
        <f>"Q "&amp;IF(Table1[[#This Row],[Ngày]]="","",ROUNDUP(MONTH(Table1[[#This Row],[Ngày]])/3,0)) &amp; "/" &amp; YEAR(Table1[[#This Row],[Ngày]])</f>
        <v>Q 4/2022</v>
      </c>
      <c r="E414">
        <f>YEAR(Table1[[#This Row],[Ngày]])</f>
        <v>2022</v>
      </c>
      <c r="F414" s="5">
        <v>0.63377314814814811</v>
      </c>
      <c r="G414" t="str">
        <f>IF(Table1[[#This Row],[Thời gian]]="","",VLOOKUP(Table1[[#This Row],[Thời gian]]-TRUNC(Table1[[#This Row],[Thời gian]]),tblTimes78[],2,TRUE))</f>
        <v>2 PM - 4 PM</v>
      </c>
      <c r="H414" t="s">
        <v>468</v>
      </c>
      <c r="I414" t="s">
        <v>38</v>
      </c>
      <c r="J414" t="s">
        <v>52</v>
      </c>
      <c r="K414" t="str">
        <f>VLOOKUP(Table1[[#This Row],[Khu vực]],TUKHOA_DATA!$E$2:$F$12,2,FALSE)</f>
        <v>KV05</v>
      </c>
      <c r="L414" t="s">
        <v>43</v>
      </c>
      <c r="M414" t="str">
        <f>VLOOKUP(Table1[[#This Row],[Kênh mua hàng]],TUKHOA_DATA!$C$2:$D$12,2,FALSE)</f>
        <v>K02</v>
      </c>
      <c r="N414" t="s">
        <v>96</v>
      </c>
      <c r="O414" t="str">
        <f>VLOOKUP(Table1[[#This Row],[Nhân viên phụ trách]],TUKHOA_DATA!$G$2:$H$13,2,FALSE)</f>
        <v>NV04</v>
      </c>
      <c r="P414" s="18">
        <v>100</v>
      </c>
      <c r="Q414">
        <v>59</v>
      </c>
      <c r="R414" s="18">
        <f>Table1[[#This Row],[Số lượng]]*Table1[[#This Row],[Giá bán ($)]]</f>
        <v>5900</v>
      </c>
      <c r="S414">
        <f>VLOOKUP(Table1[[#This Row],[Tên dòng sản phẩm]],'Ngân sách'!$C$29:$D$32,2,FALSE)</f>
        <v>22</v>
      </c>
    </row>
    <row r="415" spans="1:19">
      <c r="A415" s="9">
        <v>44861</v>
      </c>
      <c r="B415" s="9" t="str">
        <f>CHOOSE(WEEKDAY(Table1[[#This Row],[Ngày]],1),"CN","T2","T3","T4","T5","T6","T7","CN")</f>
        <v>T5</v>
      </c>
      <c r="C415" t="str">
        <f>"Tháng "&amp;MONTH(Table1[[#This Row],[Ngày]]) &amp; "/" &amp;YEAR(Table1[[#This Row],[Ngày]])</f>
        <v>Tháng 10/2022</v>
      </c>
      <c r="D415" t="str">
        <f>"Q "&amp;IF(Table1[[#This Row],[Ngày]]="","",ROUNDUP(MONTH(Table1[[#This Row],[Ngày]])/3,0)) &amp; "/" &amp; YEAR(Table1[[#This Row],[Ngày]])</f>
        <v>Q 4/2022</v>
      </c>
      <c r="E415">
        <f>YEAR(Table1[[#This Row],[Ngày]])</f>
        <v>2022</v>
      </c>
      <c r="F415" s="5">
        <v>0.68280092592592589</v>
      </c>
      <c r="G415" t="str">
        <f>IF(Table1[[#This Row],[Thời gian]]="","",VLOOKUP(Table1[[#This Row],[Thời gian]]-TRUNC(Table1[[#This Row],[Thời gian]]),tblTimes78[],2,TRUE))</f>
        <v>4 PM - 6 PM</v>
      </c>
      <c r="H415" t="s">
        <v>469</v>
      </c>
      <c r="I415" t="s">
        <v>41</v>
      </c>
      <c r="J415" t="s">
        <v>97</v>
      </c>
      <c r="K415" t="str">
        <f>VLOOKUP(Table1[[#This Row],[Khu vực]],TUKHOA_DATA!$E$2:$F$12,2,FALSE)</f>
        <v>KV01</v>
      </c>
      <c r="L415" t="s">
        <v>43</v>
      </c>
      <c r="M415" t="str">
        <f>VLOOKUP(Table1[[#This Row],[Kênh mua hàng]],TUKHOA_DATA!$C$2:$D$12,2,FALSE)</f>
        <v>K02</v>
      </c>
      <c r="N415" t="s">
        <v>57</v>
      </c>
      <c r="O415" t="str">
        <f>VLOOKUP(Table1[[#This Row],[Nhân viên phụ trách]],TUKHOA_DATA!$G$2:$H$13,2,FALSE)</f>
        <v>NV02</v>
      </c>
      <c r="P415" s="18">
        <v>100</v>
      </c>
      <c r="Q415">
        <v>83</v>
      </c>
      <c r="R415" s="18">
        <f>Table1[[#This Row],[Số lượng]]*Table1[[#This Row],[Giá bán ($)]]</f>
        <v>8300</v>
      </c>
      <c r="S415">
        <f>VLOOKUP(Table1[[#This Row],[Tên dòng sản phẩm]],'Ngân sách'!$C$29:$D$32,2,FALSE)</f>
        <v>28</v>
      </c>
    </row>
    <row r="416" spans="1:19">
      <c r="A416" s="9">
        <v>44861</v>
      </c>
      <c r="B416" s="9" t="str">
        <f>CHOOSE(WEEKDAY(Table1[[#This Row],[Ngày]],1),"CN","T2","T3","T4","T5","T6","T7","CN")</f>
        <v>T5</v>
      </c>
      <c r="C416" t="str">
        <f>"Tháng "&amp;MONTH(Table1[[#This Row],[Ngày]]) &amp; "/" &amp;YEAR(Table1[[#This Row],[Ngày]])</f>
        <v>Tháng 10/2022</v>
      </c>
      <c r="D416" t="str">
        <f>"Q "&amp;IF(Table1[[#This Row],[Ngày]]="","",ROUNDUP(MONTH(Table1[[#This Row],[Ngày]])/3,0)) &amp; "/" &amp; YEAR(Table1[[#This Row],[Ngày]])</f>
        <v>Q 4/2022</v>
      </c>
      <c r="E416">
        <f>YEAR(Table1[[#This Row],[Ngày]])</f>
        <v>2022</v>
      </c>
      <c r="F416" s="5">
        <v>0.42484953703703704</v>
      </c>
      <c r="G416" t="str">
        <f>IF(Table1[[#This Row],[Thời gian]]="","",VLOOKUP(Table1[[#This Row],[Thời gian]]-TRUNC(Table1[[#This Row],[Thời gian]]),tblTimes78[],2,TRUE))</f>
        <v>10 AM - 12 PM</v>
      </c>
      <c r="H416" t="s">
        <v>470</v>
      </c>
      <c r="I416" t="s">
        <v>44</v>
      </c>
      <c r="J416" t="s">
        <v>89</v>
      </c>
      <c r="K416" t="str">
        <f>VLOOKUP(Table1[[#This Row],[Khu vực]],TUKHOA_DATA!$E$2:$F$12,2,FALSE)</f>
        <v>KV06</v>
      </c>
      <c r="L416" t="s">
        <v>43</v>
      </c>
      <c r="M416" t="str">
        <f>VLOOKUP(Table1[[#This Row],[Kênh mua hàng]],TUKHOA_DATA!$C$2:$D$12,2,FALSE)</f>
        <v>K02</v>
      </c>
      <c r="N416" t="s">
        <v>51</v>
      </c>
      <c r="O416" t="str">
        <f>VLOOKUP(Table1[[#This Row],[Nhân viên phụ trách]],TUKHOA_DATA!$G$2:$H$13,2,FALSE)</f>
        <v>NV01</v>
      </c>
      <c r="P416" s="18">
        <v>110</v>
      </c>
      <c r="Q416">
        <v>55</v>
      </c>
      <c r="R416" s="18">
        <f>Table1[[#This Row],[Số lượng]]*Table1[[#This Row],[Giá bán ($)]]</f>
        <v>6050</v>
      </c>
      <c r="S416">
        <f>VLOOKUP(Table1[[#This Row],[Tên dòng sản phẩm]],'Ngân sách'!$C$29:$D$32,2,FALSE)</f>
        <v>36</v>
      </c>
    </row>
    <row r="417" spans="1:19">
      <c r="A417" s="9">
        <v>44863</v>
      </c>
      <c r="B417" s="9" t="str">
        <f>CHOOSE(WEEKDAY(Table1[[#This Row],[Ngày]],1),"CN","T2","T3","T4","T5","T6","T7","CN")</f>
        <v>T7</v>
      </c>
      <c r="C417" t="str">
        <f>"Tháng "&amp;MONTH(Table1[[#This Row],[Ngày]]) &amp; "/" &amp;YEAR(Table1[[#This Row],[Ngày]])</f>
        <v>Tháng 10/2022</v>
      </c>
      <c r="D417" t="str">
        <f>"Q "&amp;IF(Table1[[#This Row],[Ngày]]="","",ROUNDUP(MONTH(Table1[[#This Row],[Ngày]])/3,0)) &amp; "/" &amp; YEAR(Table1[[#This Row],[Ngày]])</f>
        <v>Q 4/2022</v>
      </c>
      <c r="E417">
        <f>YEAR(Table1[[#This Row],[Ngày]])</f>
        <v>2022</v>
      </c>
      <c r="F417" s="5">
        <v>0.48434027777777783</v>
      </c>
      <c r="G417" t="str">
        <f>IF(Table1[[#This Row],[Thời gian]]="","",VLOOKUP(Table1[[#This Row],[Thời gian]]-TRUNC(Table1[[#This Row],[Thời gian]]),tblTimes78[],2,TRUE))</f>
        <v>10 AM - 12 PM</v>
      </c>
      <c r="H417" t="s">
        <v>471</v>
      </c>
      <c r="I417" t="s">
        <v>44</v>
      </c>
      <c r="J417" t="s">
        <v>89</v>
      </c>
      <c r="K417" t="str">
        <f>VLOOKUP(Table1[[#This Row],[Khu vực]],TUKHOA_DATA!$E$2:$F$12,2,FALSE)</f>
        <v>KV06</v>
      </c>
      <c r="L417" t="s">
        <v>43</v>
      </c>
      <c r="M417" t="str">
        <f>VLOOKUP(Table1[[#This Row],[Kênh mua hàng]],TUKHOA_DATA!$C$2:$D$12,2,FALSE)</f>
        <v>K02</v>
      </c>
      <c r="N417" t="s">
        <v>99</v>
      </c>
      <c r="O417" t="str">
        <f>VLOOKUP(Table1[[#This Row],[Nhân viên phụ trách]],TUKHOA_DATA!$G$2:$H$13,2,FALSE)</f>
        <v>NV03</v>
      </c>
      <c r="P417" s="18">
        <v>110</v>
      </c>
      <c r="Q417">
        <v>51</v>
      </c>
      <c r="R417" s="18">
        <f>Table1[[#This Row],[Số lượng]]*Table1[[#This Row],[Giá bán ($)]]</f>
        <v>5610</v>
      </c>
      <c r="S417">
        <f>VLOOKUP(Table1[[#This Row],[Tên dòng sản phẩm]],'Ngân sách'!$C$29:$D$32,2,FALSE)</f>
        <v>36</v>
      </c>
    </row>
    <row r="418" spans="1:19">
      <c r="A418" s="9">
        <v>44867</v>
      </c>
      <c r="B418" s="9" t="str">
        <f>CHOOSE(WEEKDAY(Table1[[#This Row],[Ngày]],1),"CN","T2","T3","T4","T5","T6","T7","CN")</f>
        <v>T4</v>
      </c>
      <c r="C418" t="str">
        <f>"Tháng "&amp;MONTH(Table1[[#This Row],[Ngày]]) &amp; "/" &amp;YEAR(Table1[[#This Row],[Ngày]])</f>
        <v>Tháng 11/2022</v>
      </c>
      <c r="D418" t="str">
        <f>"Q "&amp;IF(Table1[[#This Row],[Ngày]]="","",ROUNDUP(MONTH(Table1[[#This Row],[Ngày]])/3,0)) &amp; "/" &amp; YEAR(Table1[[#This Row],[Ngày]])</f>
        <v>Q 4/2022</v>
      </c>
      <c r="E418">
        <f>YEAR(Table1[[#This Row],[Ngày]])</f>
        <v>2022</v>
      </c>
      <c r="F418" s="5">
        <v>0.45493055555555556</v>
      </c>
      <c r="G418" t="str">
        <f>IF(Table1[[#This Row],[Thời gian]]="","",VLOOKUP(Table1[[#This Row],[Thời gian]]-TRUNC(Table1[[#This Row],[Thời gian]]),tblTimes78[],2,TRUE))</f>
        <v>10 AM - 12 PM</v>
      </c>
      <c r="H418" t="s">
        <v>475</v>
      </c>
      <c r="I418" t="s">
        <v>41</v>
      </c>
      <c r="J418" t="s">
        <v>52</v>
      </c>
      <c r="K418" t="str">
        <f>VLOOKUP(Table1[[#This Row],[Khu vực]],TUKHOA_DATA!$E$2:$F$12,2,FALSE)</f>
        <v>KV05</v>
      </c>
      <c r="L418" t="s">
        <v>43</v>
      </c>
      <c r="M418" t="str">
        <f>VLOOKUP(Table1[[#This Row],[Kênh mua hàng]],TUKHOA_DATA!$C$2:$D$12,2,FALSE)</f>
        <v>K02</v>
      </c>
      <c r="N418" t="s">
        <v>96</v>
      </c>
      <c r="O418" t="str">
        <f>VLOOKUP(Table1[[#This Row],[Nhân viên phụ trách]],TUKHOA_DATA!$G$2:$H$13,2,FALSE)</f>
        <v>NV04</v>
      </c>
      <c r="P418" s="18">
        <v>100</v>
      </c>
      <c r="Q418">
        <v>78</v>
      </c>
      <c r="R418" s="18">
        <f>Table1[[#This Row],[Số lượng]]*Table1[[#This Row],[Giá bán ($)]]</f>
        <v>7800</v>
      </c>
      <c r="S418">
        <f>VLOOKUP(Table1[[#This Row],[Tên dòng sản phẩm]],'Ngân sách'!$C$29:$D$32,2,FALSE)</f>
        <v>28</v>
      </c>
    </row>
    <row r="419" spans="1:19">
      <c r="A419" s="9">
        <v>44867</v>
      </c>
      <c r="B419" s="9" t="str">
        <f>CHOOSE(WEEKDAY(Table1[[#This Row],[Ngày]],1),"CN","T2","T3","T4","T5","T6","T7","CN")</f>
        <v>T4</v>
      </c>
      <c r="C419" t="str">
        <f>"Tháng "&amp;MONTH(Table1[[#This Row],[Ngày]]) &amp; "/" &amp;YEAR(Table1[[#This Row],[Ngày]])</f>
        <v>Tháng 11/2022</v>
      </c>
      <c r="D419" t="str">
        <f>"Q "&amp;IF(Table1[[#This Row],[Ngày]]="","",ROUNDUP(MONTH(Table1[[#This Row],[Ngày]])/3,0)) &amp; "/" &amp; YEAR(Table1[[#This Row],[Ngày]])</f>
        <v>Q 4/2022</v>
      </c>
      <c r="E419">
        <f>YEAR(Table1[[#This Row],[Ngày]])</f>
        <v>2022</v>
      </c>
      <c r="F419" s="5">
        <v>0.39819444444444446</v>
      </c>
      <c r="G419" t="str">
        <f>IF(Table1[[#This Row],[Thời gian]]="","",VLOOKUP(Table1[[#This Row],[Thời gian]]-TRUNC(Table1[[#This Row],[Thời gian]]),tblTimes78[],2,TRUE))</f>
        <v>8 AM - 10 AM</v>
      </c>
      <c r="H419" t="s">
        <v>476</v>
      </c>
      <c r="I419" t="s">
        <v>44</v>
      </c>
      <c r="J419" t="s">
        <v>89</v>
      </c>
      <c r="K419" t="str">
        <f>VLOOKUP(Table1[[#This Row],[Khu vực]],TUKHOA_DATA!$E$2:$F$12,2,FALSE)</f>
        <v>KV06</v>
      </c>
      <c r="L419" t="s">
        <v>43</v>
      </c>
      <c r="M419" t="str">
        <f>VLOOKUP(Table1[[#This Row],[Kênh mua hàng]],TUKHOA_DATA!$C$2:$D$12,2,FALSE)</f>
        <v>K02</v>
      </c>
      <c r="N419" t="s">
        <v>99</v>
      </c>
      <c r="O419" t="str">
        <f>VLOOKUP(Table1[[#This Row],[Nhân viên phụ trách]],TUKHOA_DATA!$G$2:$H$13,2,FALSE)</f>
        <v>NV03</v>
      </c>
      <c r="P419" s="18">
        <v>110</v>
      </c>
      <c r="Q419">
        <v>56</v>
      </c>
      <c r="R419" s="18">
        <f>Table1[[#This Row],[Số lượng]]*Table1[[#This Row],[Giá bán ($)]]</f>
        <v>6160</v>
      </c>
      <c r="S419">
        <f>VLOOKUP(Table1[[#This Row],[Tên dòng sản phẩm]],'Ngân sách'!$C$29:$D$32,2,FALSE)</f>
        <v>36</v>
      </c>
    </row>
    <row r="420" spans="1:19">
      <c r="A420" s="9">
        <v>44868</v>
      </c>
      <c r="B420" s="9" t="str">
        <f>CHOOSE(WEEKDAY(Table1[[#This Row],[Ngày]],1),"CN","T2","T3","T4","T5","T6","T7","CN")</f>
        <v>T5</v>
      </c>
      <c r="C420" t="str">
        <f>"Tháng "&amp;MONTH(Table1[[#This Row],[Ngày]]) &amp; "/" &amp;YEAR(Table1[[#This Row],[Ngày]])</f>
        <v>Tháng 11/2022</v>
      </c>
      <c r="D420" t="str">
        <f>"Q "&amp;IF(Table1[[#This Row],[Ngày]]="","",ROUNDUP(MONTH(Table1[[#This Row],[Ngày]])/3,0)) &amp; "/" &amp; YEAR(Table1[[#This Row],[Ngày]])</f>
        <v>Q 4/2022</v>
      </c>
      <c r="E420">
        <f>YEAR(Table1[[#This Row],[Ngày]])</f>
        <v>2022</v>
      </c>
      <c r="F420" s="5">
        <v>0.53795138888888883</v>
      </c>
      <c r="G420" t="str">
        <f>IF(Table1[[#This Row],[Thời gian]]="","",VLOOKUP(Table1[[#This Row],[Thời gian]]-TRUNC(Table1[[#This Row],[Thời gian]]),tblTimes78[],2,TRUE))</f>
        <v>12 PM - 2 PM</v>
      </c>
      <c r="H420" t="s">
        <v>478</v>
      </c>
      <c r="I420" t="s">
        <v>44</v>
      </c>
      <c r="J420" t="s">
        <v>97</v>
      </c>
      <c r="K420" t="str">
        <f>VLOOKUP(Table1[[#This Row],[Khu vực]],TUKHOA_DATA!$E$2:$F$12,2,FALSE)</f>
        <v>KV01</v>
      </c>
      <c r="L420" t="s">
        <v>43</v>
      </c>
      <c r="M420" t="str">
        <f>VLOOKUP(Table1[[#This Row],[Kênh mua hàng]],TUKHOA_DATA!$C$2:$D$12,2,FALSE)</f>
        <v>K02</v>
      </c>
      <c r="N420" t="s">
        <v>96</v>
      </c>
      <c r="O420" t="str">
        <f>VLOOKUP(Table1[[#This Row],[Nhân viên phụ trách]],TUKHOA_DATA!$G$2:$H$13,2,FALSE)</f>
        <v>NV04</v>
      </c>
      <c r="P420" s="18">
        <v>110</v>
      </c>
      <c r="Q420">
        <v>53</v>
      </c>
      <c r="R420" s="18">
        <f>Table1[[#This Row],[Số lượng]]*Table1[[#This Row],[Giá bán ($)]]</f>
        <v>5830</v>
      </c>
      <c r="S420">
        <f>VLOOKUP(Table1[[#This Row],[Tên dòng sản phẩm]],'Ngân sách'!$C$29:$D$32,2,FALSE)</f>
        <v>36</v>
      </c>
    </row>
    <row r="421" spans="1:19">
      <c r="A421" s="9">
        <v>44870</v>
      </c>
      <c r="B421" s="9" t="str">
        <f>CHOOSE(WEEKDAY(Table1[[#This Row],[Ngày]],1),"CN","T2","T3","T4","T5","T6","T7","CN")</f>
        <v>T7</v>
      </c>
      <c r="C421" t="str">
        <f>"Tháng "&amp;MONTH(Table1[[#This Row],[Ngày]]) &amp; "/" &amp;YEAR(Table1[[#This Row],[Ngày]])</f>
        <v>Tháng 11/2022</v>
      </c>
      <c r="D421" t="str">
        <f>"Q "&amp;IF(Table1[[#This Row],[Ngày]]="","",ROUNDUP(MONTH(Table1[[#This Row],[Ngày]])/3,0)) &amp; "/" &amp; YEAR(Table1[[#This Row],[Ngày]])</f>
        <v>Q 4/2022</v>
      </c>
      <c r="E421">
        <f>YEAR(Table1[[#This Row],[Ngày]])</f>
        <v>2022</v>
      </c>
      <c r="F421" s="5">
        <v>0.33631944444444445</v>
      </c>
      <c r="G421" t="str">
        <f>IF(Table1[[#This Row],[Thời gian]]="","",VLOOKUP(Table1[[#This Row],[Thời gian]]-TRUNC(Table1[[#This Row],[Thời gian]]),tblTimes78[],2,TRUE))</f>
        <v>8 AM - 10 AM</v>
      </c>
      <c r="H421" t="s">
        <v>479</v>
      </c>
      <c r="I421" t="s">
        <v>41</v>
      </c>
      <c r="J421" t="s">
        <v>54</v>
      </c>
      <c r="K421" t="str">
        <f>VLOOKUP(Table1[[#This Row],[Khu vực]],TUKHOA_DATA!$E$2:$F$12,2,FALSE)</f>
        <v>KV04</v>
      </c>
      <c r="L421" t="s">
        <v>43</v>
      </c>
      <c r="M421" t="str">
        <f>VLOOKUP(Table1[[#This Row],[Kênh mua hàng]],TUKHOA_DATA!$C$2:$D$12,2,FALSE)</f>
        <v>K02</v>
      </c>
      <c r="N421" t="s">
        <v>58</v>
      </c>
      <c r="O421" t="str">
        <f>VLOOKUP(Table1[[#This Row],[Nhân viên phụ trách]],TUKHOA_DATA!$G$2:$H$13,2,FALSE)</f>
        <v>NV05</v>
      </c>
      <c r="P421" s="18">
        <v>100</v>
      </c>
      <c r="Q421">
        <v>78</v>
      </c>
      <c r="R421" s="18">
        <f>Table1[[#This Row],[Số lượng]]*Table1[[#This Row],[Giá bán ($)]]</f>
        <v>7800</v>
      </c>
      <c r="S421">
        <f>VLOOKUP(Table1[[#This Row],[Tên dòng sản phẩm]],'Ngân sách'!$C$29:$D$32,2,FALSE)</f>
        <v>28</v>
      </c>
    </row>
    <row r="422" spans="1:19">
      <c r="A422" s="9">
        <v>44876</v>
      </c>
      <c r="B422" s="9" t="str">
        <f>CHOOSE(WEEKDAY(Table1[[#This Row],[Ngày]],1),"CN","T2","T3","T4","T5","T6","T7","CN")</f>
        <v>T6</v>
      </c>
      <c r="C422" t="str">
        <f>"Tháng "&amp;MONTH(Table1[[#This Row],[Ngày]]) &amp; "/" &amp;YEAR(Table1[[#This Row],[Ngày]])</f>
        <v>Tháng 11/2022</v>
      </c>
      <c r="D422" t="str">
        <f>"Q "&amp;IF(Table1[[#This Row],[Ngày]]="","",ROUNDUP(MONTH(Table1[[#This Row],[Ngày]])/3,0)) &amp; "/" &amp; YEAR(Table1[[#This Row],[Ngày]])</f>
        <v>Q 4/2022</v>
      </c>
      <c r="E422">
        <f>YEAR(Table1[[#This Row],[Ngày]])</f>
        <v>2022</v>
      </c>
      <c r="F422" s="5">
        <v>0.41538194444444443</v>
      </c>
      <c r="G422" t="str">
        <f>IF(Table1[[#This Row],[Thời gian]]="","",VLOOKUP(Table1[[#This Row],[Thời gian]]-TRUNC(Table1[[#This Row],[Thời gian]]),tblTimes78[],2,TRUE))</f>
        <v>8 AM - 10 AM</v>
      </c>
      <c r="H422" t="s">
        <v>484</v>
      </c>
      <c r="I422" t="s">
        <v>46</v>
      </c>
      <c r="J422" t="s">
        <v>54</v>
      </c>
      <c r="K422" t="str">
        <f>VLOOKUP(Table1[[#This Row],[Khu vực]],TUKHOA_DATA!$E$2:$F$12,2,FALSE)</f>
        <v>KV04</v>
      </c>
      <c r="L422" t="s">
        <v>43</v>
      </c>
      <c r="M422" t="str">
        <f>VLOOKUP(Table1[[#This Row],[Kênh mua hàng]],TUKHOA_DATA!$C$2:$D$12,2,FALSE)</f>
        <v>K02</v>
      </c>
      <c r="N422" t="s">
        <v>96</v>
      </c>
      <c r="O422" t="str">
        <f>VLOOKUP(Table1[[#This Row],[Nhân viên phụ trách]],TUKHOA_DATA!$G$2:$H$13,2,FALSE)</f>
        <v>NV04</v>
      </c>
      <c r="P422" s="18">
        <v>90</v>
      </c>
      <c r="Q422">
        <v>39</v>
      </c>
      <c r="R422" s="18">
        <f>Table1[[#This Row],[Số lượng]]*Table1[[#This Row],[Giá bán ($)]]</f>
        <v>3510</v>
      </c>
      <c r="S422">
        <f>VLOOKUP(Table1[[#This Row],[Tên dòng sản phẩm]],'Ngân sách'!$C$29:$D$32,2,FALSE)</f>
        <v>25</v>
      </c>
    </row>
    <row r="423" spans="1:19">
      <c r="A423" s="9">
        <v>44878</v>
      </c>
      <c r="B423" s="9" t="str">
        <f>CHOOSE(WEEKDAY(Table1[[#This Row],[Ngày]],1),"CN","T2","T3","T4","T5","T6","T7","CN")</f>
        <v>CN</v>
      </c>
      <c r="C423" t="str">
        <f>"Tháng "&amp;MONTH(Table1[[#This Row],[Ngày]]) &amp; "/" &amp;YEAR(Table1[[#This Row],[Ngày]])</f>
        <v>Tháng 11/2022</v>
      </c>
      <c r="D423" t="str">
        <f>"Q "&amp;IF(Table1[[#This Row],[Ngày]]="","",ROUNDUP(MONTH(Table1[[#This Row],[Ngày]])/3,0)) &amp; "/" &amp; YEAR(Table1[[#This Row],[Ngày]])</f>
        <v>Q 4/2022</v>
      </c>
      <c r="E423">
        <f>YEAR(Table1[[#This Row],[Ngày]])</f>
        <v>2022</v>
      </c>
      <c r="F423" s="5">
        <v>0.5581828703703704</v>
      </c>
      <c r="G423" t="str">
        <f>IF(Table1[[#This Row],[Thời gian]]="","",VLOOKUP(Table1[[#This Row],[Thời gian]]-TRUNC(Table1[[#This Row],[Thời gian]]),tblTimes78[],2,TRUE))</f>
        <v>12 PM - 2 PM</v>
      </c>
      <c r="H423" t="s">
        <v>487</v>
      </c>
      <c r="I423" t="s">
        <v>46</v>
      </c>
      <c r="J423" t="s">
        <v>56</v>
      </c>
      <c r="K423" t="str">
        <f>VLOOKUP(Table1[[#This Row],[Khu vực]],TUKHOA_DATA!$E$2:$F$12,2,FALSE)</f>
        <v>KV03</v>
      </c>
      <c r="L423" t="s">
        <v>43</v>
      </c>
      <c r="M423" t="str">
        <f>VLOOKUP(Table1[[#This Row],[Kênh mua hàng]],TUKHOA_DATA!$C$2:$D$12,2,FALSE)</f>
        <v>K02</v>
      </c>
      <c r="N423" t="s">
        <v>96</v>
      </c>
      <c r="O423" t="str">
        <f>VLOOKUP(Table1[[#This Row],[Nhân viên phụ trách]],TUKHOA_DATA!$G$2:$H$13,2,FALSE)</f>
        <v>NV04</v>
      </c>
      <c r="P423" s="18">
        <v>90</v>
      </c>
      <c r="Q423">
        <v>39</v>
      </c>
      <c r="R423" s="18">
        <f>Table1[[#This Row],[Số lượng]]*Table1[[#This Row],[Giá bán ($)]]</f>
        <v>3510</v>
      </c>
      <c r="S423">
        <f>VLOOKUP(Table1[[#This Row],[Tên dòng sản phẩm]],'Ngân sách'!$C$29:$D$32,2,FALSE)</f>
        <v>25</v>
      </c>
    </row>
    <row r="424" spans="1:19">
      <c r="A424" s="9">
        <v>44879</v>
      </c>
      <c r="B424" s="9" t="str">
        <f>CHOOSE(WEEKDAY(Table1[[#This Row],[Ngày]],1),"CN","T2","T3","T4","T5","T6","T7","CN")</f>
        <v>T2</v>
      </c>
      <c r="C424" t="str">
        <f>"Tháng "&amp;MONTH(Table1[[#This Row],[Ngày]]) &amp; "/" &amp;YEAR(Table1[[#This Row],[Ngày]])</f>
        <v>Tháng 11/2022</v>
      </c>
      <c r="D424" t="str">
        <f>"Q "&amp;IF(Table1[[#This Row],[Ngày]]="","",ROUNDUP(MONTH(Table1[[#This Row],[Ngày]])/3,0)) &amp; "/" &amp; YEAR(Table1[[#This Row],[Ngày]])</f>
        <v>Q 4/2022</v>
      </c>
      <c r="E424">
        <f>YEAR(Table1[[#This Row],[Ngày]])</f>
        <v>2022</v>
      </c>
      <c r="F424" s="5">
        <v>0.41469907407407408</v>
      </c>
      <c r="G424" t="str">
        <f>IF(Table1[[#This Row],[Thời gian]]="","",VLOOKUP(Table1[[#This Row],[Thời gian]]-TRUNC(Table1[[#This Row],[Thời gian]]),tblTimes78[],2,TRUE))</f>
        <v>8 AM - 10 AM</v>
      </c>
      <c r="H424" t="s">
        <v>488</v>
      </c>
      <c r="I424" t="s">
        <v>38</v>
      </c>
      <c r="J424" t="s">
        <v>52</v>
      </c>
      <c r="K424" t="str">
        <f>VLOOKUP(Table1[[#This Row],[Khu vực]],TUKHOA_DATA!$E$2:$F$12,2,FALSE)</f>
        <v>KV05</v>
      </c>
      <c r="L424" t="s">
        <v>43</v>
      </c>
      <c r="M424" t="str">
        <f>VLOOKUP(Table1[[#This Row],[Kênh mua hàng]],TUKHOA_DATA!$C$2:$D$12,2,FALSE)</f>
        <v>K02</v>
      </c>
      <c r="N424" t="s">
        <v>99</v>
      </c>
      <c r="O424" t="str">
        <f>VLOOKUP(Table1[[#This Row],[Nhân viên phụ trách]],TUKHOA_DATA!$G$2:$H$13,2,FALSE)</f>
        <v>NV03</v>
      </c>
      <c r="P424" s="18">
        <v>100</v>
      </c>
      <c r="Q424">
        <v>58</v>
      </c>
      <c r="R424" s="18">
        <f>Table1[[#This Row],[Số lượng]]*Table1[[#This Row],[Giá bán ($)]]</f>
        <v>5800</v>
      </c>
      <c r="S424">
        <f>VLOOKUP(Table1[[#This Row],[Tên dòng sản phẩm]],'Ngân sách'!$C$29:$D$32,2,FALSE)</f>
        <v>22</v>
      </c>
    </row>
    <row r="425" spans="1:19">
      <c r="A425" s="9">
        <v>44879</v>
      </c>
      <c r="B425" s="9" t="str">
        <f>CHOOSE(WEEKDAY(Table1[[#This Row],[Ngày]],1),"CN","T2","T3","T4","T5","T6","T7","CN")</f>
        <v>T2</v>
      </c>
      <c r="C425" t="str">
        <f>"Tháng "&amp;MONTH(Table1[[#This Row],[Ngày]]) &amp; "/" &amp;YEAR(Table1[[#This Row],[Ngày]])</f>
        <v>Tháng 11/2022</v>
      </c>
      <c r="D425" t="str">
        <f>"Q "&amp;IF(Table1[[#This Row],[Ngày]]="","",ROUNDUP(MONTH(Table1[[#This Row],[Ngày]])/3,0)) &amp; "/" &amp; YEAR(Table1[[#This Row],[Ngày]])</f>
        <v>Q 4/2022</v>
      </c>
      <c r="E425">
        <f>YEAR(Table1[[#This Row],[Ngày]])</f>
        <v>2022</v>
      </c>
      <c r="F425" s="5">
        <v>0.45493055555555556</v>
      </c>
      <c r="G425" t="str">
        <f>IF(Table1[[#This Row],[Thời gian]]="","",VLOOKUP(Table1[[#This Row],[Thời gian]]-TRUNC(Table1[[#This Row],[Thời gian]]),tblTimes78[],2,TRUE))</f>
        <v>10 AM - 12 PM</v>
      </c>
      <c r="H425" t="s">
        <v>489</v>
      </c>
      <c r="I425" t="s">
        <v>38</v>
      </c>
      <c r="J425" t="s">
        <v>56</v>
      </c>
      <c r="K425" t="str">
        <f>VLOOKUP(Table1[[#This Row],[Khu vực]],TUKHOA_DATA!$E$2:$F$12,2,FALSE)</f>
        <v>KV03</v>
      </c>
      <c r="L425" t="s">
        <v>43</v>
      </c>
      <c r="M425" t="str">
        <f>VLOOKUP(Table1[[#This Row],[Kênh mua hàng]],TUKHOA_DATA!$C$2:$D$12,2,FALSE)</f>
        <v>K02</v>
      </c>
      <c r="N425" t="s">
        <v>51</v>
      </c>
      <c r="O425" t="str">
        <f>VLOOKUP(Table1[[#This Row],[Nhân viên phụ trách]],TUKHOA_DATA!$G$2:$H$13,2,FALSE)</f>
        <v>NV01</v>
      </c>
      <c r="P425" s="18">
        <v>100</v>
      </c>
      <c r="Q425">
        <v>63</v>
      </c>
      <c r="R425" s="18">
        <f>Table1[[#This Row],[Số lượng]]*Table1[[#This Row],[Giá bán ($)]]</f>
        <v>6300</v>
      </c>
      <c r="S425">
        <f>VLOOKUP(Table1[[#This Row],[Tên dòng sản phẩm]],'Ngân sách'!$C$29:$D$32,2,FALSE)</f>
        <v>22</v>
      </c>
    </row>
    <row r="426" spans="1:19">
      <c r="A426" s="9">
        <v>44881</v>
      </c>
      <c r="B426" s="9" t="str">
        <f>CHOOSE(WEEKDAY(Table1[[#This Row],[Ngày]],1),"CN","T2","T3","T4","T5","T6","T7","CN")</f>
        <v>T4</v>
      </c>
      <c r="C426" t="str">
        <f>"Tháng "&amp;MONTH(Table1[[#This Row],[Ngày]]) &amp; "/" &amp;YEAR(Table1[[#This Row],[Ngày]])</f>
        <v>Tháng 11/2022</v>
      </c>
      <c r="D426" t="str">
        <f>"Q "&amp;IF(Table1[[#This Row],[Ngày]]="","",ROUNDUP(MONTH(Table1[[#This Row],[Ngày]])/3,0)) &amp; "/" &amp; YEAR(Table1[[#This Row],[Ngày]])</f>
        <v>Q 4/2022</v>
      </c>
      <c r="E426">
        <f>YEAR(Table1[[#This Row],[Ngày]])</f>
        <v>2022</v>
      </c>
      <c r="F426" s="5">
        <v>0.33631944444444445</v>
      </c>
      <c r="G426" t="str">
        <f>IF(Table1[[#This Row],[Thời gian]]="","",VLOOKUP(Table1[[#This Row],[Thời gian]]-TRUNC(Table1[[#This Row],[Thời gian]]),tblTimes78[],2,TRUE))</f>
        <v>8 AM - 10 AM</v>
      </c>
      <c r="H426" t="s">
        <v>491</v>
      </c>
      <c r="I426" t="s">
        <v>44</v>
      </c>
      <c r="J426" t="s">
        <v>56</v>
      </c>
      <c r="K426" t="str">
        <f>VLOOKUP(Table1[[#This Row],[Khu vực]],TUKHOA_DATA!$E$2:$F$12,2,FALSE)</f>
        <v>KV03</v>
      </c>
      <c r="L426" t="s">
        <v>43</v>
      </c>
      <c r="M426" t="str">
        <f>VLOOKUP(Table1[[#This Row],[Kênh mua hàng]],TUKHOA_DATA!$C$2:$D$12,2,FALSE)</f>
        <v>K02</v>
      </c>
      <c r="N426" t="s">
        <v>96</v>
      </c>
      <c r="O426" t="str">
        <f>VLOOKUP(Table1[[#This Row],[Nhân viên phụ trách]],TUKHOA_DATA!$G$2:$H$13,2,FALSE)</f>
        <v>NV04</v>
      </c>
      <c r="P426" s="18">
        <v>110</v>
      </c>
      <c r="Q426">
        <v>55</v>
      </c>
      <c r="R426" s="18">
        <f>Table1[[#This Row],[Số lượng]]*Table1[[#This Row],[Giá bán ($)]]</f>
        <v>6050</v>
      </c>
      <c r="S426">
        <f>VLOOKUP(Table1[[#This Row],[Tên dòng sản phẩm]],'Ngân sách'!$C$29:$D$32,2,FALSE)</f>
        <v>36</v>
      </c>
    </row>
    <row r="427" spans="1:19">
      <c r="A427" s="9">
        <v>44881</v>
      </c>
      <c r="B427" s="9" t="str">
        <f>CHOOSE(WEEKDAY(Table1[[#This Row],[Ngày]],1),"CN","T2","T3","T4","T5","T6","T7","CN")</f>
        <v>T4</v>
      </c>
      <c r="C427" t="str">
        <f>"Tháng "&amp;MONTH(Table1[[#This Row],[Ngày]]) &amp; "/" &amp;YEAR(Table1[[#This Row],[Ngày]])</f>
        <v>Tháng 11/2022</v>
      </c>
      <c r="D427" t="str">
        <f>"Q "&amp;IF(Table1[[#This Row],[Ngày]]="","",ROUNDUP(MONTH(Table1[[#This Row],[Ngày]])/3,0)) &amp; "/" &amp; YEAR(Table1[[#This Row],[Ngày]])</f>
        <v>Q 4/2022</v>
      </c>
      <c r="E427">
        <f>YEAR(Table1[[#This Row],[Ngày]])</f>
        <v>2022</v>
      </c>
      <c r="F427" s="5">
        <v>0.65263888888888888</v>
      </c>
      <c r="G427" t="str">
        <f>IF(Table1[[#This Row],[Thời gian]]="","",VLOOKUP(Table1[[#This Row],[Thời gian]]-TRUNC(Table1[[#This Row],[Thời gian]]),tblTimes78[],2,TRUE))</f>
        <v>2 PM - 4 PM</v>
      </c>
      <c r="H427" t="s">
        <v>492</v>
      </c>
      <c r="I427" t="s">
        <v>46</v>
      </c>
      <c r="J427" t="s">
        <v>89</v>
      </c>
      <c r="K427" t="str">
        <f>VLOOKUP(Table1[[#This Row],[Khu vực]],TUKHOA_DATA!$E$2:$F$12,2,FALSE)</f>
        <v>KV06</v>
      </c>
      <c r="L427" t="s">
        <v>43</v>
      </c>
      <c r="M427" t="str">
        <f>VLOOKUP(Table1[[#This Row],[Kênh mua hàng]],TUKHOA_DATA!$C$2:$D$12,2,FALSE)</f>
        <v>K02</v>
      </c>
      <c r="N427" t="s">
        <v>58</v>
      </c>
      <c r="O427" t="str">
        <f>VLOOKUP(Table1[[#This Row],[Nhân viên phụ trách]],TUKHOA_DATA!$G$2:$H$13,2,FALSE)</f>
        <v>NV05</v>
      </c>
      <c r="P427" s="18">
        <v>90</v>
      </c>
      <c r="Q427">
        <v>38</v>
      </c>
      <c r="R427" s="18">
        <f>Table1[[#This Row],[Số lượng]]*Table1[[#This Row],[Giá bán ($)]]</f>
        <v>3420</v>
      </c>
      <c r="S427">
        <f>VLOOKUP(Table1[[#This Row],[Tên dòng sản phẩm]],'Ngân sách'!$C$29:$D$32,2,FALSE)</f>
        <v>25</v>
      </c>
    </row>
    <row r="428" spans="1:19">
      <c r="A428" s="9">
        <v>44882</v>
      </c>
      <c r="B428" s="9" t="str">
        <f>CHOOSE(WEEKDAY(Table1[[#This Row],[Ngày]],1),"CN","T2","T3","T4","T5","T6","T7","CN")</f>
        <v>T5</v>
      </c>
      <c r="C428" t="str">
        <f>"Tháng "&amp;MONTH(Table1[[#This Row],[Ngày]]) &amp; "/" &amp;YEAR(Table1[[#This Row],[Ngày]])</f>
        <v>Tháng 11/2022</v>
      </c>
      <c r="D428" t="str">
        <f>"Q "&amp;IF(Table1[[#This Row],[Ngày]]="","",ROUNDUP(MONTH(Table1[[#This Row],[Ngày]])/3,0)) &amp; "/" &amp; YEAR(Table1[[#This Row],[Ngày]])</f>
        <v>Q 4/2022</v>
      </c>
      <c r="E428">
        <f>YEAR(Table1[[#This Row],[Ngày]])</f>
        <v>2022</v>
      </c>
      <c r="F428" s="5">
        <v>0.46900462962962958</v>
      </c>
      <c r="G428" t="str">
        <f>IF(Table1[[#This Row],[Thời gian]]="","",VLOOKUP(Table1[[#This Row],[Thời gian]]-TRUNC(Table1[[#This Row],[Thời gian]]),tblTimes78[],2,TRUE))</f>
        <v>10 AM - 12 PM</v>
      </c>
      <c r="H428" t="s">
        <v>493</v>
      </c>
      <c r="I428" t="s">
        <v>44</v>
      </c>
      <c r="J428" t="s">
        <v>89</v>
      </c>
      <c r="K428" t="str">
        <f>VLOOKUP(Table1[[#This Row],[Khu vực]],TUKHOA_DATA!$E$2:$F$12,2,FALSE)</f>
        <v>KV06</v>
      </c>
      <c r="L428" t="s">
        <v>43</v>
      </c>
      <c r="M428" t="str">
        <f>VLOOKUP(Table1[[#This Row],[Kênh mua hàng]],TUKHOA_DATA!$C$2:$D$12,2,FALSE)</f>
        <v>K02</v>
      </c>
      <c r="N428" t="s">
        <v>58</v>
      </c>
      <c r="O428" t="str">
        <f>VLOOKUP(Table1[[#This Row],[Nhân viên phụ trách]],TUKHOA_DATA!$G$2:$H$13,2,FALSE)</f>
        <v>NV05</v>
      </c>
      <c r="P428" s="18">
        <v>110</v>
      </c>
      <c r="Q428">
        <v>57</v>
      </c>
      <c r="R428" s="18">
        <f>Table1[[#This Row],[Số lượng]]*Table1[[#This Row],[Giá bán ($)]]</f>
        <v>6270</v>
      </c>
      <c r="S428">
        <f>VLOOKUP(Table1[[#This Row],[Tên dòng sản phẩm]],'Ngân sách'!$C$29:$D$32,2,FALSE)</f>
        <v>36</v>
      </c>
    </row>
    <row r="429" spans="1:19">
      <c r="A429" s="9">
        <v>44883</v>
      </c>
      <c r="B429" s="9" t="str">
        <f>CHOOSE(WEEKDAY(Table1[[#This Row],[Ngày]],1),"CN","T2","T3","T4","T5","T6","T7","CN")</f>
        <v>T6</v>
      </c>
      <c r="C429" t="str">
        <f>"Tháng "&amp;MONTH(Table1[[#This Row],[Ngày]]) &amp; "/" &amp;YEAR(Table1[[#This Row],[Ngày]])</f>
        <v>Tháng 11/2022</v>
      </c>
      <c r="D429" t="str">
        <f>"Q "&amp;IF(Table1[[#This Row],[Ngày]]="","",ROUNDUP(MONTH(Table1[[#This Row],[Ngày]])/3,0)) &amp; "/" &amp; YEAR(Table1[[#This Row],[Ngày]])</f>
        <v>Q 4/2022</v>
      </c>
      <c r="E429">
        <f>YEAR(Table1[[#This Row],[Ngày]])</f>
        <v>2022</v>
      </c>
      <c r="F429" s="5">
        <v>0.37782407407407409</v>
      </c>
      <c r="G429" t="str">
        <f>IF(Table1[[#This Row],[Thời gian]]="","",VLOOKUP(Table1[[#This Row],[Thời gian]]-TRUNC(Table1[[#This Row],[Thời gian]]),tblTimes78[],2,TRUE))</f>
        <v>8 AM - 10 AM</v>
      </c>
      <c r="H429" t="s">
        <v>494</v>
      </c>
      <c r="I429" t="s">
        <v>41</v>
      </c>
      <c r="J429" t="s">
        <v>97</v>
      </c>
      <c r="K429" t="str">
        <f>VLOOKUP(Table1[[#This Row],[Khu vực]],TUKHOA_DATA!$E$2:$F$12,2,FALSE)</f>
        <v>KV01</v>
      </c>
      <c r="L429" t="s">
        <v>43</v>
      </c>
      <c r="M429" t="str">
        <f>VLOOKUP(Table1[[#This Row],[Kênh mua hàng]],TUKHOA_DATA!$C$2:$D$12,2,FALSE)</f>
        <v>K02</v>
      </c>
      <c r="N429" t="s">
        <v>51</v>
      </c>
      <c r="O429" t="str">
        <f>VLOOKUP(Table1[[#This Row],[Nhân viên phụ trách]],TUKHOA_DATA!$G$2:$H$13,2,FALSE)</f>
        <v>NV01</v>
      </c>
      <c r="P429" s="18">
        <v>100</v>
      </c>
      <c r="Q429">
        <v>80</v>
      </c>
      <c r="R429" s="18">
        <f>Table1[[#This Row],[Số lượng]]*Table1[[#This Row],[Giá bán ($)]]</f>
        <v>8000</v>
      </c>
      <c r="S429">
        <f>VLOOKUP(Table1[[#This Row],[Tên dòng sản phẩm]],'Ngân sách'!$C$29:$D$32,2,FALSE)</f>
        <v>28</v>
      </c>
    </row>
    <row r="430" spans="1:19">
      <c r="A430" s="9">
        <v>44884</v>
      </c>
      <c r="B430" s="9" t="str">
        <f>CHOOSE(WEEKDAY(Table1[[#This Row],[Ngày]],1),"CN","T2","T3","T4","T5","T6","T7","CN")</f>
        <v>T7</v>
      </c>
      <c r="C430" t="str">
        <f>"Tháng "&amp;MONTH(Table1[[#This Row],[Ngày]]) &amp; "/" &amp;YEAR(Table1[[#This Row],[Ngày]])</f>
        <v>Tháng 11/2022</v>
      </c>
      <c r="D430" t="str">
        <f>"Q "&amp;IF(Table1[[#This Row],[Ngày]]="","",ROUNDUP(MONTH(Table1[[#This Row],[Ngày]])/3,0)) &amp; "/" &amp; YEAR(Table1[[#This Row],[Ngày]])</f>
        <v>Q 4/2022</v>
      </c>
      <c r="E430">
        <f>YEAR(Table1[[#This Row],[Ngày]])</f>
        <v>2022</v>
      </c>
      <c r="F430" s="5">
        <v>0.5581828703703704</v>
      </c>
      <c r="G430" t="str">
        <f>IF(Table1[[#This Row],[Thời gian]]="","",VLOOKUP(Table1[[#This Row],[Thời gian]]-TRUNC(Table1[[#This Row],[Thời gian]]),tblTimes78[],2,TRUE))</f>
        <v>12 PM - 2 PM</v>
      </c>
      <c r="H430" t="s">
        <v>496</v>
      </c>
      <c r="I430" t="s">
        <v>38</v>
      </c>
      <c r="J430" t="s">
        <v>54</v>
      </c>
      <c r="K430" t="str">
        <f>VLOOKUP(Table1[[#This Row],[Khu vực]],TUKHOA_DATA!$E$2:$F$12,2,FALSE)</f>
        <v>KV04</v>
      </c>
      <c r="L430" t="s">
        <v>43</v>
      </c>
      <c r="M430" t="str">
        <f>VLOOKUP(Table1[[#This Row],[Kênh mua hàng]],TUKHOA_DATA!$C$2:$D$12,2,FALSE)</f>
        <v>K02</v>
      </c>
      <c r="N430" t="s">
        <v>57</v>
      </c>
      <c r="O430" t="str">
        <f>VLOOKUP(Table1[[#This Row],[Nhân viên phụ trách]],TUKHOA_DATA!$G$2:$H$13,2,FALSE)</f>
        <v>NV02</v>
      </c>
      <c r="P430" s="18">
        <v>100</v>
      </c>
      <c r="Q430">
        <v>58</v>
      </c>
      <c r="R430" s="18">
        <f>Table1[[#This Row],[Số lượng]]*Table1[[#This Row],[Giá bán ($)]]</f>
        <v>5800</v>
      </c>
      <c r="S430">
        <f>VLOOKUP(Table1[[#This Row],[Tên dòng sản phẩm]],'Ngân sách'!$C$29:$D$32,2,FALSE)</f>
        <v>22</v>
      </c>
    </row>
    <row r="431" spans="1:19">
      <c r="A431" s="9">
        <v>44887</v>
      </c>
      <c r="B431" s="9" t="str">
        <f>CHOOSE(WEEKDAY(Table1[[#This Row],[Ngày]],1),"CN","T2","T3","T4","T5","T6","T7","CN")</f>
        <v>T3</v>
      </c>
      <c r="C431" t="str">
        <f>"Tháng "&amp;MONTH(Table1[[#This Row],[Ngày]]) &amp; "/" &amp;YEAR(Table1[[#This Row],[Ngày]])</f>
        <v>Tháng 11/2022</v>
      </c>
      <c r="D431" t="str">
        <f>"Q "&amp;IF(Table1[[#This Row],[Ngày]]="","",ROUNDUP(MONTH(Table1[[#This Row],[Ngày]])/3,0)) &amp; "/" &amp; YEAR(Table1[[#This Row],[Ngày]])</f>
        <v>Q 4/2022</v>
      </c>
      <c r="E431">
        <f>YEAR(Table1[[#This Row],[Ngày]])</f>
        <v>2022</v>
      </c>
      <c r="F431" s="5">
        <v>0.34184027777777781</v>
      </c>
      <c r="G431" t="str">
        <f>IF(Table1[[#This Row],[Thời gian]]="","",VLOOKUP(Table1[[#This Row],[Thời gian]]-TRUNC(Table1[[#This Row],[Thời gian]]),tblTimes78[],2,TRUE))</f>
        <v>8 AM - 10 AM</v>
      </c>
      <c r="H431" t="s">
        <v>498</v>
      </c>
      <c r="I431" t="s">
        <v>46</v>
      </c>
      <c r="J431" t="s">
        <v>94</v>
      </c>
      <c r="K431" t="str">
        <f>VLOOKUP(Table1[[#This Row],[Khu vực]],TUKHOA_DATA!$E$2:$F$12,2,FALSE)</f>
        <v>KV02</v>
      </c>
      <c r="L431" t="s">
        <v>43</v>
      </c>
      <c r="M431" t="str">
        <f>VLOOKUP(Table1[[#This Row],[Kênh mua hàng]],TUKHOA_DATA!$C$2:$D$12,2,FALSE)</f>
        <v>K02</v>
      </c>
      <c r="N431" t="s">
        <v>58</v>
      </c>
      <c r="O431" t="str">
        <f>VLOOKUP(Table1[[#This Row],[Nhân viên phụ trách]],TUKHOA_DATA!$G$2:$H$13,2,FALSE)</f>
        <v>NV05</v>
      </c>
      <c r="P431" s="18">
        <v>90</v>
      </c>
      <c r="Q431">
        <v>33</v>
      </c>
      <c r="R431" s="18">
        <f>Table1[[#This Row],[Số lượng]]*Table1[[#This Row],[Giá bán ($)]]</f>
        <v>2970</v>
      </c>
      <c r="S431">
        <f>VLOOKUP(Table1[[#This Row],[Tên dòng sản phẩm]],'Ngân sách'!$C$29:$D$32,2,FALSE)</f>
        <v>25</v>
      </c>
    </row>
    <row r="432" spans="1:19">
      <c r="A432" s="9">
        <v>44887</v>
      </c>
      <c r="B432" s="9" t="str">
        <f>CHOOSE(WEEKDAY(Table1[[#This Row],[Ngày]],1),"CN","T2","T3","T4","T5","T6","T7","CN")</f>
        <v>T3</v>
      </c>
      <c r="C432" t="str">
        <f>"Tháng "&amp;MONTH(Table1[[#This Row],[Ngày]]) &amp; "/" &amp;YEAR(Table1[[#This Row],[Ngày]])</f>
        <v>Tháng 11/2022</v>
      </c>
      <c r="D432" t="str">
        <f>"Q "&amp;IF(Table1[[#This Row],[Ngày]]="","",ROUNDUP(MONTH(Table1[[#This Row],[Ngày]])/3,0)) &amp; "/" &amp; YEAR(Table1[[#This Row],[Ngày]])</f>
        <v>Q 4/2022</v>
      </c>
      <c r="E432">
        <f>YEAR(Table1[[#This Row],[Ngày]])</f>
        <v>2022</v>
      </c>
      <c r="F432" s="5">
        <v>0.5581828703703704</v>
      </c>
      <c r="G432" t="str">
        <f>IF(Table1[[#This Row],[Thời gian]]="","",VLOOKUP(Table1[[#This Row],[Thời gian]]-TRUNC(Table1[[#This Row],[Thời gian]]),tblTimes78[],2,TRUE))</f>
        <v>12 PM - 2 PM</v>
      </c>
      <c r="H432" t="s">
        <v>499</v>
      </c>
      <c r="I432" t="s">
        <v>41</v>
      </c>
      <c r="J432" t="s">
        <v>54</v>
      </c>
      <c r="K432" t="str">
        <f>VLOOKUP(Table1[[#This Row],[Khu vực]],TUKHOA_DATA!$E$2:$F$12,2,FALSE)</f>
        <v>KV04</v>
      </c>
      <c r="L432" t="s">
        <v>43</v>
      </c>
      <c r="M432" t="str">
        <f>VLOOKUP(Table1[[#This Row],[Kênh mua hàng]],TUKHOA_DATA!$C$2:$D$12,2,FALSE)</f>
        <v>K02</v>
      </c>
      <c r="N432" t="s">
        <v>57</v>
      </c>
      <c r="O432" t="str">
        <f>VLOOKUP(Table1[[#This Row],[Nhân viên phụ trách]],TUKHOA_DATA!$G$2:$H$13,2,FALSE)</f>
        <v>NV02</v>
      </c>
      <c r="P432" s="18">
        <v>100</v>
      </c>
      <c r="Q432">
        <v>81</v>
      </c>
      <c r="R432" s="18">
        <f>Table1[[#This Row],[Số lượng]]*Table1[[#This Row],[Giá bán ($)]]</f>
        <v>8100</v>
      </c>
      <c r="S432">
        <f>VLOOKUP(Table1[[#This Row],[Tên dòng sản phẩm]],'Ngân sách'!$C$29:$D$32,2,FALSE)</f>
        <v>28</v>
      </c>
    </row>
    <row r="433" spans="1:19">
      <c r="A433" s="9">
        <v>44888</v>
      </c>
      <c r="B433" s="9" t="str">
        <f>CHOOSE(WEEKDAY(Table1[[#This Row],[Ngày]],1),"CN","T2","T3","T4","T5","T6","T7","CN")</f>
        <v>T4</v>
      </c>
      <c r="C433" t="str">
        <f>"Tháng "&amp;MONTH(Table1[[#This Row],[Ngày]]) &amp; "/" &amp;YEAR(Table1[[#This Row],[Ngày]])</f>
        <v>Tháng 11/2022</v>
      </c>
      <c r="D433" t="str">
        <f>"Q "&amp;IF(Table1[[#This Row],[Ngày]]="","",ROUNDUP(MONTH(Table1[[#This Row],[Ngày]])/3,0)) &amp; "/" &amp; YEAR(Table1[[#This Row],[Ngày]])</f>
        <v>Q 4/2022</v>
      </c>
      <c r="E433">
        <f>YEAR(Table1[[#This Row],[Ngày]])</f>
        <v>2022</v>
      </c>
      <c r="F433" s="5">
        <v>0.68280092592592589</v>
      </c>
      <c r="G433" t="str">
        <f>IF(Table1[[#This Row],[Thời gian]]="","",VLOOKUP(Table1[[#This Row],[Thời gian]]-TRUNC(Table1[[#This Row],[Thời gian]]),tblTimes78[],2,TRUE))</f>
        <v>4 PM - 6 PM</v>
      </c>
      <c r="H433" t="s">
        <v>500</v>
      </c>
      <c r="I433" t="s">
        <v>41</v>
      </c>
      <c r="J433" t="s">
        <v>56</v>
      </c>
      <c r="K433" t="str">
        <f>VLOOKUP(Table1[[#This Row],[Khu vực]],TUKHOA_DATA!$E$2:$F$12,2,FALSE)</f>
        <v>KV03</v>
      </c>
      <c r="L433" t="s">
        <v>43</v>
      </c>
      <c r="M433" t="str">
        <f>VLOOKUP(Table1[[#This Row],[Kênh mua hàng]],TUKHOA_DATA!$C$2:$D$12,2,FALSE)</f>
        <v>K02</v>
      </c>
      <c r="N433" t="s">
        <v>96</v>
      </c>
      <c r="O433" t="str">
        <f>VLOOKUP(Table1[[#This Row],[Nhân viên phụ trách]],TUKHOA_DATA!$G$2:$H$13,2,FALSE)</f>
        <v>NV04</v>
      </c>
      <c r="P433" s="18">
        <v>100</v>
      </c>
      <c r="Q433">
        <v>81</v>
      </c>
      <c r="R433" s="18">
        <f>Table1[[#This Row],[Số lượng]]*Table1[[#This Row],[Giá bán ($)]]</f>
        <v>8100</v>
      </c>
      <c r="S433">
        <f>VLOOKUP(Table1[[#This Row],[Tên dòng sản phẩm]],'Ngân sách'!$C$29:$D$32,2,FALSE)</f>
        <v>28</v>
      </c>
    </row>
    <row r="434" spans="1:19">
      <c r="A434" s="9">
        <v>44896</v>
      </c>
      <c r="B434" s="9" t="str">
        <f>CHOOSE(WEEKDAY(Table1[[#This Row],[Ngày]],1),"CN","T2","T3","T4","T5","T6","T7","CN")</f>
        <v>T5</v>
      </c>
      <c r="C434" t="str">
        <f>"Tháng "&amp;MONTH(Table1[[#This Row],[Ngày]]) &amp; "/" &amp;YEAR(Table1[[#This Row],[Ngày]])</f>
        <v>Tháng 12/2022</v>
      </c>
      <c r="D434" t="str">
        <f>"Q "&amp;IF(Table1[[#This Row],[Ngày]]="","",ROUNDUP(MONTH(Table1[[#This Row],[Ngày]])/3,0)) &amp; "/" &amp; YEAR(Table1[[#This Row],[Ngày]])</f>
        <v>Q 4/2022</v>
      </c>
      <c r="E434">
        <f>YEAR(Table1[[#This Row],[Ngày]])</f>
        <v>2022</v>
      </c>
      <c r="F434" s="5">
        <v>0.35136574074074073</v>
      </c>
      <c r="G434" t="str">
        <f>IF(Table1[[#This Row],[Thời gian]]="","",VLOOKUP(Table1[[#This Row],[Thời gian]]-TRUNC(Table1[[#This Row],[Thời gian]]),tblTimes78[],2,TRUE))</f>
        <v>8 AM - 10 AM</v>
      </c>
      <c r="H434" t="s">
        <v>507</v>
      </c>
      <c r="I434" t="s">
        <v>44</v>
      </c>
      <c r="J434" t="s">
        <v>54</v>
      </c>
      <c r="K434" t="str">
        <f>VLOOKUP(Table1[[#This Row],[Khu vực]],TUKHOA_DATA!$E$2:$F$12,2,FALSE)</f>
        <v>KV04</v>
      </c>
      <c r="L434" t="s">
        <v>43</v>
      </c>
      <c r="M434" t="str">
        <f>VLOOKUP(Table1[[#This Row],[Kênh mua hàng]],TUKHOA_DATA!$C$2:$D$12,2,FALSE)</f>
        <v>K02</v>
      </c>
      <c r="N434" t="s">
        <v>51</v>
      </c>
      <c r="O434" t="str">
        <f>VLOOKUP(Table1[[#This Row],[Nhân viên phụ trách]],TUKHOA_DATA!$G$2:$H$13,2,FALSE)</f>
        <v>NV01</v>
      </c>
      <c r="P434" s="18">
        <v>110</v>
      </c>
      <c r="Q434">
        <v>54</v>
      </c>
      <c r="R434" s="18">
        <f>Table1[[#This Row],[Số lượng]]*Table1[[#This Row],[Giá bán ($)]]</f>
        <v>5940</v>
      </c>
      <c r="S434">
        <f>VLOOKUP(Table1[[#This Row],[Tên dòng sản phẩm]],'Ngân sách'!$C$29:$D$32,2,FALSE)</f>
        <v>36</v>
      </c>
    </row>
    <row r="435" spans="1:19">
      <c r="A435" s="9">
        <v>44896</v>
      </c>
      <c r="B435" s="9" t="str">
        <f>CHOOSE(WEEKDAY(Table1[[#This Row],[Ngày]],1),"CN","T2","T3","T4","T5","T6","T7","CN")</f>
        <v>T5</v>
      </c>
      <c r="C435" t="str">
        <f>"Tháng "&amp;MONTH(Table1[[#This Row],[Ngày]]) &amp; "/" &amp;YEAR(Table1[[#This Row],[Ngày]])</f>
        <v>Tháng 12/2022</v>
      </c>
      <c r="D435" t="str">
        <f>"Q "&amp;IF(Table1[[#This Row],[Ngày]]="","",ROUNDUP(MONTH(Table1[[#This Row],[Ngày]])/3,0)) &amp; "/" &amp; YEAR(Table1[[#This Row],[Ngày]])</f>
        <v>Q 4/2022</v>
      </c>
      <c r="E435">
        <f>YEAR(Table1[[#This Row],[Ngày]])</f>
        <v>2022</v>
      </c>
      <c r="F435" s="5">
        <v>0.61697916666666663</v>
      </c>
      <c r="G435" t="str">
        <f>IF(Table1[[#This Row],[Thời gian]]="","",VLOOKUP(Table1[[#This Row],[Thời gian]]-TRUNC(Table1[[#This Row],[Thời gian]]),tblTimes78[],2,TRUE))</f>
        <v>2 PM - 4 PM</v>
      </c>
      <c r="H435" t="s">
        <v>508</v>
      </c>
      <c r="I435" t="s">
        <v>41</v>
      </c>
      <c r="J435" t="s">
        <v>97</v>
      </c>
      <c r="K435" t="str">
        <f>VLOOKUP(Table1[[#This Row],[Khu vực]],TUKHOA_DATA!$E$2:$F$12,2,FALSE)</f>
        <v>KV01</v>
      </c>
      <c r="L435" t="s">
        <v>43</v>
      </c>
      <c r="M435" t="str">
        <f>VLOOKUP(Table1[[#This Row],[Kênh mua hàng]],TUKHOA_DATA!$C$2:$D$12,2,FALSE)</f>
        <v>K02</v>
      </c>
      <c r="N435" t="s">
        <v>96</v>
      </c>
      <c r="O435" t="str">
        <f>VLOOKUP(Table1[[#This Row],[Nhân viên phụ trách]],TUKHOA_DATA!$G$2:$H$13,2,FALSE)</f>
        <v>NV04</v>
      </c>
      <c r="P435" s="18">
        <v>100</v>
      </c>
      <c r="Q435">
        <v>79</v>
      </c>
      <c r="R435" s="18">
        <f>Table1[[#This Row],[Số lượng]]*Table1[[#This Row],[Giá bán ($)]]</f>
        <v>7900</v>
      </c>
      <c r="S435">
        <f>VLOOKUP(Table1[[#This Row],[Tên dòng sản phẩm]],'Ngân sách'!$C$29:$D$32,2,FALSE)</f>
        <v>28</v>
      </c>
    </row>
    <row r="436" spans="1:19">
      <c r="A436" s="9">
        <v>44899</v>
      </c>
      <c r="B436" s="9" t="str">
        <f>CHOOSE(WEEKDAY(Table1[[#This Row],[Ngày]],1),"CN","T2","T3","T4","T5","T6","T7","CN")</f>
        <v>CN</v>
      </c>
      <c r="C436" t="str">
        <f>"Tháng "&amp;MONTH(Table1[[#This Row],[Ngày]]) &amp; "/" &amp;YEAR(Table1[[#This Row],[Ngày]])</f>
        <v>Tháng 12/2022</v>
      </c>
      <c r="D436" t="str">
        <f>"Q "&amp;IF(Table1[[#This Row],[Ngày]]="","",ROUNDUP(MONTH(Table1[[#This Row],[Ngày]])/3,0)) &amp; "/" &amp; YEAR(Table1[[#This Row],[Ngày]])</f>
        <v>Q 4/2022</v>
      </c>
      <c r="E436">
        <f>YEAR(Table1[[#This Row],[Ngày]])</f>
        <v>2022</v>
      </c>
      <c r="F436" s="5">
        <v>0.41234953703703708</v>
      </c>
      <c r="G436" t="str">
        <f>IF(Table1[[#This Row],[Thời gian]]="","",VLOOKUP(Table1[[#This Row],[Thời gian]]-TRUNC(Table1[[#This Row],[Thời gian]]),tblTimes78[],2,TRUE))</f>
        <v>8 AM - 10 AM</v>
      </c>
      <c r="H436" t="s">
        <v>509</v>
      </c>
      <c r="I436" t="s">
        <v>44</v>
      </c>
      <c r="J436" t="s">
        <v>97</v>
      </c>
      <c r="K436" t="str">
        <f>VLOOKUP(Table1[[#This Row],[Khu vực]],TUKHOA_DATA!$E$2:$F$12,2,FALSE)</f>
        <v>KV01</v>
      </c>
      <c r="L436" t="s">
        <v>43</v>
      </c>
      <c r="M436" t="str">
        <f>VLOOKUP(Table1[[#This Row],[Kênh mua hàng]],TUKHOA_DATA!$C$2:$D$12,2,FALSE)</f>
        <v>K02</v>
      </c>
      <c r="N436" t="s">
        <v>58</v>
      </c>
      <c r="O436" t="str">
        <f>VLOOKUP(Table1[[#This Row],[Nhân viên phụ trách]],TUKHOA_DATA!$G$2:$H$13,2,FALSE)</f>
        <v>NV05</v>
      </c>
      <c r="P436" s="18">
        <v>110</v>
      </c>
      <c r="Q436">
        <v>53</v>
      </c>
      <c r="R436" s="18">
        <f>Table1[[#This Row],[Số lượng]]*Table1[[#This Row],[Giá bán ($)]]</f>
        <v>5830</v>
      </c>
      <c r="S436">
        <f>VLOOKUP(Table1[[#This Row],[Tên dòng sản phẩm]],'Ngân sách'!$C$29:$D$32,2,FALSE)</f>
        <v>36</v>
      </c>
    </row>
    <row r="437" spans="1:19">
      <c r="A437" s="9">
        <v>44900</v>
      </c>
      <c r="B437" s="9" t="str">
        <f>CHOOSE(WEEKDAY(Table1[[#This Row],[Ngày]],1),"CN","T2","T3","T4","T5","T6","T7","CN")</f>
        <v>T2</v>
      </c>
      <c r="C437" t="str">
        <f>"Tháng "&amp;MONTH(Table1[[#This Row],[Ngày]]) &amp; "/" &amp;YEAR(Table1[[#This Row],[Ngày]])</f>
        <v>Tháng 12/2022</v>
      </c>
      <c r="D437" t="str">
        <f>"Q "&amp;IF(Table1[[#This Row],[Ngày]]="","",ROUNDUP(MONTH(Table1[[#This Row],[Ngày]])/3,0)) &amp; "/" &amp; YEAR(Table1[[#This Row],[Ngày]])</f>
        <v>Q 4/2022</v>
      </c>
      <c r="E437">
        <f>YEAR(Table1[[#This Row],[Ngày]])</f>
        <v>2022</v>
      </c>
      <c r="F437" s="5">
        <v>0.52280092592592597</v>
      </c>
      <c r="G437" t="str">
        <f>IF(Table1[[#This Row],[Thời gian]]="","",VLOOKUP(Table1[[#This Row],[Thời gian]]-TRUNC(Table1[[#This Row],[Thời gian]]),tblTimes78[],2,TRUE))</f>
        <v>12 PM - 2 PM</v>
      </c>
      <c r="H437" t="s">
        <v>510</v>
      </c>
      <c r="I437" t="s">
        <v>44</v>
      </c>
      <c r="J437" t="s">
        <v>97</v>
      </c>
      <c r="K437" t="str">
        <f>VLOOKUP(Table1[[#This Row],[Khu vực]],TUKHOA_DATA!$E$2:$F$12,2,FALSE)</f>
        <v>KV01</v>
      </c>
      <c r="L437" t="s">
        <v>43</v>
      </c>
      <c r="M437" t="str">
        <f>VLOOKUP(Table1[[#This Row],[Kênh mua hàng]],TUKHOA_DATA!$C$2:$D$12,2,FALSE)</f>
        <v>K02</v>
      </c>
      <c r="N437" t="s">
        <v>96</v>
      </c>
      <c r="O437" t="str">
        <f>VLOOKUP(Table1[[#This Row],[Nhân viên phụ trách]],TUKHOA_DATA!$G$2:$H$13,2,FALSE)</f>
        <v>NV04</v>
      </c>
      <c r="P437" s="18">
        <v>110</v>
      </c>
      <c r="Q437">
        <v>55</v>
      </c>
      <c r="R437" s="18">
        <f>Table1[[#This Row],[Số lượng]]*Table1[[#This Row],[Giá bán ($)]]</f>
        <v>6050</v>
      </c>
      <c r="S437">
        <f>VLOOKUP(Table1[[#This Row],[Tên dòng sản phẩm]],'Ngân sách'!$C$29:$D$32,2,FALSE)</f>
        <v>36</v>
      </c>
    </row>
    <row r="438" spans="1:19">
      <c r="A438" s="9">
        <v>44903</v>
      </c>
      <c r="B438" s="9" t="str">
        <f>CHOOSE(WEEKDAY(Table1[[#This Row],[Ngày]],1),"CN","T2","T3","T4","T5","T6","T7","CN")</f>
        <v>T5</v>
      </c>
      <c r="C438" t="str">
        <f>"Tháng "&amp;MONTH(Table1[[#This Row],[Ngày]]) &amp; "/" &amp;YEAR(Table1[[#This Row],[Ngày]])</f>
        <v>Tháng 12/2022</v>
      </c>
      <c r="D438" t="str">
        <f>"Q "&amp;IF(Table1[[#This Row],[Ngày]]="","",ROUNDUP(MONTH(Table1[[#This Row],[Ngày]])/3,0)) &amp; "/" &amp; YEAR(Table1[[#This Row],[Ngày]])</f>
        <v>Q 4/2022</v>
      </c>
      <c r="E438">
        <f>YEAR(Table1[[#This Row],[Ngày]])</f>
        <v>2022</v>
      </c>
      <c r="F438" s="5">
        <v>0.52280092592592597</v>
      </c>
      <c r="G438" t="str">
        <f>IF(Table1[[#This Row],[Thời gian]]="","",VLOOKUP(Table1[[#This Row],[Thời gian]]-TRUNC(Table1[[#This Row],[Thời gian]]),tblTimes78[],2,TRUE))</f>
        <v>12 PM - 2 PM</v>
      </c>
      <c r="H438" t="s">
        <v>512</v>
      </c>
      <c r="I438" t="s">
        <v>41</v>
      </c>
      <c r="J438" t="s">
        <v>94</v>
      </c>
      <c r="K438" t="str">
        <f>VLOOKUP(Table1[[#This Row],[Khu vực]],TUKHOA_DATA!$E$2:$F$12,2,FALSE)</f>
        <v>KV02</v>
      </c>
      <c r="L438" t="s">
        <v>43</v>
      </c>
      <c r="M438" t="str">
        <f>VLOOKUP(Table1[[#This Row],[Kênh mua hàng]],TUKHOA_DATA!$C$2:$D$12,2,FALSE)</f>
        <v>K02</v>
      </c>
      <c r="N438" t="s">
        <v>99</v>
      </c>
      <c r="O438" t="str">
        <f>VLOOKUP(Table1[[#This Row],[Nhân viên phụ trách]],TUKHOA_DATA!$G$2:$H$13,2,FALSE)</f>
        <v>NV03</v>
      </c>
      <c r="P438" s="18">
        <v>100</v>
      </c>
      <c r="Q438">
        <v>78</v>
      </c>
      <c r="R438" s="18">
        <f>Table1[[#This Row],[Số lượng]]*Table1[[#This Row],[Giá bán ($)]]</f>
        <v>7800</v>
      </c>
      <c r="S438">
        <f>VLOOKUP(Table1[[#This Row],[Tên dòng sản phẩm]],'Ngân sách'!$C$29:$D$32,2,FALSE)</f>
        <v>28</v>
      </c>
    </row>
    <row r="439" spans="1:19">
      <c r="A439" s="9">
        <v>44903</v>
      </c>
      <c r="B439" s="9" t="str">
        <f>CHOOSE(WEEKDAY(Table1[[#This Row],[Ngày]],1),"CN","T2","T3","T4","T5","T6","T7","CN")</f>
        <v>T5</v>
      </c>
      <c r="C439" t="str">
        <f>"Tháng "&amp;MONTH(Table1[[#This Row],[Ngày]]) &amp; "/" &amp;YEAR(Table1[[#This Row],[Ngày]])</f>
        <v>Tháng 12/2022</v>
      </c>
      <c r="D439" t="str">
        <f>"Q "&amp;IF(Table1[[#This Row],[Ngày]]="","",ROUNDUP(MONTH(Table1[[#This Row],[Ngày]])/3,0)) &amp; "/" &amp; YEAR(Table1[[#This Row],[Ngày]])</f>
        <v>Q 4/2022</v>
      </c>
      <c r="E439">
        <f>YEAR(Table1[[#This Row],[Ngày]])</f>
        <v>2022</v>
      </c>
      <c r="F439" s="5">
        <v>0.45493055555555556</v>
      </c>
      <c r="G439" t="str">
        <f>IF(Table1[[#This Row],[Thời gian]]="","",VLOOKUP(Table1[[#This Row],[Thời gian]]-TRUNC(Table1[[#This Row],[Thời gian]]),tblTimes78[],2,TRUE))</f>
        <v>10 AM - 12 PM</v>
      </c>
      <c r="H439" t="s">
        <v>514</v>
      </c>
      <c r="I439" t="s">
        <v>38</v>
      </c>
      <c r="J439" t="s">
        <v>52</v>
      </c>
      <c r="K439" t="str">
        <f>VLOOKUP(Table1[[#This Row],[Khu vực]],TUKHOA_DATA!$E$2:$F$12,2,FALSE)</f>
        <v>KV05</v>
      </c>
      <c r="L439" t="s">
        <v>43</v>
      </c>
      <c r="M439" t="str">
        <f>VLOOKUP(Table1[[#This Row],[Kênh mua hàng]],TUKHOA_DATA!$C$2:$D$12,2,FALSE)</f>
        <v>K02</v>
      </c>
      <c r="N439" t="s">
        <v>51</v>
      </c>
      <c r="O439" t="str">
        <f>VLOOKUP(Table1[[#This Row],[Nhân viên phụ trách]],TUKHOA_DATA!$G$2:$H$13,2,FALSE)</f>
        <v>NV01</v>
      </c>
      <c r="P439" s="18">
        <v>100</v>
      </c>
      <c r="Q439">
        <v>59</v>
      </c>
      <c r="R439" s="18">
        <f>Table1[[#This Row],[Số lượng]]*Table1[[#This Row],[Giá bán ($)]]</f>
        <v>5900</v>
      </c>
      <c r="S439">
        <f>VLOOKUP(Table1[[#This Row],[Tên dòng sản phẩm]],'Ngân sách'!$C$29:$D$32,2,FALSE)</f>
        <v>22</v>
      </c>
    </row>
    <row r="440" spans="1:19">
      <c r="A440" s="9">
        <v>44904</v>
      </c>
      <c r="B440" s="9" t="str">
        <f>CHOOSE(WEEKDAY(Table1[[#This Row],[Ngày]],1),"CN","T2","T3","T4","T5","T6","T7","CN")</f>
        <v>T6</v>
      </c>
      <c r="C440" t="str">
        <f>"Tháng "&amp;MONTH(Table1[[#This Row],[Ngày]]) &amp; "/" &amp;YEAR(Table1[[#This Row],[Ngày]])</f>
        <v>Tháng 12/2022</v>
      </c>
      <c r="D440" t="str">
        <f>"Q "&amp;IF(Table1[[#This Row],[Ngày]]="","",ROUNDUP(MONTH(Table1[[#This Row],[Ngày]])/3,0)) &amp; "/" &amp; YEAR(Table1[[#This Row],[Ngày]])</f>
        <v>Q 4/2022</v>
      </c>
      <c r="E440">
        <f>YEAR(Table1[[#This Row],[Ngày]])</f>
        <v>2022</v>
      </c>
      <c r="F440" s="5">
        <v>0.42484953703703704</v>
      </c>
      <c r="G440" t="str">
        <f>IF(Table1[[#This Row],[Thời gian]]="","",VLOOKUP(Table1[[#This Row],[Thời gian]]-TRUNC(Table1[[#This Row],[Thời gian]]),tblTimes78[],2,TRUE))</f>
        <v>10 AM - 12 PM</v>
      </c>
      <c r="H440" t="s">
        <v>515</v>
      </c>
      <c r="I440" t="s">
        <v>41</v>
      </c>
      <c r="J440" t="s">
        <v>52</v>
      </c>
      <c r="K440" t="str">
        <f>VLOOKUP(Table1[[#This Row],[Khu vực]],TUKHOA_DATA!$E$2:$F$12,2,FALSE)</f>
        <v>KV05</v>
      </c>
      <c r="L440" t="s">
        <v>43</v>
      </c>
      <c r="M440" t="str">
        <f>VLOOKUP(Table1[[#This Row],[Kênh mua hàng]],TUKHOA_DATA!$C$2:$D$12,2,FALSE)</f>
        <v>K02</v>
      </c>
      <c r="N440" t="s">
        <v>51</v>
      </c>
      <c r="O440" t="str">
        <f>VLOOKUP(Table1[[#This Row],[Nhân viên phụ trách]],TUKHOA_DATA!$G$2:$H$13,2,FALSE)</f>
        <v>NV01</v>
      </c>
      <c r="P440" s="18">
        <v>100</v>
      </c>
      <c r="Q440">
        <v>83</v>
      </c>
      <c r="R440" s="18">
        <f>Table1[[#This Row],[Số lượng]]*Table1[[#This Row],[Giá bán ($)]]</f>
        <v>8300</v>
      </c>
      <c r="S440">
        <f>VLOOKUP(Table1[[#This Row],[Tên dòng sản phẩm]],'Ngân sách'!$C$29:$D$32,2,FALSE)</f>
        <v>28</v>
      </c>
    </row>
    <row r="441" spans="1:19">
      <c r="A441" s="9">
        <v>44905</v>
      </c>
      <c r="B441" s="9" t="str">
        <f>CHOOSE(WEEKDAY(Table1[[#This Row],[Ngày]],1),"CN","T2","T3","T4","T5","T6","T7","CN")</f>
        <v>T7</v>
      </c>
      <c r="C441" t="str">
        <f>"Tháng "&amp;MONTH(Table1[[#This Row],[Ngày]]) &amp; "/" &amp;YEAR(Table1[[#This Row],[Ngày]])</f>
        <v>Tháng 12/2022</v>
      </c>
      <c r="D441" t="str">
        <f>"Q "&amp;IF(Table1[[#This Row],[Ngày]]="","",ROUNDUP(MONTH(Table1[[#This Row],[Ngày]])/3,0)) &amp; "/" &amp; YEAR(Table1[[#This Row],[Ngày]])</f>
        <v>Q 4/2022</v>
      </c>
      <c r="E441">
        <f>YEAR(Table1[[#This Row],[Ngày]])</f>
        <v>2022</v>
      </c>
      <c r="F441" s="5">
        <v>0.39819444444444446</v>
      </c>
      <c r="G441" t="str">
        <f>IF(Table1[[#This Row],[Thời gian]]="","",VLOOKUP(Table1[[#This Row],[Thời gian]]-TRUNC(Table1[[#This Row],[Thời gian]]),tblTimes78[],2,TRUE))</f>
        <v>8 AM - 10 AM</v>
      </c>
      <c r="H441" t="s">
        <v>516</v>
      </c>
      <c r="I441" t="s">
        <v>41</v>
      </c>
      <c r="J441" t="s">
        <v>54</v>
      </c>
      <c r="K441" t="str">
        <f>VLOOKUP(Table1[[#This Row],[Khu vực]],TUKHOA_DATA!$E$2:$F$12,2,FALSE)</f>
        <v>KV04</v>
      </c>
      <c r="L441" t="s">
        <v>43</v>
      </c>
      <c r="M441" t="str">
        <f>VLOOKUP(Table1[[#This Row],[Kênh mua hàng]],TUKHOA_DATA!$C$2:$D$12,2,FALSE)</f>
        <v>K02</v>
      </c>
      <c r="N441" t="s">
        <v>99</v>
      </c>
      <c r="O441" t="str">
        <f>VLOOKUP(Table1[[#This Row],[Nhân viên phụ trách]],TUKHOA_DATA!$G$2:$H$13,2,FALSE)</f>
        <v>NV03</v>
      </c>
      <c r="P441" s="18">
        <v>100</v>
      </c>
      <c r="Q441">
        <v>81</v>
      </c>
      <c r="R441" s="18">
        <f>Table1[[#This Row],[Số lượng]]*Table1[[#This Row],[Giá bán ($)]]</f>
        <v>8100</v>
      </c>
      <c r="S441">
        <f>VLOOKUP(Table1[[#This Row],[Tên dòng sản phẩm]],'Ngân sách'!$C$29:$D$32,2,FALSE)</f>
        <v>28</v>
      </c>
    </row>
    <row r="442" spans="1:19">
      <c r="A442" s="9">
        <v>44906</v>
      </c>
      <c r="B442" s="9" t="str">
        <f>CHOOSE(WEEKDAY(Table1[[#This Row],[Ngày]],1),"CN","T2","T3","T4","T5","T6","T7","CN")</f>
        <v>CN</v>
      </c>
      <c r="C442" t="str">
        <f>"Tháng "&amp;MONTH(Table1[[#This Row],[Ngày]]) &amp; "/" &amp;YEAR(Table1[[#This Row],[Ngày]])</f>
        <v>Tháng 12/2022</v>
      </c>
      <c r="D442" t="str">
        <f>"Q "&amp;IF(Table1[[#This Row],[Ngày]]="","",ROUNDUP(MONTH(Table1[[#This Row],[Ngày]])/3,0)) &amp; "/" &amp; YEAR(Table1[[#This Row],[Ngày]])</f>
        <v>Q 4/2022</v>
      </c>
      <c r="E442">
        <f>YEAR(Table1[[#This Row],[Ngày]])</f>
        <v>2022</v>
      </c>
      <c r="F442" s="5">
        <v>0.52280092592592597</v>
      </c>
      <c r="G442" t="str">
        <f>IF(Table1[[#This Row],[Thời gian]]="","",VLOOKUP(Table1[[#This Row],[Thời gian]]-TRUNC(Table1[[#This Row],[Thời gian]]),tblTimes78[],2,TRUE))</f>
        <v>12 PM - 2 PM</v>
      </c>
      <c r="H442" t="s">
        <v>517</v>
      </c>
      <c r="I442" t="s">
        <v>46</v>
      </c>
      <c r="J442" t="s">
        <v>54</v>
      </c>
      <c r="K442" t="str">
        <f>VLOOKUP(Table1[[#This Row],[Khu vực]],TUKHOA_DATA!$E$2:$F$12,2,FALSE)</f>
        <v>KV04</v>
      </c>
      <c r="L442" t="s">
        <v>43</v>
      </c>
      <c r="M442" t="str">
        <f>VLOOKUP(Table1[[#This Row],[Kênh mua hàng]],TUKHOA_DATA!$C$2:$D$12,2,FALSE)</f>
        <v>K02</v>
      </c>
      <c r="N442" t="s">
        <v>51</v>
      </c>
      <c r="O442" t="str">
        <f>VLOOKUP(Table1[[#This Row],[Nhân viên phụ trách]],TUKHOA_DATA!$G$2:$H$13,2,FALSE)</f>
        <v>NV01</v>
      </c>
      <c r="P442" s="18">
        <v>90</v>
      </c>
      <c r="Q442">
        <v>36</v>
      </c>
      <c r="R442" s="18">
        <f>Table1[[#This Row],[Số lượng]]*Table1[[#This Row],[Giá bán ($)]]</f>
        <v>3240</v>
      </c>
      <c r="S442">
        <f>VLOOKUP(Table1[[#This Row],[Tên dòng sản phẩm]],'Ngân sách'!$C$29:$D$32,2,FALSE)</f>
        <v>25</v>
      </c>
    </row>
    <row r="443" spans="1:19">
      <c r="A443" s="9">
        <v>44906</v>
      </c>
      <c r="B443" s="9" t="str">
        <f>CHOOSE(WEEKDAY(Table1[[#This Row],[Ngày]],1),"CN","T2","T3","T4","T5","T6","T7","CN")</f>
        <v>CN</v>
      </c>
      <c r="C443" t="str">
        <f>"Tháng "&amp;MONTH(Table1[[#This Row],[Ngày]]) &amp; "/" &amp;YEAR(Table1[[#This Row],[Ngày]])</f>
        <v>Tháng 12/2022</v>
      </c>
      <c r="D443" t="str">
        <f>"Q "&amp;IF(Table1[[#This Row],[Ngày]]="","",ROUNDUP(MONTH(Table1[[#This Row],[Ngày]])/3,0)) &amp; "/" &amp; YEAR(Table1[[#This Row],[Ngày]])</f>
        <v>Q 4/2022</v>
      </c>
      <c r="E443">
        <f>YEAR(Table1[[#This Row],[Ngày]])</f>
        <v>2022</v>
      </c>
      <c r="F443" s="5">
        <v>0.45493055555555556</v>
      </c>
      <c r="G443" t="str">
        <f>IF(Table1[[#This Row],[Thời gian]]="","",VLOOKUP(Table1[[#This Row],[Thời gian]]-TRUNC(Table1[[#This Row],[Thời gian]]),tblTimes78[],2,TRUE))</f>
        <v>10 AM - 12 PM</v>
      </c>
      <c r="H443" t="s">
        <v>518</v>
      </c>
      <c r="I443" t="s">
        <v>46</v>
      </c>
      <c r="J443" t="s">
        <v>54</v>
      </c>
      <c r="K443" t="str">
        <f>VLOOKUP(Table1[[#This Row],[Khu vực]],TUKHOA_DATA!$E$2:$F$12,2,FALSE)</f>
        <v>KV04</v>
      </c>
      <c r="L443" t="s">
        <v>43</v>
      </c>
      <c r="M443" t="str">
        <f>VLOOKUP(Table1[[#This Row],[Kênh mua hàng]],TUKHOA_DATA!$C$2:$D$12,2,FALSE)</f>
        <v>K02</v>
      </c>
      <c r="N443" t="s">
        <v>57</v>
      </c>
      <c r="O443" t="str">
        <f>VLOOKUP(Table1[[#This Row],[Nhân viên phụ trách]],TUKHOA_DATA!$G$2:$H$13,2,FALSE)</f>
        <v>NV02</v>
      </c>
      <c r="P443" s="18">
        <v>90</v>
      </c>
      <c r="Q443">
        <v>34</v>
      </c>
      <c r="R443" s="18">
        <f>Table1[[#This Row],[Số lượng]]*Table1[[#This Row],[Giá bán ($)]]</f>
        <v>3060</v>
      </c>
      <c r="S443">
        <f>VLOOKUP(Table1[[#This Row],[Tên dòng sản phẩm]],'Ngân sách'!$C$29:$D$32,2,FALSE)</f>
        <v>25</v>
      </c>
    </row>
    <row r="444" spans="1:19">
      <c r="A444" s="9">
        <v>44911</v>
      </c>
      <c r="B444" s="9" t="str">
        <f>CHOOSE(WEEKDAY(Table1[[#This Row],[Ngày]],1),"CN","T2","T3","T4","T5","T6","T7","CN")</f>
        <v>T6</v>
      </c>
      <c r="C444" t="str">
        <f>"Tháng "&amp;MONTH(Table1[[#This Row],[Ngày]]) &amp; "/" &amp;YEAR(Table1[[#This Row],[Ngày]])</f>
        <v>Tháng 12/2022</v>
      </c>
      <c r="D444" t="str">
        <f>"Q "&amp;IF(Table1[[#This Row],[Ngày]]="","",ROUNDUP(MONTH(Table1[[#This Row],[Ngày]])/3,0)) &amp; "/" &amp; YEAR(Table1[[#This Row],[Ngày]])</f>
        <v>Q 4/2022</v>
      </c>
      <c r="E444">
        <f>YEAR(Table1[[#This Row],[Ngày]])</f>
        <v>2022</v>
      </c>
      <c r="F444" s="5">
        <v>0.34184027777777781</v>
      </c>
      <c r="G444" t="str">
        <f>IF(Table1[[#This Row],[Thời gian]]="","",VLOOKUP(Table1[[#This Row],[Thời gian]]-TRUNC(Table1[[#This Row],[Thời gian]]),tblTimes78[],2,TRUE))</f>
        <v>8 AM - 10 AM</v>
      </c>
      <c r="H444" t="s">
        <v>524</v>
      </c>
      <c r="I444" t="s">
        <v>46</v>
      </c>
      <c r="J444" t="s">
        <v>89</v>
      </c>
      <c r="K444" t="str">
        <f>VLOOKUP(Table1[[#This Row],[Khu vực]],TUKHOA_DATA!$E$2:$F$12,2,FALSE)</f>
        <v>KV06</v>
      </c>
      <c r="L444" t="s">
        <v>43</v>
      </c>
      <c r="M444" t="str">
        <f>VLOOKUP(Table1[[#This Row],[Kênh mua hàng]],TUKHOA_DATA!$C$2:$D$12,2,FALSE)</f>
        <v>K02</v>
      </c>
      <c r="N444" t="s">
        <v>96</v>
      </c>
      <c r="O444" t="str">
        <f>VLOOKUP(Table1[[#This Row],[Nhân viên phụ trách]],TUKHOA_DATA!$G$2:$H$13,2,FALSE)</f>
        <v>NV04</v>
      </c>
      <c r="P444" s="18">
        <v>90</v>
      </c>
      <c r="Q444">
        <v>35</v>
      </c>
      <c r="R444" s="18">
        <f>Table1[[#This Row],[Số lượng]]*Table1[[#This Row],[Giá bán ($)]]</f>
        <v>3150</v>
      </c>
      <c r="S444">
        <f>VLOOKUP(Table1[[#This Row],[Tên dòng sản phẩm]],'Ngân sách'!$C$29:$D$32,2,FALSE)</f>
        <v>25</v>
      </c>
    </row>
    <row r="445" spans="1:19">
      <c r="A445" s="9">
        <v>44911</v>
      </c>
      <c r="B445" s="9" t="str">
        <f>CHOOSE(WEEKDAY(Table1[[#This Row],[Ngày]],1),"CN","T2","T3","T4","T5","T6","T7","CN")</f>
        <v>T6</v>
      </c>
      <c r="C445" t="str">
        <f>"Tháng "&amp;MONTH(Table1[[#This Row],[Ngày]]) &amp; "/" &amp;YEAR(Table1[[#This Row],[Ngày]])</f>
        <v>Tháng 12/2022</v>
      </c>
      <c r="D445" t="str">
        <f>"Q "&amp;IF(Table1[[#This Row],[Ngày]]="","",ROUNDUP(MONTH(Table1[[#This Row],[Ngày]])/3,0)) &amp; "/" &amp; YEAR(Table1[[#This Row],[Ngày]])</f>
        <v>Q 4/2022</v>
      </c>
      <c r="E445">
        <f>YEAR(Table1[[#This Row],[Ngày]])</f>
        <v>2022</v>
      </c>
      <c r="F445" s="5">
        <v>0.68280092592592589</v>
      </c>
      <c r="G445" t="str">
        <f>IF(Table1[[#This Row],[Thời gian]]="","",VLOOKUP(Table1[[#This Row],[Thời gian]]-TRUNC(Table1[[#This Row],[Thời gian]]),tblTimes78[],2,TRUE))</f>
        <v>4 PM - 6 PM</v>
      </c>
      <c r="H445" t="s">
        <v>525</v>
      </c>
      <c r="I445" t="s">
        <v>41</v>
      </c>
      <c r="J445" t="s">
        <v>56</v>
      </c>
      <c r="K445" t="str">
        <f>VLOOKUP(Table1[[#This Row],[Khu vực]],TUKHOA_DATA!$E$2:$F$12,2,FALSE)</f>
        <v>KV03</v>
      </c>
      <c r="L445" t="s">
        <v>43</v>
      </c>
      <c r="M445" t="str">
        <f>VLOOKUP(Table1[[#This Row],[Kênh mua hàng]],TUKHOA_DATA!$C$2:$D$12,2,FALSE)</f>
        <v>K02</v>
      </c>
      <c r="N445" t="s">
        <v>58</v>
      </c>
      <c r="O445" t="str">
        <f>VLOOKUP(Table1[[#This Row],[Nhân viên phụ trách]],TUKHOA_DATA!$G$2:$H$13,2,FALSE)</f>
        <v>NV05</v>
      </c>
      <c r="P445" s="18">
        <v>100</v>
      </c>
      <c r="Q445">
        <v>82</v>
      </c>
      <c r="R445" s="18">
        <f>Table1[[#This Row],[Số lượng]]*Table1[[#This Row],[Giá bán ($)]]</f>
        <v>8200</v>
      </c>
      <c r="S445">
        <f>VLOOKUP(Table1[[#This Row],[Tên dòng sản phẩm]],'Ngân sách'!$C$29:$D$32,2,FALSE)</f>
        <v>28</v>
      </c>
    </row>
    <row r="446" spans="1:19">
      <c r="A446" s="9">
        <v>44915</v>
      </c>
      <c r="B446" s="9" t="str">
        <f>CHOOSE(WEEKDAY(Table1[[#This Row],[Ngày]],1),"CN","T2","T3","T4","T5","T6","T7","CN")</f>
        <v>T3</v>
      </c>
      <c r="C446" t="str">
        <f>"Tháng "&amp;MONTH(Table1[[#This Row],[Ngày]]) &amp; "/" &amp;YEAR(Table1[[#This Row],[Ngày]])</f>
        <v>Tháng 12/2022</v>
      </c>
      <c r="D446" t="str">
        <f>"Q "&amp;IF(Table1[[#This Row],[Ngày]]="","",ROUNDUP(MONTH(Table1[[#This Row],[Ngày]])/3,0)) &amp; "/" &amp; YEAR(Table1[[#This Row],[Ngày]])</f>
        <v>Q 4/2022</v>
      </c>
      <c r="E446">
        <f>YEAR(Table1[[#This Row],[Ngày]])</f>
        <v>2022</v>
      </c>
      <c r="F446" s="5">
        <v>0.53795138888888883</v>
      </c>
      <c r="G446" t="str">
        <f>IF(Table1[[#This Row],[Thời gian]]="","",VLOOKUP(Table1[[#This Row],[Thời gian]]-TRUNC(Table1[[#This Row],[Thời gian]]),tblTimes78[],2,TRUE))</f>
        <v>12 PM - 2 PM</v>
      </c>
      <c r="H446" t="s">
        <v>529</v>
      </c>
      <c r="I446" t="s">
        <v>46</v>
      </c>
      <c r="J446" t="s">
        <v>52</v>
      </c>
      <c r="K446" t="str">
        <f>VLOOKUP(Table1[[#This Row],[Khu vực]],TUKHOA_DATA!$E$2:$F$12,2,FALSE)</f>
        <v>KV05</v>
      </c>
      <c r="L446" t="s">
        <v>43</v>
      </c>
      <c r="M446" t="str">
        <f>VLOOKUP(Table1[[#This Row],[Kênh mua hàng]],TUKHOA_DATA!$C$2:$D$12,2,FALSE)</f>
        <v>K02</v>
      </c>
      <c r="N446" t="s">
        <v>96</v>
      </c>
      <c r="O446" t="str">
        <f>VLOOKUP(Table1[[#This Row],[Nhân viên phụ trách]],TUKHOA_DATA!$G$2:$H$13,2,FALSE)</f>
        <v>NV04</v>
      </c>
      <c r="P446" s="18">
        <v>90</v>
      </c>
      <c r="Q446">
        <v>35</v>
      </c>
      <c r="R446" s="18">
        <f>Table1[[#This Row],[Số lượng]]*Table1[[#This Row],[Giá bán ($)]]</f>
        <v>3150</v>
      </c>
      <c r="S446">
        <f>VLOOKUP(Table1[[#This Row],[Tên dòng sản phẩm]],'Ngân sách'!$C$29:$D$32,2,FALSE)</f>
        <v>25</v>
      </c>
    </row>
    <row r="447" spans="1:19">
      <c r="A447" s="9">
        <v>44915</v>
      </c>
      <c r="B447" s="9" t="str">
        <f>CHOOSE(WEEKDAY(Table1[[#This Row],[Ngày]],1),"CN","T2","T3","T4","T5","T6","T7","CN")</f>
        <v>T3</v>
      </c>
      <c r="C447" t="str">
        <f>"Tháng "&amp;MONTH(Table1[[#This Row],[Ngày]]) &amp; "/" &amp;YEAR(Table1[[#This Row],[Ngày]])</f>
        <v>Tháng 12/2022</v>
      </c>
      <c r="D447" t="str">
        <f>"Q "&amp;IF(Table1[[#This Row],[Ngày]]="","",ROUNDUP(MONTH(Table1[[#This Row],[Ngày]])/3,0)) &amp; "/" &amp; YEAR(Table1[[#This Row],[Ngày]])</f>
        <v>Q 4/2022</v>
      </c>
      <c r="E447">
        <f>YEAR(Table1[[#This Row],[Ngày]])</f>
        <v>2022</v>
      </c>
      <c r="F447" s="5">
        <v>0.46232638888888888</v>
      </c>
      <c r="G447" t="str">
        <f>IF(Table1[[#This Row],[Thời gian]]="","",VLOOKUP(Table1[[#This Row],[Thời gian]]-TRUNC(Table1[[#This Row],[Thời gian]]),tblTimes78[],2,TRUE))</f>
        <v>10 AM - 12 PM</v>
      </c>
      <c r="H447" t="s">
        <v>530</v>
      </c>
      <c r="I447" t="s">
        <v>41</v>
      </c>
      <c r="J447" t="s">
        <v>52</v>
      </c>
      <c r="K447" t="str">
        <f>VLOOKUP(Table1[[#This Row],[Khu vực]],TUKHOA_DATA!$E$2:$F$12,2,FALSE)</f>
        <v>KV05</v>
      </c>
      <c r="L447" t="s">
        <v>43</v>
      </c>
      <c r="M447" t="str">
        <f>VLOOKUP(Table1[[#This Row],[Kênh mua hàng]],TUKHOA_DATA!$C$2:$D$12,2,FALSE)</f>
        <v>K02</v>
      </c>
      <c r="N447" t="s">
        <v>58</v>
      </c>
      <c r="O447" t="str">
        <f>VLOOKUP(Table1[[#This Row],[Nhân viên phụ trách]],TUKHOA_DATA!$G$2:$H$13,2,FALSE)</f>
        <v>NV05</v>
      </c>
      <c r="P447" s="18">
        <v>100</v>
      </c>
      <c r="Q447">
        <v>81</v>
      </c>
      <c r="R447" s="18">
        <f>Table1[[#This Row],[Số lượng]]*Table1[[#This Row],[Giá bán ($)]]</f>
        <v>8100</v>
      </c>
      <c r="S447">
        <f>VLOOKUP(Table1[[#This Row],[Tên dòng sản phẩm]],'Ngân sách'!$C$29:$D$32,2,FALSE)</f>
        <v>28</v>
      </c>
    </row>
    <row r="448" spans="1:19">
      <c r="A448" s="9">
        <v>44917</v>
      </c>
      <c r="B448" s="9" t="str">
        <f>CHOOSE(WEEKDAY(Table1[[#This Row],[Ngày]],1),"CN","T2","T3","T4","T5","T6","T7","CN")</f>
        <v>T5</v>
      </c>
      <c r="C448" t="str">
        <f>"Tháng "&amp;MONTH(Table1[[#This Row],[Ngày]]) &amp; "/" &amp;YEAR(Table1[[#This Row],[Ngày]])</f>
        <v>Tháng 12/2022</v>
      </c>
      <c r="D448" t="str">
        <f>"Q "&amp;IF(Table1[[#This Row],[Ngày]]="","",ROUNDUP(MONTH(Table1[[#This Row],[Ngày]])/3,0)) &amp; "/" &amp; YEAR(Table1[[#This Row],[Ngày]])</f>
        <v>Q 4/2022</v>
      </c>
      <c r="E448">
        <f>YEAR(Table1[[#This Row],[Ngày]])</f>
        <v>2022</v>
      </c>
      <c r="F448" s="5">
        <v>0.41538194444444443</v>
      </c>
      <c r="G448" t="str">
        <f>IF(Table1[[#This Row],[Thời gian]]="","",VLOOKUP(Table1[[#This Row],[Thời gian]]-TRUNC(Table1[[#This Row],[Thời gian]]),tblTimes78[],2,TRUE))</f>
        <v>8 AM - 10 AM</v>
      </c>
      <c r="H448" t="s">
        <v>532</v>
      </c>
      <c r="I448" t="s">
        <v>46</v>
      </c>
      <c r="J448" t="s">
        <v>97</v>
      </c>
      <c r="K448" t="str">
        <f>VLOOKUP(Table1[[#This Row],[Khu vực]],TUKHOA_DATA!$E$2:$F$12,2,FALSE)</f>
        <v>KV01</v>
      </c>
      <c r="L448" t="s">
        <v>43</v>
      </c>
      <c r="M448" t="str">
        <f>VLOOKUP(Table1[[#This Row],[Kênh mua hàng]],TUKHOA_DATA!$C$2:$D$12,2,FALSE)</f>
        <v>K02</v>
      </c>
      <c r="N448" t="s">
        <v>99</v>
      </c>
      <c r="O448" t="str">
        <f>VLOOKUP(Table1[[#This Row],[Nhân viên phụ trách]],TUKHOA_DATA!$G$2:$H$13,2,FALSE)</f>
        <v>NV03</v>
      </c>
      <c r="P448" s="18">
        <v>90</v>
      </c>
      <c r="Q448">
        <v>33</v>
      </c>
      <c r="R448" s="18">
        <f>Table1[[#This Row],[Số lượng]]*Table1[[#This Row],[Giá bán ($)]]</f>
        <v>2970</v>
      </c>
      <c r="S448">
        <f>VLOOKUP(Table1[[#This Row],[Tên dòng sản phẩm]],'Ngân sách'!$C$29:$D$32,2,FALSE)</f>
        <v>25</v>
      </c>
    </row>
    <row r="449" spans="1:19">
      <c r="A449" s="9">
        <v>44919</v>
      </c>
      <c r="B449" s="9" t="str">
        <f>CHOOSE(WEEKDAY(Table1[[#This Row],[Ngày]],1),"CN","T2","T3","T4","T5","T6","T7","CN")</f>
        <v>T7</v>
      </c>
      <c r="C449" t="str">
        <f>"Tháng "&amp;MONTH(Table1[[#This Row],[Ngày]]) &amp; "/" &amp;YEAR(Table1[[#This Row],[Ngày]])</f>
        <v>Tháng 12/2022</v>
      </c>
      <c r="D449" t="str">
        <f>"Q "&amp;IF(Table1[[#This Row],[Ngày]]="","",ROUNDUP(MONTH(Table1[[#This Row],[Ngày]])/3,0)) &amp; "/" &amp; YEAR(Table1[[#This Row],[Ngày]])</f>
        <v>Q 4/2022</v>
      </c>
      <c r="E449">
        <f>YEAR(Table1[[#This Row],[Ngày]])</f>
        <v>2022</v>
      </c>
      <c r="F449" s="5">
        <v>0.33758101851851857</v>
      </c>
      <c r="G449" t="str">
        <f>IF(Table1[[#This Row],[Thời gian]]="","",VLOOKUP(Table1[[#This Row],[Thời gian]]-TRUNC(Table1[[#This Row],[Thời gian]]),tblTimes78[],2,TRUE))</f>
        <v>8 AM - 10 AM</v>
      </c>
      <c r="H449" t="s">
        <v>534</v>
      </c>
      <c r="I449" t="s">
        <v>44</v>
      </c>
      <c r="J449" t="s">
        <v>89</v>
      </c>
      <c r="K449" t="str">
        <f>VLOOKUP(Table1[[#This Row],[Khu vực]],TUKHOA_DATA!$E$2:$F$12,2,FALSE)</f>
        <v>KV06</v>
      </c>
      <c r="L449" t="s">
        <v>43</v>
      </c>
      <c r="M449" t="str">
        <f>VLOOKUP(Table1[[#This Row],[Kênh mua hàng]],TUKHOA_DATA!$C$2:$D$12,2,FALSE)</f>
        <v>K02</v>
      </c>
      <c r="N449" t="s">
        <v>96</v>
      </c>
      <c r="O449" t="str">
        <f>VLOOKUP(Table1[[#This Row],[Nhân viên phụ trách]],TUKHOA_DATA!$G$2:$H$13,2,FALSE)</f>
        <v>NV04</v>
      </c>
      <c r="P449" s="18">
        <v>110</v>
      </c>
      <c r="Q449">
        <v>51</v>
      </c>
      <c r="R449" s="18">
        <f>Table1[[#This Row],[Số lượng]]*Table1[[#This Row],[Giá bán ($)]]</f>
        <v>5610</v>
      </c>
      <c r="S449">
        <f>VLOOKUP(Table1[[#This Row],[Tên dòng sản phẩm]],'Ngân sách'!$C$29:$D$32,2,FALSE)</f>
        <v>36</v>
      </c>
    </row>
    <row r="450" spans="1:19">
      <c r="A450" s="9">
        <v>44920</v>
      </c>
      <c r="B450" s="9" t="str">
        <f>CHOOSE(WEEKDAY(Table1[[#This Row],[Ngày]],1),"CN","T2","T3","T4","T5","T6","T7","CN")</f>
        <v>CN</v>
      </c>
      <c r="C450" t="str">
        <f>"Tháng "&amp;MONTH(Table1[[#This Row],[Ngày]]) &amp; "/" &amp;YEAR(Table1[[#This Row],[Ngày]])</f>
        <v>Tháng 12/2022</v>
      </c>
      <c r="D450" t="str">
        <f>"Q "&amp;IF(Table1[[#This Row],[Ngày]]="","",ROUNDUP(MONTH(Table1[[#This Row],[Ngày]])/3,0)) &amp; "/" &amp; YEAR(Table1[[#This Row],[Ngày]])</f>
        <v>Q 4/2022</v>
      </c>
      <c r="E450">
        <f>YEAR(Table1[[#This Row],[Ngày]])</f>
        <v>2022</v>
      </c>
      <c r="F450" s="5">
        <v>0.46232638888888888</v>
      </c>
      <c r="G450" t="str">
        <f>IF(Table1[[#This Row],[Thời gian]]="","",VLOOKUP(Table1[[#This Row],[Thời gian]]-TRUNC(Table1[[#This Row],[Thời gian]]),tblTimes78[],2,TRUE))</f>
        <v>10 AM - 12 PM</v>
      </c>
      <c r="H450" t="s">
        <v>536</v>
      </c>
      <c r="I450" t="s">
        <v>44</v>
      </c>
      <c r="J450" t="s">
        <v>94</v>
      </c>
      <c r="K450" t="str">
        <f>VLOOKUP(Table1[[#This Row],[Khu vực]],TUKHOA_DATA!$E$2:$F$12,2,FALSE)</f>
        <v>KV02</v>
      </c>
      <c r="L450" t="s">
        <v>43</v>
      </c>
      <c r="M450" t="str">
        <f>VLOOKUP(Table1[[#This Row],[Kênh mua hàng]],TUKHOA_DATA!$C$2:$D$12,2,FALSE)</f>
        <v>K02</v>
      </c>
      <c r="N450" t="s">
        <v>57</v>
      </c>
      <c r="O450" t="str">
        <f>VLOOKUP(Table1[[#This Row],[Nhân viên phụ trách]],TUKHOA_DATA!$G$2:$H$13,2,FALSE)</f>
        <v>NV02</v>
      </c>
      <c r="P450" s="18">
        <v>110</v>
      </c>
      <c r="Q450">
        <v>55</v>
      </c>
      <c r="R450" s="18">
        <f>Table1[[#This Row],[Số lượng]]*Table1[[#This Row],[Giá bán ($)]]</f>
        <v>6050</v>
      </c>
      <c r="S450">
        <f>VLOOKUP(Table1[[#This Row],[Tên dòng sản phẩm]],'Ngân sách'!$C$29:$D$32,2,FALSE)</f>
        <v>36</v>
      </c>
    </row>
    <row r="451" spans="1:19">
      <c r="A451" s="9">
        <v>44922</v>
      </c>
      <c r="B451" s="9" t="str">
        <f>CHOOSE(WEEKDAY(Table1[[#This Row],[Ngày]],1),"CN","T2","T3","T4","T5","T6","T7","CN")</f>
        <v>T3</v>
      </c>
      <c r="C451" t="str">
        <f>"Tháng "&amp;MONTH(Table1[[#This Row],[Ngày]]) &amp; "/" &amp;YEAR(Table1[[#This Row],[Ngày]])</f>
        <v>Tháng 12/2022</v>
      </c>
      <c r="D451" t="str">
        <f>"Q "&amp;IF(Table1[[#This Row],[Ngày]]="","",ROUNDUP(MONTH(Table1[[#This Row],[Ngày]])/3,0)) &amp; "/" &amp; YEAR(Table1[[#This Row],[Ngày]])</f>
        <v>Q 4/2022</v>
      </c>
      <c r="E451">
        <f>YEAR(Table1[[#This Row],[Ngày]])</f>
        <v>2022</v>
      </c>
      <c r="F451" s="5">
        <v>0.42484953703703704</v>
      </c>
      <c r="G451" t="str">
        <f>IF(Table1[[#This Row],[Thời gian]]="","",VLOOKUP(Table1[[#This Row],[Thời gian]]-TRUNC(Table1[[#This Row],[Thời gian]]),tblTimes78[],2,TRUE))</f>
        <v>10 AM - 12 PM</v>
      </c>
      <c r="H451" t="s">
        <v>540</v>
      </c>
      <c r="I451" t="s">
        <v>46</v>
      </c>
      <c r="J451" t="s">
        <v>89</v>
      </c>
      <c r="K451" t="str">
        <f>VLOOKUP(Table1[[#This Row],[Khu vực]],TUKHOA_DATA!$E$2:$F$12,2,FALSE)</f>
        <v>KV06</v>
      </c>
      <c r="L451" t="s">
        <v>43</v>
      </c>
      <c r="M451" t="str">
        <f>VLOOKUP(Table1[[#This Row],[Kênh mua hàng]],TUKHOA_DATA!$C$2:$D$12,2,FALSE)</f>
        <v>K02</v>
      </c>
      <c r="N451" t="s">
        <v>96</v>
      </c>
      <c r="O451" t="str">
        <f>VLOOKUP(Table1[[#This Row],[Nhân viên phụ trách]],TUKHOA_DATA!$G$2:$H$13,2,FALSE)</f>
        <v>NV04</v>
      </c>
      <c r="P451" s="18">
        <v>90</v>
      </c>
      <c r="Q451">
        <v>39</v>
      </c>
      <c r="R451" s="18">
        <f>Table1[[#This Row],[Số lượng]]*Table1[[#This Row],[Giá bán ($)]]</f>
        <v>3510</v>
      </c>
      <c r="S451">
        <f>VLOOKUP(Table1[[#This Row],[Tên dòng sản phẩm]],'Ngân sách'!$C$29:$D$32,2,FALSE)</f>
        <v>25</v>
      </c>
    </row>
    <row r="452" spans="1:19">
      <c r="A452" s="9">
        <v>44923</v>
      </c>
      <c r="B452" s="9" t="str">
        <f>CHOOSE(WEEKDAY(Table1[[#This Row],[Ngày]],1),"CN","T2","T3","T4","T5","T6","T7","CN")</f>
        <v>T4</v>
      </c>
      <c r="C452" t="str">
        <f>"Tháng "&amp;MONTH(Table1[[#This Row],[Ngày]]) &amp; "/" &amp;YEAR(Table1[[#This Row],[Ngày]])</f>
        <v>Tháng 12/2022</v>
      </c>
      <c r="D452" t="str">
        <f>"Q "&amp;IF(Table1[[#This Row],[Ngày]]="","",ROUNDUP(MONTH(Table1[[#This Row],[Ngày]])/3,0)) &amp; "/" &amp; YEAR(Table1[[#This Row],[Ngày]])</f>
        <v>Q 4/2022</v>
      </c>
      <c r="E452">
        <f>YEAR(Table1[[#This Row],[Ngày]])</f>
        <v>2022</v>
      </c>
      <c r="F452" s="5">
        <v>0.33758101851851857</v>
      </c>
      <c r="G452" t="str">
        <f>IF(Table1[[#This Row],[Thời gian]]="","",VLOOKUP(Table1[[#This Row],[Thời gian]]-TRUNC(Table1[[#This Row],[Thời gian]]),tblTimes78[],2,TRUE))</f>
        <v>8 AM - 10 AM</v>
      </c>
      <c r="H452" t="s">
        <v>541</v>
      </c>
      <c r="I452" t="s">
        <v>46</v>
      </c>
      <c r="J452" t="s">
        <v>56</v>
      </c>
      <c r="K452" t="str">
        <f>VLOOKUP(Table1[[#This Row],[Khu vực]],TUKHOA_DATA!$E$2:$F$12,2,FALSE)</f>
        <v>KV03</v>
      </c>
      <c r="L452" t="s">
        <v>43</v>
      </c>
      <c r="M452" t="str">
        <f>VLOOKUP(Table1[[#This Row],[Kênh mua hàng]],TUKHOA_DATA!$C$2:$D$12,2,FALSE)</f>
        <v>K02</v>
      </c>
      <c r="N452" t="s">
        <v>58</v>
      </c>
      <c r="O452" t="str">
        <f>VLOOKUP(Table1[[#This Row],[Nhân viên phụ trách]],TUKHOA_DATA!$G$2:$H$13,2,FALSE)</f>
        <v>NV05</v>
      </c>
      <c r="P452" s="18">
        <v>90</v>
      </c>
      <c r="Q452">
        <v>35</v>
      </c>
      <c r="R452" s="18">
        <f>Table1[[#This Row],[Số lượng]]*Table1[[#This Row],[Giá bán ($)]]</f>
        <v>3150</v>
      </c>
      <c r="S452">
        <f>VLOOKUP(Table1[[#This Row],[Tên dòng sản phẩm]],'Ngân sách'!$C$29:$D$32,2,FALSE)</f>
        <v>25</v>
      </c>
    </row>
    <row r="453" spans="1:19">
      <c r="A453" s="9">
        <v>44919</v>
      </c>
      <c r="B453" s="9" t="str">
        <f>CHOOSE(WEEKDAY(Table1[[#This Row],[Ngày]],1),"CN","T2","T3","T4","T5","T6","T7","CN")</f>
        <v>T7</v>
      </c>
      <c r="C453" t="str">
        <f>"Tháng "&amp;MONTH(Table1[[#This Row],[Ngày]]) &amp; "/" &amp;YEAR(Table1[[#This Row],[Ngày]])</f>
        <v>Tháng 12/2022</v>
      </c>
      <c r="D453" t="str">
        <f>"Q "&amp;IF(Table1[[#This Row],[Ngày]]="","",ROUNDUP(MONTH(Table1[[#This Row],[Ngày]])/3,0)) &amp; "/" &amp; YEAR(Table1[[#This Row],[Ngày]])</f>
        <v>Q 4/2022</v>
      </c>
      <c r="E453">
        <f>YEAR(Table1[[#This Row],[Ngày]])</f>
        <v>2022</v>
      </c>
      <c r="F453" s="5">
        <v>0.33758101851851857</v>
      </c>
      <c r="G453" t="str">
        <f>IF(Table1[[#This Row],[Thời gian]]="","",VLOOKUP(Table1[[#This Row],[Thời gian]]-TRUNC(Table1[[#This Row],[Thời gian]]),tblTimes78[],2,TRUE))</f>
        <v>8 AM - 10 AM</v>
      </c>
      <c r="H453" t="s">
        <v>534</v>
      </c>
      <c r="I453" t="s">
        <v>46</v>
      </c>
      <c r="J453" t="s">
        <v>89</v>
      </c>
      <c r="K453" t="str">
        <f>VLOOKUP(Table1[[#This Row],[Khu vực]],TUKHOA_DATA!$E$2:$F$12,2,FALSE)</f>
        <v>KV06</v>
      </c>
      <c r="L453" t="s">
        <v>40</v>
      </c>
      <c r="M453" t="str">
        <f>VLOOKUP(Table1[[#This Row],[Kênh mua hàng]],TUKHOA_DATA!$C$2:$D$12,2,FALSE)</f>
        <v>K01</v>
      </c>
      <c r="N453" t="s">
        <v>96</v>
      </c>
      <c r="O453" t="str">
        <f>VLOOKUP(Table1[[#This Row],[Nhân viên phụ trách]],TUKHOA_DATA!$G$2:$H$13,2,FALSE)</f>
        <v>NV04</v>
      </c>
      <c r="P453" s="18">
        <v>90</v>
      </c>
      <c r="Q453">
        <v>39</v>
      </c>
      <c r="R453" s="18">
        <f>Table1[[#This Row],[Số lượng]]*Table1[[#This Row],[Giá bán ($)]]</f>
        <v>3510</v>
      </c>
      <c r="S453">
        <f>VLOOKUP(Table1[[#This Row],[Tên dòng sản phẩm]],'Ngân sách'!$C$29:$D$32,2,FALSE)</f>
        <v>25</v>
      </c>
    </row>
    <row r="454" spans="1:19">
      <c r="A454" s="9">
        <v>44920</v>
      </c>
      <c r="B454" s="9" t="str">
        <f>CHOOSE(WEEKDAY(Table1[[#This Row],[Ngày]],1),"CN","T2","T3","T4","T5","T6","T7","CN")</f>
        <v>CN</v>
      </c>
      <c r="C454" t="str">
        <f>"Tháng "&amp;MONTH(Table1[[#This Row],[Ngày]]) &amp; "/" &amp;YEAR(Table1[[#This Row],[Ngày]])</f>
        <v>Tháng 12/2022</v>
      </c>
      <c r="D454" t="str">
        <f>"Q "&amp;IF(Table1[[#This Row],[Ngày]]="","",ROUNDUP(MONTH(Table1[[#This Row],[Ngày]])/3,0)) &amp; "/" &amp; YEAR(Table1[[#This Row],[Ngày]])</f>
        <v>Q 4/2022</v>
      </c>
      <c r="E454">
        <f>YEAR(Table1[[#This Row],[Ngày]])</f>
        <v>2022</v>
      </c>
      <c r="F454" s="5">
        <v>0.46232638888888888</v>
      </c>
      <c r="G454" t="str">
        <f>IF(Table1[[#This Row],[Thời gian]]="","",VLOOKUP(Table1[[#This Row],[Thời gian]]-TRUNC(Table1[[#This Row],[Thời gian]]),tblTimes78[],2,TRUE))</f>
        <v>10 AM - 12 PM</v>
      </c>
      <c r="H454" t="s">
        <v>536</v>
      </c>
      <c r="I454" t="s">
        <v>38</v>
      </c>
      <c r="J454" t="s">
        <v>94</v>
      </c>
      <c r="K454" t="str">
        <f>VLOOKUP(Table1[[#This Row],[Khu vực]],TUKHOA_DATA!$E$2:$F$12,2,FALSE)</f>
        <v>KV02</v>
      </c>
      <c r="L454" t="s">
        <v>43</v>
      </c>
      <c r="M454" t="str">
        <f>VLOOKUP(Table1[[#This Row],[Kênh mua hàng]],TUKHOA_DATA!$C$2:$D$12,2,FALSE)</f>
        <v>K02</v>
      </c>
      <c r="N454" t="s">
        <v>57</v>
      </c>
      <c r="O454" t="str">
        <f>VLOOKUP(Table1[[#This Row],[Nhân viên phụ trách]],TUKHOA_DATA!$G$2:$H$13,2,FALSE)</f>
        <v>NV02</v>
      </c>
      <c r="P454" s="18">
        <v>100</v>
      </c>
      <c r="Q454">
        <v>52</v>
      </c>
      <c r="R454" s="18">
        <f>Table1[[#This Row],[Số lượng]]*Table1[[#This Row],[Giá bán ($)]]</f>
        <v>5200</v>
      </c>
      <c r="S454">
        <f>VLOOKUP(Table1[[#This Row],[Tên dòng sản phẩm]],'Ngân sách'!$C$29:$D$32,2,FALSE)</f>
        <v>22</v>
      </c>
    </row>
    <row r="455" spans="1:19">
      <c r="A455" s="9">
        <v>44922</v>
      </c>
      <c r="B455" s="9" t="str">
        <f>CHOOSE(WEEKDAY(Table1[[#This Row],[Ngày]],1),"CN","T2","T3","T4","T5","T6","T7","CN")</f>
        <v>T3</v>
      </c>
      <c r="C455" t="str">
        <f>"Tháng "&amp;MONTH(Table1[[#This Row],[Ngày]]) &amp; "/" &amp;YEAR(Table1[[#This Row],[Ngày]])</f>
        <v>Tháng 12/2022</v>
      </c>
      <c r="D455" t="str">
        <f>"Q "&amp;IF(Table1[[#This Row],[Ngày]]="","",ROUNDUP(MONTH(Table1[[#This Row],[Ngày]])/3,0)) &amp; "/" &amp; YEAR(Table1[[#This Row],[Ngày]])</f>
        <v>Q 4/2022</v>
      </c>
      <c r="E455">
        <f>YEAR(Table1[[#This Row],[Ngày]])</f>
        <v>2022</v>
      </c>
      <c r="F455" s="5">
        <v>0.42484953703703704</v>
      </c>
      <c r="G455" t="str">
        <f>IF(Table1[[#This Row],[Thời gian]]="","",VLOOKUP(Table1[[#This Row],[Thời gian]]-TRUNC(Table1[[#This Row],[Thời gian]]),tblTimes78[],2,TRUE))</f>
        <v>10 AM - 12 PM</v>
      </c>
      <c r="H455" t="s">
        <v>540</v>
      </c>
      <c r="I455" t="s">
        <v>41</v>
      </c>
      <c r="J455" t="s">
        <v>89</v>
      </c>
      <c r="K455" t="str">
        <f>VLOOKUP(Table1[[#This Row],[Khu vực]],TUKHOA_DATA!$E$2:$F$12,2,FALSE)</f>
        <v>KV06</v>
      </c>
      <c r="L455" t="s">
        <v>43</v>
      </c>
      <c r="M455" t="str">
        <f>VLOOKUP(Table1[[#This Row],[Kênh mua hàng]],TUKHOA_DATA!$C$2:$D$12,2,FALSE)</f>
        <v>K02</v>
      </c>
      <c r="N455" t="s">
        <v>96</v>
      </c>
      <c r="O455" t="str">
        <f>VLOOKUP(Table1[[#This Row],[Nhân viên phụ trách]],TUKHOA_DATA!$G$2:$H$13,2,FALSE)</f>
        <v>NV04</v>
      </c>
      <c r="P455" s="18">
        <v>100</v>
      </c>
      <c r="Q455">
        <v>39</v>
      </c>
      <c r="R455" s="18">
        <f>Table1[[#This Row],[Số lượng]]*Table1[[#This Row],[Giá bán ($)]]</f>
        <v>3900</v>
      </c>
      <c r="S455">
        <f>VLOOKUP(Table1[[#This Row],[Tên dòng sản phẩm]],'Ngân sách'!$C$29:$D$32,2,FALSE)</f>
        <v>28</v>
      </c>
    </row>
    <row r="456" spans="1:19">
      <c r="A456" s="9">
        <v>44923</v>
      </c>
      <c r="B456" s="9" t="str">
        <f>CHOOSE(WEEKDAY(Table1[[#This Row],[Ngày]],1),"CN","T2","T3","T4","T5","T6","T7","CN")</f>
        <v>T4</v>
      </c>
      <c r="C456" t="str">
        <f>"Tháng "&amp;MONTH(Table1[[#This Row],[Ngày]]) &amp; "/" &amp;YEAR(Table1[[#This Row],[Ngày]])</f>
        <v>Tháng 12/2022</v>
      </c>
      <c r="D456" t="str">
        <f>"Q "&amp;IF(Table1[[#This Row],[Ngày]]="","",ROUNDUP(MONTH(Table1[[#This Row],[Ngày]])/3,0)) &amp; "/" &amp; YEAR(Table1[[#This Row],[Ngày]])</f>
        <v>Q 4/2022</v>
      </c>
      <c r="E456">
        <f>YEAR(Table1[[#This Row],[Ngày]])</f>
        <v>2022</v>
      </c>
      <c r="F456" s="5">
        <v>0.33758101851851857</v>
      </c>
      <c r="G456" t="str">
        <f>IF(Table1[[#This Row],[Thời gian]]="","",VLOOKUP(Table1[[#This Row],[Thời gian]]-TRUNC(Table1[[#This Row],[Thời gian]]),tblTimes78[],2,TRUE))</f>
        <v>8 AM - 10 AM</v>
      </c>
      <c r="H456" t="s">
        <v>541</v>
      </c>
      <c r="I456" t="s">
        <v>46</v>
      </c>
      <c r="J456" t="s">
        <v>56</v>
      </c>
      <c r="K456" t="str">
        <f>VLOOKUP(Table1[[#This Row],[Khu vực]],TUKHOA_DATA!$E$2:$F$12,2,FALSE)</f>
        <v>KV03</v>
      </c>
      <c r="L456" t="s">
        <v>43</v>
      </c>
      <c r="M456" t="str">
        <f>VLOOKUP(Table1[[#This Row],[Kênh mua hàng]],TUKHOA_DATA!$C$2:$D$12,2,FALSE)</f>
        <v>K02</v>
      </c>
      <c r="N456" t="s">
        <v>58</v>
      </c>
      <c r="O456" t="str">
        <f>VLOOKUP(Table1[[#This Row],[Nhân viên phụ trách]],TUKHOA_DATA!$G$2:$H$13,2,FALSE)</f>
        <v>NV05</v>
      </c>
      <c r="P456" s="18">
        <v>90</v>
      </c>
      <c r="Q456">
        <v>35</v>
      </c>
      <c r="R456" s="18">
        <f>Table1[[#This Row],[Số lượng]]*Table1[[#This Row],[Giá bán ($)]]</f>
        <v>3150</v>
      </c>
      <c r="S456">
        <f>VLOOKUP(Table1[[#This Row],[Tên dòng sản phẩm]],'Ngân sách'!$C$29:$D$32,2,FALSE)</f>
        <v>25</v>
      </c>
    </row>
  </sheetData>
  <phoneticPr fontId="4" type="noConversion"/>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7">
        <x14:dataValidation type="list" allowBlank="1" showInputMessage="1" showErrorMessage="1" xr:uid="{ADD597F8-7790-6F45-8C83-4BAA2BCFDDB4}">
          <x14:formula1>
            <xm:f>TUKHOA_DATA!$E$2:$E$9</xm:f>
          </x14:formula1>
          <xm:sqref>J3:J456</xm:sqref>
        </x14:dataValidation>
        <x14:dataValidation type="list" allowBlank="1" showInputMessage="1" showErrorMessage="1" xr:uid="{0EB4BAA8-70E2-B74F-A0B4-7A58DEDF5F16}">
          <x14:formula1>
            <xm:f>TUKHOA_DATA!$F$2:$F$10</xm:f>
          </x14:formula1>
          <xm:sqref>K3:K456</xm:sqref>
        </x14:dataValidation>
        <x14:dataValidation type="list" allowBlank="1" showInputMessage="1" showErrorMessage="1" xr:uid="{330B0EA2-7BF4-CF40-8F78-5516413F06FB}">
          <x14:formula1>
            <xm:f>TUKHOA_DATA!$C$2:$C$8</xm:f>
          </x14:formula1>
          <xm:sqref>L3:L456</xm:sqref>
        </x14:dataValidation>
        <x14:dataValidation type="list" allowBlank="1" showInputMessage="1" showErrorMessage="1" xr:uid="{BD5D6908-5F1C-C748-8A56-02396FE374E0}">
          <x14:formula1>
            <xm:f>TUKHOA_DATA!$D$2:$D$7</xm:f>
          </x14:formula1>
          <xm:sqref>M3:M456</xm:sqref>
        </x14:dataValidation>
        <x14:dataValidation type="list" allowBlank="1" showInputMessage="1" showErrorMessage="1" xr:uid="{F882390E-03D4-3C46-B683-A26B5CF515C0}">
          <x14:formula1>
            <xm:f>TUKHOA_DATA!$G$2:$G$10</xm:f>
          </x14:formula1>
          <xm:sqref>N3:N456</xm:sqref>
        </x14:dataValidation>
        <x14:dataValidation type="list" allowBlank="1" showInputMessage="1" showErrorMessage="1" xr:uid="{93CF5E0D-5C68-3C4A-A5EF-279371B09DC8}">
          <x14:formula1>
            <xm:f>TUKHOA_DATA!$H$2:$H$10</xm:f>
          </x14:formula1>
          <xm:sqref>O3:O456</xm:sqref>
        </x14:dataValidation>
        <x14:dataValidation type="list" allowBlank="1" showInputMessage="1" showErrorMessage="1" xr:uid="{5FBB5806-50B1-E042-8AB2-7911034B916E}">
          <x14:formula1>
            <xm:f>TUKHOA_DATA!$A$2:$A$5</xm:f>
          </x14:formula1>
          <xm:sqref>I3:I456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78C3B-04D2-1042-A511-0928BEBBC4E7}">
  <dimension ref="A1:H26"/>
  <sheetViews>
    <sheetView topLeftCell="A10" workbookViewId="0">
      <selection activeCell="D18" sqref="D18"/>
    </sheetView>
  </sheetViews>
  <sheetFormatPr defaultColWidth="11.125" defaultRowHeight="15.75"/>
  <cols>
    <col min="1" max="1" width="15.25" bestFit="1" customWidth="1"/>
    <col min="2" max="2" width="16.25" customWidth="1"/>
    <col min="3" max="3" width="16.625" bestFit="1" customWidth="1"/>
    <col min="4" max="4" width="14.625" bestFit="1" customWidth="1"/>
    <col min="5" max="5" width="18.75" bestFit="1" customWidth="1"/>
    <col min="6" max="6" width="12" customWidth="1"/>
    <col min="7" max="7" width="22" bestFit="1" customWidth="1"/>
    <col min="8" max="8" width="15" bestFit="1" customWidth="1"/>
    <col min="9" max="9" width="16.75" bestFit="1" customWidth="1"/>
    <col min="10" max="10" width="19.75" bestFit="1" customWidth="1"/>
    <col min="11" max="11" width="30.125" bestFit="1" customWidth="1"/>
  </cols>
  <sheetData>
    <row r="1" spans="1:8">
      <c r="A1" t="s">
        <v>545</v>
      </c>
      <c r="B1" t="s">
        <v>546</v>
      </c>
      <c r="C1" t="s">
        <v>81</v>
      </c>
      <c r="D1" t="s">
        <v>82</v>
      </c>
      <c r="E1" t="s">
        <v>79</v>
      </c>
      <c r="F1" t="s">
        <v>80</v>
      </c>
      <c r="G1" t="s">
        <v>547</v>
      </c>
      <c r="H1" t="s">
        <v>84</v>
      </c>
    </row>
    <row r="2" spans="1:8">
      <c r="A2" t="s">
        <v>46</v>
      </c>
      <c r="B2" t="s">
        <v>548</v>
      </c>
      <c r="C2" s="3" t="s">
        <v>40</v>
      </c>
      <c r="D2" t="s">
        <v>549</v>
      </c>
      <c r="E2" t="s">
        <v>97</v>
      </c>
      <c r="F2" t="s">
        <v>550</v>
      </c>
      <c r="G2" t="s">
        <v>51</v>
      </c>
      <c r="H2" t="s">
        <v>551</v>
      </c>
    </row>
    <row r="3" spans="1:8">
      <c r="A3" t="s">
        <v>38</v>
      </c>
      <c r="B3" t="s">
        <v>552</v>
      </c>
      <c r="C3" s="4" t="s">
        <v>43</v>
      </c>
      <c r="D3" t="s">
        <v>553</v>
      </c>
      <c r="E3" t="s">
        <v>94</v>
      </c>
      <c r="F3" t="s">
        <v>554</v>
      </c>
      <c r="G3" t="s">
        <v>57</v>
      </c>
      <c r="H3" t="s">
        <v>555</v>
      </c>
    </row>
    <row r="4" spans="1:8">
      <c r="A4" t="s">
        <v>44</v>
      </c>
      <c r="B4" t="s">
        <v>556</v>
      </c>
      <c r="C4" s="3"/>
      <c r="D4" t="s">
        <v>557</v>
      </c>
      <c r="E4" t="s">
        <v>56</v>
      </c>
      <c r="F4" t="s">
        <v>558</v>
      </c>
      <c r="G4" t="s">
        <v>99</v>
      </c>
      <c r="H4" t="s">
        <v>559</v>
      </c>
    </row>
    <row r="5" spans="1:8">
      <c r="A5" t="s">
        <v>41</v>
      </c>
      <c r="B5" t="s">
        <v>41</v>
      </c>
      <c r="C5" s="6"/>
      <c r="D5" t="s">
        <v>560</v>
      </c>
      <c r="E5" t="s">
        <v>54</v>
      </c>
      <c r="F5" t="s">
        <v>561</v>
      </c>
      <c r="G5" t="s">
        <v>96</v>
      </c>
      <c r="H5" t="s">
        <v>562</v>
      </c>
    </row>
    <row r="6" spans="1:8">
      <c r="D6" t="s">
        <v>563</v>
      </c>
      <c r="E6" t="s">
        <v>52</v>
      </c>
      <c r="F6" t="s">
        <v>564</v>
      </c>
      <c r="G6" t="s">
        <v>58</v>
      </c>
      <c r="H6" t="s">
        <v>565</v>
      </c>
    </row>
    <row r="7" spans="1:8">
      <c r="E7" t="s">
        <v>89</v>
      </c>
      <c r="F7" t="s">
        <v>566</v>
      </c>
      <c r="G7" t="s">
        <v>55</v>
      </c>
      <c r="H7" t="s">
        <v>567</v>
      </c>
    </row>
    <row r="8" spans="1:8">
      <c r="G8" t="s">
        <v>104</v>
      </c>
      <c r="H8" t="s">
        <v>568</v>
      </c>
    </row>
    <row r="9" spans="1:8">
      <c r="G9" t="s">
        <v>92</v>
      </c>
      <c r="H9" t="s">
        <v>569</v>
      </c>
    </row>
    <row r="10" spans="1:8">
      <c r="G10" t="s">
        <v>53</v>
      </c>
      <c r="H10" t="s">
        <v>570</v>
      </c>
    </row>
    <row r="13" spans="1:8">
      <c r="A13" t="s">
        <v>760</v>
      </c>
      <c r="B13" t="s">
        <v>761</v>
      </c>
    </row>
    <row r="14" spans="1:8">
      <c r="A14" s="83">
        <v>0</v>
      </c>
      <c r="B14" t="str">
        <f>TEXT(tblTimes78[[#This Row],[Min Time]],"H AM/PM") &amp;" - "&amp; TEXT(A15,"H AM/PM")</f>
        <v>12 AM - 2 AM</v>
      </c>
    </row>
    <row r="15" spans="1:8">
      <c r="A15" s="83">
        <v>8.3333333333333329E-2</v>
      </c>
      <c r="B15" t="str">
        <f>TEXT(tblTimes78[[#This Row],[Min Time]],"H AM/PM") &amp;" - "&amp; TEXT(A16,"H AM/PM")</f>
        <v>2 AM - 4 AM</v>
      </c>
    </row>
    <row r="16" spans="1:8">
      <c r="A16" s="83">
        <v>0.16666666666666666</v>
      </c>
      <c r="B16" t="str">
        <f>TEXT(tblTimes78[[#This Row],[Min Time]],"H AM/PM") &amp;" - "&amp; TEXT(A17,"H AM/PM")</f>
        <v>4 AM - 6 AM</v>
      </c>
    </row>
    <row r="17" spans="1:2">
      <c r="A17" s="83">
        <v>0.25</v>
      </c>
      <c r="B17" t="str">
        <f>TEXT(tblTimes78[[#This Row],[Min Time]],"H AM/PM") &amp;" - "&amp; TEXT(A18,"H AM/PM")</f>
        <v>6 AM - 8 AM</v>
      </c>
    </row>
    <row r="18" spans="1:2">
      <c r="A18" s="83">
        <v>0.33333333333333331</v>
      </c>
      <c r="B18" t="str">
        <f>TEXT(tblTimes78[[#This Row],[Min Time]],"H AM/PM") &amp;" - "&amp; TEXT(A19,"H AM/PM")</f>
        <v>8 AM - 10 AM</v>
      </c>
    </row>
    <row r="19" spans="1:2">
      <c r="A19" s="83">
        <v>0.41666666666666669</v>
      </c>
      <c r="B19" t="str">
        <f>TEXT(tblTimes78[[#This Row],[Min Time]],"H AM/PM") &amp;" - "&amp; TEXT(A20,"H AM/PM")</f>
        <v>10 AM - 12 PM</v>
      </c>
    </row>
    <row r="20" spans="1:2">
      <c r="A20" s="83">
        <v>0.5</v>
      </c>
      <c r="B20" t="str">
        <f>TEXT(tblTimes78[[#This Row],[Min Time]],"H AM/PM") &amp;" - "&amp; TEXT(A21,"H AM/PM")</f>
        <v>12 PM - 2 PM</v>
      </c>
    </row>
    <row r="21" spans="1:2">
      <c r="A21" s="83">
        <v>0.58333333333333304</v>
      </c>
      <c r="B21" t="str">
        <f>TEXT(tblTimes78[[#This Row],[Min Time]],"H AM/PM") &amp;" - "&amp; TEXT(A22,"H AM/PM")</f>
        <v>2 PM - 4 PM</v>
      </c>
    </row>
    <row r="22" spans="1:2">
      <c r="A22" s="83">
        <v>0.66666666666666696</v>
      </c>
      <c r="B22" t="str">
        <f>TEXT(tblTimes78[[#This Row],[Min Time]],"H AM/PM") &amp;" - "&amp; TEXT(A23,"H AM/PM")</f>
        <v>4 PM - 6 PM</v>
      </c>
    </row>
    <row r="23" spans="1:2">
      <c r="A23" s="83">
        <v>0.75</v>
      </c>
      <c r="B23" t="str">
        <f>TEXT(tblTimes78[[#This Row],[Min Time]],"H AM/PM") &amp;" - "&amp; TEXT(A24,"H AM/PM")</f>
        <v>6 PM - 8 PM</v>
      </c>
    </row>
    <row r="24" spans="1:2">
      <c r="A24" s="83">
        <v>0.83333333333333304</v>
      </c>
      <c r="B24" t="str">
        <f>TEXT(tblTimes78[[#This Row],[Min Time]],"H AM/PM") &amp;" - "&amp; TEXT(A25,"H AM/PM")</f>
        <v>8 PM - 10 PM</v>
      </c>
    </row>
    <row r="25" spans="1:2">
      <c r="A25" s="83">
        <v>0.91666666666666696</v>
      </c>
      <c r="B25" t="str">
        <f>TEXT(tblTimes78[[#This Row],[Min Time]],"H AM/PM") &amp;" - "&amp; TEXT(A26,"H AM/PM")</f>
        <v>10 PM - 12 PM</v>
      </c>
    </row>
    <row r="26" spans="1:2">
      <c r="A26" s="83">
        <v>0.5</v>
      </c>
      <c r="B26" t="str">
        <f>TEXT(tblTimes78[[#This Row],[Min Time]],"H AM/PM") &amp;" - "&amp; TEXT(A27,"H AM/PM")</f>
        <v>12 PM - 12 AM</v>
      </c>
    </row>
  </sheetData>
  <phoneticPr fontId="4" type="noConversion"/>
  <pageMargins left="0.7" right="0.7" top="0.75" bottom="0.75" header="0.3" footer="0.3"/>
  <tableParts count="4">
    <tablePart r:id="rId1"/>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3D359-4CF6-1F42-B670-CCE619428F84}">
  <dimension ref="A1:D39"/>
  <sheetViews>
    <sheetView workbookViewId="0">
      <selection activeCell="C93" sqref="C93"/>
    </sheetView>
  </sheetViews>
  <sheetFormatPr defaultColWidth="11.125" defaultRowHeight="15.75"/>
  <cols>
    <col min="1" max="1" width="35.75" bestFit="1" customWidth="1"/>
    <col min="2" max="3" width="35.75" customWidth="1"/>
    <col min="4" max="4" width="13.75" bestFit="1" customWidth="1"/>
  </cols>
  <sheetData>
    <row r="1" spans="1:4">
      <c r="A1" t="s">
        <v>575</v>
      </c>
      <c r="B1" t="s">
        <v>574</v>
      </c>
      <c r="C1" t="s">
        <v>573</v>
      </c>
      <c r="D1" t="s">
        <v>597</v>
      </c>
    </row>
    <row r="2" spans="1:4">
      <c r="A2" t="s">
        <v>577</v>
      </c>
      <c r="B2" t="s">
        <v>68</v>
      </c>
      <c r="C2" t="s">
        <v>598</v>
      </c>
      <c r="D2" t="s">
        <v>63</v>
      </c>
    </row>
    <row r="3" spans="1:4">
      <c r="A3" t="s">
        <v>578</v>
      </c>
      <c r="B3" t="s">
        <v>68</v>
      </c>
      <c r="C3" t="s">
        <v>599</v>
      </c>
      <c r="D3" t="s">
        <v>63</v>
      </c>
    </row>
    <row r="4" spans="1:4">
      <c r="A4" t="s">
        <v>579</v>
      </c>
      <c r="B4" t="s">
        <v>68</v>
      </c>
      <c r="C4" t="s">
        <v>600</v>
      </c>
      <c r="D4" t="s">
        <v>63</v>
      </c>
    </row>
    <row r="5" spans="1:4">
      <c r="A5" t="s">
        <v>580</v>
      </c>
      <c r="B5" t="s">
        <v>68</v>
      </c>
      <c r="C5" t="s">
        <v>601</v>
      </c>
      <c r="D5" t="s">
        <v>63</v>
      </c>
    </row>
    <row r="6" spans="1:4">
      <c r="A6" t="s">
        <v>581</v>
      </c>
      <c r="B6" t="s">
        <v>68</v>
      </c>
      <c r="C6" t="s">
        <v>602</v>
      </c>
      <c r="D6" t="s">
        <v>63</v>
      </c>
    </row>
    <row r="7" spans="1:4">
      <c r="A7" t="s">
        <v>582</v>
      </c>
      <c r="B7" t="s">
        <v>68</v>
      </c>
      <c r="C7" t="s">
        <v>603</v>
      </c>
      <c r="D7" t="s">
        <v>63</v>
      </c>
    </row>
    <row r="8" spans="1:4">
      <c r="A8" t="s">
        <v>583</v>
      </c>
      <c r="B8" t="s">
        <v>65</v>
      </c>
      <c r="C8" t="s">
        <v>604</v>
      </c>
      <c r="D8" t="s">
        <v>63</v>
      </c>
    </row>
    <row r="9" spans="1:4">
      <c r="A9" t="s">
        <v>584</v>
      </c>
      <c r="B9" t="s">
        <v>65</v>
      </c>
      <c r="C9" t="s">
        <v>605</v>
      </c>
      <c r="D9" t="s">
        <v>63</v>
      </c>
    </row>
    <row r="10" spans="1:4">
      <c r="A10" t="s">
        <v>585</v>
      </c>
      <c r="B10" t="s">
        <v>67</v>
      </c>
      <c r="C10" t="s">
        <v>606</v>
      </c>
      <c r="D10" t="s">
        <v>63</v>
      </c>
    </row>
    <row r="11" spans="1:4">
      <c r="A11" t="s">
        <v>586</v>
      </c>
      <c r="B11" t="s">
        <v>67</v>
      </c>
      <c r="C11" t="s">
        <v>607</v>
      </c>
      <c r="D11" t="s">
        <v>63</v>
      </c>
    </row>
    <row r="12" spans="1:4">
      <c r="A12" t="s">
        <v>587</v>
      </c>
      <c r="B12" t="s">
        <v>67</v>
      </c>
      <c r="C12" t="s">
        <v>608</v>
      </c>
      <c r="D12" t="s">
        <v>63</v>
      </c>
    </row>
    <row r="13" spans="1:4">
      <c r="A13" t="s">
        <v>588</v>
      </c>
      <c r="B13" t="s">
        <v>67</v>
      </c>
      <c r="C13" t="s">
        <v>609</v>
      </c>
      <c r="D13" t="s">
        <v>63</v>
      </c>
    </row>
    <row r="14" spans="1:4">
      <c r="A14" t="s">
        <v>589</v>
      </c>
      <c r="B14" t="s">
        <v>67</v>
      </c>
      <c r="C14" t="s">
        <v>610</v>
      </c>
      <c r="D14" t="s">
        <v>63</v>
      </c>
    </row>
    <row r="15" spans="1:4">
      <c r="A15" t="s">
        <v>590</v>
      </c>
      <c r="B15" t="s">
        <v>67</v>
      </c>
      <c r="C15" t="s">
        <v>611</v>
      </c>
      <c r="D15" t="s">
        <v>62</v>
      </c>
    </row>
    <row r="16" spans="1:4">
      <c r="A16" t="s">
        <v>591</v>
      </c>
      <c r="B16" t="s">
        <v>67</v>
      </c>
      <c r="C16" t="s">
        <v>612</v>
      </c>
      <c r="D16" t="s">
        <v>62</v>
      </c>
    </row>
    <row r="17" spans="1:4">
      <c r="A17" t="s">
        <v>592</v>
      </c>
      <c r="B17" t="s">
        <v>67</v>
      </c>
      <c r="C17" t="s">
        <v>613</v>
      </c>
      <c r="D17" t="s">
        <v>62</v>
      </c>
    </row>
    <row r="18" spans="1:4">
      <c r="A18" t="s">
        <v>593</v>
      </c>
      <c r="B18" t="s">
        <v>66</v>
      </c>
      <c r="C18" t="s">
        <v>614</v>
      </c>
      <c r="D18" t="s">
        <v>62</v>
      </c>
    </row>
    <row r="19" spans="1:4">
      <c r="A19" t="s">
        <v>594</v>
      </c>
      <c r="B19" t="s">
        <v>66</v>
      </c>
      <c r="C19" t="s">
        <v>615</v>
      </c>
      <c r="D19" t="s">
        <v>62</v>
      </c>
    </row>
    <row r="20" spans="1:4">
      <c r="A20" t="s">
        <v>595</v>
      </c>
      <c r="B20" t="s">
        <v>66</v>
      </c>
      <c r="C20" t="s">
        <v>616</v>
      </c>
      <c r="D20" t="s">
        <v>62</v>
      </c>
    </row>
    <row r="21" spans="1:4">
      <c r="A21" s="6" t="s">
        <v>596</v>
      </c>
      <c r="B21" t="s">
        <v>66</v>
      </c>
      <c r="C21" t="s">
        <v>617</v>
      </c>
      <c r="D21" t="s">
        <v>62</v>
      </c>
    </row>
    <row r="22" spans="1:4">
      <c r="A22" t="s">
        <v>632</v>
      </c>
      <c r="B22" t="s">
        <v>64</v>
      </c>
      <c r="C22" t="s">
        <v>634</v>
      </c>
      <c r="D22" t="s">
        <v>62</v>
      </c>
    </row>
    <row r="23" spans="1:4">
      <c r="A23" t="s">
        <v>633</v>
      </c>
      <c r="B23" t="s">
        <v>64</v>
      </c>
      <c r="C23" t="s">
        <v>635</v>
      </c>
      <c r="D23" t="s">
        <v>62</v>
      </c>
    </row>
    <row r="24" spans="1:4">
      <c r="A24" t="s">
        <v>636</v>
      </c>
      <c r="B24" t="s">
        <v>64</v>
      </c>
      <c r="C24" t="s">
        <v>637</v>
      </c>
      <c r="D24" t="s">
        <v>62</v>
      </c>
    </row>
    <row r="25" spans="1:4">
      <c r="A25" t="s">
        <v>636</v>
      </c>
      <c r="B25" t="s">
        <v>64</v>
      </c>
      <c r="C25" t="s">
        <v>638</v>
      </c>
      <c r="D25" t="s">
        <v>62</v>
      </c>
    </row>
    <row r="26" spans="1:4">
      <c r="A26" t="s">
        <v>641</v>
      </c>
      <c r="B26" t="s">
        <v>64</v>
      </c>
      <c r="C26" t="s">
        <v>639</v>
      </c>
      <c r="D26" t="s">
        <v>62</v>
      </c>
    </row>
    <row r="27" spans="1:4">
      <c r="A27" t="s">
        <v>642</v>
      </c>
      <c r="B27" t="s">
        <v>64</v>
      </c>
      <c r="C27" t="s">
        <v>640</v>
      </c>
      <c r="D27" t="s">
        <v>62</v>
      </c>
    </row>
    <row r="28" spans="1:4">
      <c r="A28" t="s">
        <v>643</v>
      </c>
      <c r="B28" t="s">
        <v>618</v>
      </c>
      <c r="C28" t="s">
        <v>619</v>
      </c>
      <c r="D28" t="s">
        <v>62</v>
      </c>
    </row>
    <row r="29" spans="1:4">
      <c r="A29" t="s">
        <v>644</v>
      </c>
      <c r="B29" t="s">
        <v>618</v>
      </c>
      <c r="C29" t="s">
        <v>620</v>
      </c>
      <c r="D29" t="s">
        <v>62</v>
      </c>
    </row>
    <row r="30" spans="1:4">
      <c r="A30" t="s">
        <v>645</v>
      </c>
      <c r="B30" t="s">
        <v>618</v>
      </c>
      <c r="C30" t="s">
        <v>621</v>
      </c>
      <c r="D30" t="s">
        <v>62</v>
      </c>
    </row>
    <row r="31" spans="1:4">
      <c r="A31" t="s">
        <v>646</v>
      </c>
      <c r="B31" t="s">
        <v>618</v>
      </c>
      <c r="C31" t="s">
        <v>622</v>
      </c>
      <c r="D31" t="s">
        <v>62</v>
      </c>
    </row>
    <row r="32" spans="1:4">
      <c r="A32" t="s">
        <v>647</v>
      </c>
      <c r="B32" t="s">
        <v>618</v>
      </c>
      <c r="C32" t="s">
        <v>623</v>
      </c>
      <c r="D32" t="s">
        <v>62</v>
      </c>
    </row>
    <row r="33" spans="1:4">
      <c r="A33" t="s">
        <v>648</v>
      </c>
      <c r="B33" t="s">
        <v>618</v>
      </c>
      <c r="C33" t="s">
        <v>624</v>
      </c>
      <c r="D33" t="s">
        <v>62</v>
      </c>
    </row>
    <row r="34" spans="1:4">
      <c r="A34" t="s">
        <v>649</v>
      </c>
      <c r="B34" t="s">
        <v>625</v>
      </c>
      <c r="C34" t="s">
        <v>626</v>
      </c>
      <c r="D34" t="s">
        <v>62</v>
      </c>
    </row>
    <row r="35" spans="1:4">
      <c r="A35" t="s">
        <v>650</v>
      </c>
      <c r="B35" t="s">
        <v>625</v>
      </c>
      <c r="C35" t="s">
        <v>627</v>
      </c>
      <c r="D35" t="s">
        <v>62</v>
      </c>
    </row>
    <row r="36" spans="1:4">
      <c r="A36" t="s">
        <v>651</v>
      </c>
      <c r="B36" t="s">
        <v>625</v>
      </c>
      <c r="C36" t="s">
        <v>628</v>
      </c>
      <c r="D36" t="s">
        <v>62</v>
      </c>
    </row>
    <row r="37" spans="1:4">
      <c r="A37" t="s">
        <v>652</v>
      </c>
      <c r="B37" t="s">
        <v>625</v>
      </c>
      <c r="C37" t="s">
        <v>629</v>
      </c>
      <c r="D37" t="s">
        <v>62</v>
      </c>
    </row>
    <row r="38" spans="1:4">
      <c r="A38" t="s">
        <v>653</v>
      </c>
      <c r="B38" t="s">
        <v>625</v>
      </c>
      <c r="C38" t="s">
        <v>630</v>
      </c>
      <c r="D38" t="s">
        <v>62</v>
      </c>
    </row>
    <row r="39" spans="1:4">
      <c r="A39" t="s">
        <v>654</v>
      </c>
      <c r="B39" t="s">
        <v>625</v>
      </c>
      <c r="C39" t="s">
        <v>631</v>
      </c>
      <c r="D39" t="s">
        <v>62</v>
      </c>
    </row>
  </sheetData>
  <phoneticPr fontId="4"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48148-3610-814F-9E09-B219CFDE08F6}">
  <dimension ref="A1:J829"/>
  <sheetViews>
    <sheetView zoomScale="80" zoomScaleNormal="80" workbookViewId="0">
      <selection activeCell="L23" sqref="L23"/>
    </sheetView>
  </sheetViews>
  <sheetFormatPr defaultColWidth="11.125" defaultRowHeight="15.75"/>
  <cols>
    <col min="1" max="1" width="18" bestFit="1" customWidth="1"/>
    <col min="2" max="2" width="7.75" hidden="1" customWidth="1"/>
    <col min="3" max="3" width="14" hidden="1" customWidth="1"/>
    <col min="4" max="4" width="9.25" hidden="1" customWidth="1"/>
    <col min="5" max="5" width="7.625" hidden="1" customWidth="1"/>
    <col min="6" max="6" width="17.25" bestFit="1" customWidth="1"/>
    <col min="7" max="7" width="18.125" bestFit="1" customWidth="1"/>
    <col min="8" max="8" width="20.125" bestFit="1" customWidth="1"/>
    <col min="9" max="9" width="28.625" bestFit="1" customWidth="1"/>
    <col min="10" max="10" width="9.5" bestFit="1" customWidth="1"/>
    <col min="11" max="11" width="22.625" bestFit="1" customWidth="1"/>
  </cols>
  <sheetData>
    <row r="1" spans="1:10" ht="31.15" customHeight="1">
      <c r="A1" s="10" t="s">
        <v>571</v>
      </c>
      <c r="B1" s="7"/>
      <c r="C1" s="7"/>
      <c r="D1" s="7"/>
      <c r="E1" s="7"/>
      <c r="F1" s="7"/>
      <c r="G1" s="7"/>
    </row>
    <row r="2" spans="1:10">
      <c r="A2" t="s">
        <v>70</v>
      </c>
      <c r="B2" s="1" t="s">
        <v>71</v>
      </c>
      <c r="C2" s="8" t="s">
        <v>72</v>
      </c>
      <c r="D2" s="8" t="s">
        <v>73</v>
      </c>
      <c r="E2" s="8" t="s">
        <v>74</v>
      </c>
      <c r="F2" s="8" t="s">
        <v>572</v>
      </c>
      <c r="G2" s="8" t="s">
        <v>573</v>
      </c>
      <c r="H2" t="s">
        <v>574</v>
      </c>
      <c r="I2" t="s">
        <v>655</v>
      </c>
      <c r="J2" t="s">
        <v>576</v>
      </c>
    </row>
    <row r="3" spans="1:10">
      <c r="A3" s="9" t="s">
        <v>656</v>
      </c>
      <c r="B3" s="9" t="e">
        <f>CHOOSE(WEEKDAY(Table6[[#This Row],[Ngày]],1),"CN","T2","T3","T4","T5","T6","T7","CN")</f>
        <v>#VALUE!</v>
      </c>
      <c r="C3" t="e">
        <f>"Tháng "&amp;MONTH(Table6[[#This Row],[Ngày]]) &amp; "/" &amp;YEAR(Table6[[#This Row],[Ngày]])</f>
        <v>#VALUE!</v>
      </c>
      <c r="D3" t="e">
        <f>"Q "&amp;IF(Table6[[#This Row],[Ngày]]="","",ROUNDUP(MONTH(Table6[[#This Row],[Ngày]])/3,0)) &amp; "/" &amp;YEAR(Table6[[#This Row],[Ngày]])</f>
        <v>#VALUE!</v>
      </c>
      <c r="E3" t="e">
        <f>YEAR(Table6[[#This Row],[Ngày]])</f>
        <v>#VALUE!</v>
      </c>
      <c r="F3" t="str">
        <f>VLOOKUP(Table6[[#This Row],[Tên khoản mục]],TUKHOA_CHIPHI!$A$2:$D$42,4,FALSE)</f>
        <v>Chi phí cố định</v>
      </c>
      <c r="G3" t="str">
        <f>VLOOKUP(Table6[[#This Row],[Tên khoản mục]],TUKHOA_CHIPHI!$A$2:$D$42,3,FALSE)</f>
        <v>CPNS01</v>
      </c>
      <c r="H3" t="str">
        <f>VLOOKUP(Table6[[#This Row],[Tên khoản mục]],TUKHOA_CHIPHI!$A$2:$D$42,2,FALSE)</f>
        <v>Nhân sự</v>
      </c>
      <c r="I3" t="s">
        <v>577</v>
      </c>
      <c r="J3" s="82">
        <v>1190</v>
      </c>
    </row>
    <row r="4" spans="1:10">
      <c r="A4" s="9" t="s">
        <v>656</v>
      </c>
      <c r="B4" s="9" t="e">
        <f>CHOOSE(WEEKDAY(Table6[[#This Row],[Ngày]],1),"CN","T2","T3","T4","T5","T6","T7","CN")</f>
        <v>#VALUE!</v>
      </c>
      <c r="C4" t="e">
        <f>"Tháng "&amp;MONTH(Table6[[#This Row],[Ngày]]) &amp; "/" &amp;YEAR(Table6[[#This Row],[Ngày]])</f>
        <v>#VALUE!</v>
      </c>
      <c r="D4" t="e">
        <f>"Q "&amp;IF(Table6[[#This Row],[Ngày]]="","",ROUNDUP(MONTH(Table6[[#This Row],[Ngày]])/3,0)) &amp; "/" &amp;YEAR(Table6[[#This Row],[Ngày]])</f>
        <v>#VALUE!</v>
      </c>
      <c r="E4" t="e">
        <f>YEAR(Table6[[#This Row],[Ngày]])</f>
        <v>#VALUE!</v>
      </c>
      <c r="F4" t="str">
        <f>VLOOKUP(Table6[[#This Row],[Tên khoản mục]],TUKHOA_CHIPHI!$A$2:$D$42,4,FALSE)</f>
        <v>Chi phí cố định</v>
      </c>
      <c r="G4" t="str">
        <f>VLOOKUP(Table6[[#This Row],[Tên khoản mục]],TUKHOA_CHIPHI!$A$2:$D$42,3,FALSE)</f>
        <v>CPNS02</v>
      </c>
      <c r="H4" t="str">
        <f>VLOOKUP(Table6[[#This Row],[Tên khoản mục]],TUKHOA_CHIPHI!$A$2:$D$42,2,FALSE)</f>
        <v>Nhân sự</v>
      </c>
      <c r="I4" t="s">
        <v>578</v>
      </c>
      <c r="J4" s="82">
        <v>44</v>
      </c>
    </row>
    <row r="5" spans="1:10">
      <c r="A5" s="9" t="s">
        <v>656</v>
      </c>
      <c r="B5" s="9" t="e">
        <f>CHOOSE(WEEKDAY(Table6[[#This Row],[Ngày]],1),"CN","T2","T3","T4","T5","T6","T7","CN")</f>
        <v>#VALUE!</v>
      </c>
      <c r="C5" t="e">
        <f>"Tháng "&amp;MONTH(Table6[[#This Row],[Ngày]]) &amp; "/" &amp;YEAR(Table6[[#This Row],[Ngày]])</f>
        <v>#VALUE!</v>
      </c>
      <c r="D5" t="e">
        <f>"Q "&amp;IF(Table6[[#This Row],[Ngày]]="","",ROUNDUP(MONTH(Table6[[#This Row],[Ngày]])/3,0)) &amp; "/" &amp;YEAR(Table6[[#This Row],[Ngày]])</f>
        <v>#VALUE!</v>
      </c>
      <c r="E5" t="e">
        <f>YEAR(Table6[[#This Row],[Ngày]])</f>
        <v>#VALUE!</v>
      </c>
      <c r="F5" t="str">
        <f>VLOOKUP(Table6[[#This Row],[Tên khoản mục]],TUKHOA_CHIPHI!$A$2:$D$42,4,FALSE)</f>
        <v>Chi phí cố định</v>
      </c>
      <c r="G5" t="str">
        <f>VLOOKUP(Table6[[#This Row],[Tên khoản mục]],TUKHOA_CHIPHI!$A$2:$D$42,3,FALSE)</f>
        <v>CPNS03</v>
      </c>
      <c r="H5" t="str">
        <f>VLOOKUP(Table6[[#This Row],[Tên khoản mục]],TUKHOA_CHIPHI!$A$2:$D$42,2,FALSE)</f>
        <v>Nhân sự</v>
      </c>
      <c r="I5" t="s">
        <v>579</v>
      </c>
      <c r="J5" s="82">
        <v>89</v>
      </c>
    </row>
    <row r="6" spans="1:10">
      <c r="A6" s="9" t="s">
        <v>656</v>
      </c>
      <c r="B6" s="9" t="e">
        <f>CHOOSE(WEEKDAY(Table6[[#This Row],[Ngày]],1),"CN","T2","T3","T4","T5","T6","T7","CN")</f>
        <v>#VALUE!</v>
      </c>
      <c r="C6" t="e">
        <f>"Tháng "&amp;MONTH(Table6[[#This Row],[Ngày]]) &amp; "/" &amp;YEAR(Table6[[#This Row],[Ngày]])</f>
        <v>#VALUE!</v>
      </c>
      <c r="D6" t="e">
        <f>"Q "&amp;IF(Table6[[#This Row],[Ngày]]="","",ROUNDUP(MONTH(Table6[[#This Row],[Ngày]])/3,0)) &amp; "/" &amp;YEAR(Table6[[#This Row],[Ngày]])</f>
        <v>#VALUE!</v>
      </c>
      <c r="E6" t="e">
        <f>YEAR(Table6[[#This Row],[Ngày]])</f>
        <v>#VALUE!</v>
      </c>
      <c r="F6" t="str">
        <f>VLOOKUP(Table6[[#This Row],[Tên khoản mục]],TUKHOA_CHIPHI!$A$2:$D$42,4,FALSE)</f>
        <v>Chi phí cố định</v>
      </c>
      <c r="G6" t="str">
        <f>VLOOKUP(Table6[[#This Row],[Tên khoản mục]],TUKHOA_CHIPHI!$A$2:$D$42,3,FALSE)</f>
        <v>CPNS04</v>
      </c>
      <c r="H6" t="str">
        <f>VLOOKUP(Table6[[#This Row],[Tên khoản mục]],TUKHOA_CHIPHI!$A$2:$D$42,2,FALSE)</f>
        <v>Nhân sự</v>
      </c>
      <c r="I6" t="s">
        <v>580</v>
      </c>
      <c r="J6" s="82">
        <v>1062</v>
      </c>
    </row>
    <row r="7" spans="1:10">
      <c r="A7" s="9" t="s">
        <v>656</v>
      </c>
      <c r="B7" s="9" t="e">
        <f>CHOOSE(WEEKDAY(Table6[[#This Row],[Ngày]],1),"CN","T2","T3","T4","T5","T6","T7","CN")</f>
        <v>#VALUE!</v>
      </c>
      <c r="C7" t="e">
        <f>"Tháng "&amp;MONTH(Table6[[#This Row],[Ngày]]) &amp; "/" &amp;YEAR(Table6[[#This Row],[Ngày]])</f>
        <v>#VALUE!</v>
      </c>
      <c r="D7" t="e">
        <f>"Q "&amp;IF(Table6[[#This Row],[Ngày]]="","",ROUNDUP(MONTH(Table6[[#This Row],[Ngày]])/3,0)) &amp; "/" &amp;YEAR(Table6[[#This Row],[Ngày]])</f>
        <v>#VALUE!</v>
      </c>
      <c r="E7" t="e">
        <f>YEAR(Table6[[#This Row],[Ngày]])</f>
        <v>#VALUE!</v>
      </c>
      <c r="F7" t="str">
        <f>VLOOKUP(Table6[[#This Row],[Tên khoản mục]],TUKHOA_CHIPHI!$A$2:$D$42,4,FALSE)</f>
        <v>Chi phí cố định</v>
      </c>
      <c r="G7" t="str">
        <f>VLOOKUP(Table6[[#This Row],[Tên khoản mục]],TUKHOA_CHIPHI!$A$2:$D$42,3,FALSE)</f>
        <v>CPNS05</v>
      </c>
      <c r="H7" t="str">
        <f>VLOOKUP(Table6[[#This Row],[Tên khoản mục]],TUKHOA_CHIPHI!$A$2:$D$42,2,FALSE)</f>
        <v>Nhân sự</v>
      </c>
      <c r="I7" t="s">
        <v>581</v>
      </c>
      <c r="J7" s="82">
        <v>1690</v>
      </c>
    </row>
    <row r="8" spans="1:10">
      <c r="A8" s="9" t="s">
        <v>656</v>
      </c>
      <c r="B8" s="9" t="e">
        <f>CHOOSE(WEEKDAY(Table6[[#This Row],[Ngày]],1),"CN","T2","T3","T4","T5","T6","T7","CN")</f>
        <v>#VALUE!</v>
      </c>
      <c r="C8" t="e">
        <f>"Tháng "&amp;MONTH(Table6[[#This Row],[Ngày]]) &amp; "/" &amp;YEAR(Table6[[#This Row],[Ngày]])</f>
        <v>#VALUE!</v>
      </c>
      <c r="D8" t="e">
        <f>"Q "&amp;IF(Table6[[#This Row],[Ngày]]="","",ROUNDUP(MONTH(Table6[[#This Row],[Ngày]])/3,0)) &amp; "/" &amp;YEAR(Table6[[#This Row],[Ngày]])</f>
        <v>#VALUE!</v>
      </c>
      <c r="E8" t="e">
        <f>YEAR(Table6[[#This Row],[Ngày]])</f>
        <v>#VALUE!</v>
      </c>
      <c r="F8" t="str">
        <f>VLOOKUP(Table6[[#This Row],[Tên khoản mục]],TUKHOA_CHIPHI!$A$2:$D$42,4,FALSE)</f>
        <v>Chi phí cố định</v>
      </c>
      <c r="G8" t="str">
        <f>VLOOKUP(Table6[[#This Row],[Tên khoản mục]],TUKHOA_CHIPHI!$A$2:$D$42,3,FALSE)</f>
        <v>CPNS06</v>
      </c>
      <c r="H8" t="str">
        <f>VLOOKUP(Table6[[#This Row],[Tên khoản mục]],TUKHOA_CHIPHI!$A$2:$D$42,2,FALSE)</f>
        <v>Nhân sự</v>
      </c>
      <c r="I8" t="s">
        <v>582</v>
      </c>
      <c r="J8" s="82">
        <v>128</v>
      </c>
    </row>
    <row r="9" spans="1:10">
      <c r="A9" s="9" t="s">
        <v>656</v>
      </c>
      <c r="B9" s="9" t="e">
        <f>CHOOSE(WEEKDAY(Table6[[#This Row],[Ngày]],1),"CN","T2","T3","T4","T5","T6","T7","CN")</f>
        <v>#VALUE!</v>
      </c>
      <c r="C9" t="e">
        <f>"Tháng "&amp;MONTH(Table6[[#This Row],[Ngày]]) &amp; "/" &amp;YEAR(Table6[[#This Row],[Ngày]])</f>
        <v>#VALUE!</v>
      </c>
      <c r="D9" t="e">
        <f>"Q "&amp;IF(Table6[[#This Row],[Ngày]]="","",ROUNDUP(MONTH(Table6[[#This Row],[Ngày]])/3,0)) &amp; "/" &amp;YEAR(Table6[[#This Row],[Ngày]])</f>
        <v>#VALUE!</v>
      </c>
      <c r="E9" t="e">
        <f>YEAR(Table6[[#This Row],[Ngày]])</f>
        <v>#VALUE!</v>
      </c>
      <c r="F9" t="str">
        <f>VLOOKUP(Table6[[#This Row],[Tên khoản mục]],TUKHOA_CHIPHI!$A$2:$D$42,4,FALSE)</f>
        <v>Chi phí cố định</v>
      </c>
      <c r="G9" t="str">
        <f>VLOOKUP(Table6[[#This Row],[Tên khoản mục]],TUKHOA_CHIPHI!$A$2:$D$42,3,FALSE)</f>
        <v>CPVP01</v>
      </c>
      <c r="H9" t="str">
        <f>VLOOKUP(Table6[[#This Row],[Tên khoản mục]],TUKHOA_CHIPHI!$A$2:$D$42,2,FALSE)</f>
        <v>Văn phòng</v>
      </c>
      <c r="I9" t="s">
        <v>583</v>
      </c>
      <c r="J9" s="82">
        <v>2120</v>
      </c>
    </row>
    <row r="10" spans="1:10">
      <c r="A10" s="9" t="s">
        <v>656</v>
      </c>
      <c r="B10" s="9" t="e">
        <f>CHOOSE(WEEKDAY(Table6[[#This Row],[Ngày]],1),"CN","T2","T3","T4","T5","T6","T7","CN")</f>
        <v>#VALUE!</v>
      </c>
      <c r="C10" t="e">
        <f>"Tháng "&amp;MONTH(Table6[[#This Row],[Ngày]]) &amp; "/" &amp;YEAR(Table6[[#This Row],[Ngày]])</f>
        <v>#VALUE!</v>
      </c>
      <c r="D10" t="e">
        <f>"Q "&amp;IF(Table6[[#This Row],[Ngày]]="","",ROUNDUP(MONTH(Table6[[#This Row],[Ngày]])/3,0)) &amp; "/" &amp;YEAR(Table6[[#This Row],[Ngày]])</f>
        <v>#VALUE!</v>
      </c>
      <c r="E10" t="e">
        <f>YEAR(Table6[[#This Row],[Ngày]])</f>
        <v>#VALUE!</v>
      </c>
      <c r="F10" t="str">
        <f>VLOOKUP(Table6[[#This Row],[Tên khoản mục]],TUKHOA_CHIPHI!$A$2:$D$42,4,FALSE)</f>
        <v>Chi phí cố định</v>
      </c>
      <c r="G10" t="str">
        <f>VLOOKUP(Table6[[#This Row],[Tên khoản mục]],TUKHOA_CHIPHI!$A$2:$D$42,3,FALSE)</f>
        <v>CPVP02</v>
      </c>
      <c r="H10" t="str">
        <f>VLOOKUP(Table6[[#This Row],[Tên khoản mục]],TUKHOA_CHIPHI!$A$2:$D$42,2,FALSE)</f>
        <v>Văn phòng</v>
      </c>
      <c r="I10" t="s">
        <v>584</v>
      </c>
      <c r="J10" s="82">
        <v>23</v>
      </c>
    </row>
    <row r="11" spans="1:10">
      <c r="A11" s="9" t="s">
        <v>656</v>
      </c>
      <c r="B11" s="9" t="e">
        <f>CHOOSE(WEEKDAY(Table6[[#This Row],[Ngày]],1),"CN","T2","T3","T4","T5","T6","T7","CN")</f>
        <v>#VALUE!</v>
      </c>
      <c r="C11" t="e">
        <f>"Tháng "&amp;MONTH(Table6[[#This Row],[Ngày]]) &amp; "/" &amp;YEAR(Table6[[#This Row],[Ngày]])</f>
        <v>#VALUE!</v>
      </c>
      <c r="D11" t="e">
        <f>"Q "&amp;IF(Table6[[#This Row],[Ngày]]="","",ROUNDUP(MONTH(Table6[[#This Row],[Ngày]])/3,0)) &amp; "/" &amp;YEAR(Table6[[#This Row],[Ngày]])</f>
        <v>#VALUE!</v>
      </c>
      <c r="E11" t="e">
        <f>YEAR(Table6[[#This Row],[Ngày]])</f>
        <v>#VALUE!</v>
      </c>
      <c r="F11" t="str">
        <f>VLOOKUP(Table6[[#This Row],[Tên khoản mục]],TUKHOA_CHIPHI!$A$2:$D$42,4,FALSE)</f>
        <v>Chi phí cố định</v>
      </c>
      <c r="G11" t="str">
        <f>VLOOKUP(Table6[[#This Row],[Tên khoản mục]],TUKHOA_CHIPHI!$A$2:$D$42,3,FALSE)</f>
        <v>CPLV</v>
      </c>
      <c r="H11" t="str">
        <f>VLOOKUP(Table6[[#This Row],[Tên khoản mục]],TUKHOA_CHIPHI!$A$2:$D$42,2,FALSE)</f>
        <v>Chi phí khác</v>
      </c>
      <c r="I11" t="s">
        <v>585</v>
      </c>
      <c r="J11" s="82">
        <v>37</v>
      </c>
    </row>
    <row r="12" spans="1:10">
      <c r="A12" s="9" t="s">
        <v>656</v>
      </c>
      <c r="B12" s="9" t="e">
        <f>CHOOSE(WEEKDAY(Table6[[#This Row],[Ngày]],1),"CN","T2","T3","T4","T5","T6","T7","CN")</f>
        <v>#VALUE!</v>
      </c>
      <c r="C12" t="e">
        <f>"Tháng "&amp;MONTH(Table6[[#This Row],[Ngày]]) &amp; "/" &amp;YEAR(Table6[[#This Row],[Ngày]])</f>
        <v>#VALUE!</v>
      </c>
      <c r="D12" t="e">
        <f>"Q "&amp;IF(Table6[[#This Row],[Ngày]]="","",ROUNDUP(MONTH(Table6[[#This Row],[Ngày]])/3,0)) &amp; "/" &amp;YEAR(Table6[[#This Row],[Ngày]])</f>
        <v>#VALUE!</v>
      </c>
      <c r="E12" t="e">
        <f>YEAR(Table6[[#This Row],[Ngày]])</f>
        <v>#VALUE!</v>
      </c>
      <c r="F12" t="str">
        <f>VLOOKUP(Table6[[#This Row],[Tên khoản mục]],TUKHOA_CHIPHI!$A$2:$D$42,4,FALSE)</f>
        <v>Chi phí cố định</v>
      </c>
      <c r="G12" t="str">
        <f>VLOOKUP(Table6[[#This Row],[Tên khoản mục]],TUKHOA_CHIPHI!$A$2:$D$42,3,FALSE)</f>
        <v>CPCT</v>
      </c>
      <c r="H12" t="str">
        <f>VLOOKUP(Table6[[#This Row],[Tên khoản mục]],TUKHOA_CHIPHI!$A$2:$D$42,2,FALSE)</f>
        <v>Chi phí khác</v>
      </c>
      <c r="I12" t="s">
        <v>586</v>
      </c>
      <c r="J12" s="82">
        <v>100</v>
      </c>
    </row>
    <row r="13" spans="1:10">
      <c r="A13" s="9" t="s">
        <v>656</v>
      </c>
      <c r="B13" s="9" t="e">
        <f>CHOOSE(WEEKDAY(Table6[[#This Row],[Ngày]],1),"CN","T2","T3","T4","T5","T6","T7","CN")</f>
        <v>#VALUE!</v>
      </c>
      <c r="C13" t="e">
        <f>"Tháng "&amp;MONTH(Table6[[#This Row],[Ngày]]) &amp; "/" &amp;YEAR(Table6[[#This Row],[Ngày]])</f>
        <v>#VALUE!</v>
      </c>
      <c r="D13" t="e">
        <f>"Q "&amp;IF(Table6[[#This Row],[Ngày]]="","",ROUNDUP(MONTH(Table6[[#This Row],[Ngày]])/3,0)) &amp; "/" &amp;YEAR(Table6[[#This Row],[Ngày]])</f>
        <v>#VALUE!</v>
      </c>
      <c r="E13" t="e">
        <f>YEAR(Table6[[#This Row],[Ngày]])</f>
        <v>#VALUE!</v>
      </c>
      <c r="F13" t="str">
        <f>VLOOKUP(Table6[[#This Row],[Tên khoản mục]],TUKHOA_CHIPHI!$A$2:$D$42,4,FALSE)</f>
        <v>Chi phí cố định</v>
      </c>
      <c r="G13" t="str">
        <f>VLOOKUP(Table6[[#This Row],[Tên khoản mục]],TUKHOA_CHIPHI!$A$2:$D$42,3,FALSE)</f>
        <v>CPTK</v>
      </c>
      <c r="H13" t="str">
        <f>VLOOKUP(Table6[[#This Row],[Tên khoản mục]],TUKHOA_CHIPHI!$A$2:$D$42,2,FALSE)</f>
        <v>Chi phí khác</v>
      </c>
      <c r="I13" t="s">
        <v>587</v>
      </c>
      <c r="J13" s="82">
        <v>100</v>
      </c>
    </row>
    <row r="14" spans="1:10">
      <c r="A14" s="9" t="s">
        <v>656</v>
      </c>
      <c r="B14" s="9" t="e">
        <f>CHOOSE(WEEKDAY(Table6[[#This Row],[Ngày]],1),"CN","T2","T3","T4","T5","T6","T7","CN")</f>
        <v>#VALUE!</v>
      </c>
      <c r="C14" t="e">
        <f>"Tháng "&amp;MONTH(Table6[[#This Row],[Ngày]]) &amp; "/" &amp;YEAR(Table6[[#This Row],[Ngày]])</f>
        <v>#VALUE!</v>
      </c>
      <c r="D14" t="e">
        <f>"Q "&amp;IF(Table6[[#This Row],[Ngày]]="","",ROUNDUP(MONTH(Table6[[#This Row],[Ngày]])/3,0)) &amp; "/" &amp;YEAR(Table6[[#This Row],[Ngày]])</f>
        <v>#VALUE!</v>
      </c>
      <c r="E14" t="e">
        <f>YEAR(Table6[[#This Row],[Ngày]])</f>
        <v>#VALUE!</v>
      </c>
      <c r="F14" t="str">
        <f>VLOOKUP(Table6[[#This Row],[Tên khoản mục]],TUKHOA_CHIPHI!$A$2:$D$42,4,FALSE)</f>
        <v>Chi phí cố định</v>
      </c>
      <c r="G14" t="str">
        <f>VLOOKUP(Table6[[#This Row],[Tên khoản mục]],TUKHOA_CHIPHI!$A$2:$D$42,3,FALSE)</f>
        <v>CPDV</v>
      </c>
      <c r="H14" t="str">
        <f>VLOOKUP(Table6[[#This Row],[Tên khoản mục]],TUKHOA_CHIPHI!$A$2:$D$42,2,FALSE)</f>
        <v>Chi phí khác</v>
      </c>
      <c r="I14" t="s">
        <v>588</v>
      </c>
      <c r="J14" s="82">
        <v>27</v>
      </c>
    </row>
    <row r="15" spans="1:10">
      <c r="A15" s="9" t="s">
        <v>656</v>
      </c>
      <c r="B15" s="9" t="e">
        <f>CHOOSE(WEEKDAY(Table6[[#This Row],[Ngày]],1),"CN","T2","T3","T4","T5","T6","T7","CN")</f>
        <v>#VALUE!</v>
      </c>
      <c r="C15" t="e">
        <f>"Tháng "&amp;MONTH(Table6[[#This Row],[Ngày]]) &amp; "/" &amp;YEAR(Table6[[#This Row],[Ngày]])</f>
        <v>#VALUE!</v>
      </c>
      <c r="D15" t="e">
        <f>"Q "&amp;IF(Table6[[#This Row],[Ngày]]="","",ROUNDUP(MONTH(Table6[[#This Row],[Ngày]])/3,0)) &amp; "/" &amp;YEAR(Table6[[#This Row],[Ngày]])</f>
        <v>#VALUE!</v>
      </c>
      <c r="E15" t="e">
        <f>YEAR(Table6[[#This Row],[Ngày]])</f>
        <v>#VALUE!</v>
      </c>
      <c r="F15" t="str">
        <f>VLOOKUP(Table6[[#This Row],[Tên khoản mục]],TUKHOA_CHIPHI!$A$2:$D$42,4,FALSE)</f>
        <v>Chi phí cố định</v>
      </c>
      <c r="G15" t="str">
        <f>VLOOKUP(Table6[[#This Row],[Tên khoản mục]],TUKHOA_CHIPHI!$A$2:$D$42,3,FALSE)</f>
        <v>NDTH</v>
      </c>
      <c r="H15" t="str">
        <f>VLOOKUP(Table6[[#This Row],[Tên khoản mục]],TUKHOA_CHIPHI!$A$2:$D$42,2,FALSE)</f>
        <v>Chi phí khác</v>
      </c>
      <c r="I15" t="s">
        <v>589</v>
      </c>
      <c r="J15" s="82">
        <v>1545</v>
      </c>
    </row>
    <row r="16" spans="1:10">
      <c r="A16" s="9" t="s">
        <v>657</v>
      </c>
      <c r="B16" s="9" t="e">
        <f>CHOOSE(WEEKDAY(Table6[[#This Row],[Ngày]],1),"CN","T2","T3","T4","T5","T6","T7","CN")</f>
        <v>#VALUE!</v>
      </c>
      <c r="C16" t="e">
        <f>"Tháng "&amp;MONTH(Table6[[#This Row],[Ngày]]) &amp; "/" &amp;YEAR(Table6[[#This Row],[Ngày]])</f>
        <v>#VALUE!</v>
      </c>
      <c r="D16" t="e">
        <f>"Q "&amp;IF(Table6[[#This Row],[Ngày]]="","",ROUNDUP(MONTH(Table6[[#This Row],[Ngày]])/3,0)) &amp; "/" &amp;YEAR(Table6[[#This Row],[Ngày]])</f>
        <v>#VALUE!</v>
      </c>
      <c r="E16" t="e">
        <f>YEAR(Table6[[#This Row],[Ngày]])</f>
        <v>#VALUE!</v>
      </c>
      <c r="F16" t="str">
        <f>VLOOKUP(Table6[[#This Row],[Tên khoản mục]],TUKHOA_CHIPHI!$A$2:$D$42,4,FALSE)</f>
        <v>Chi phí biển đổi</v>
      </c>
      <c r="G16" t="str">
        <f>VLOOKUP(Table6[[#This Row],[Tên khoản mục]],TUKHOA_CHIPHI!$A$2:$D$42,3,FALSE)</f>
        <v>CPHH01</v>
      </c>
      <c r="H16" t="str">
        <f>VLOOKUP(Table6[[#This Row],[Tên khoản mục]],TUKHOA_CHIPHI!$A$2:$D$42,2,FALSE)</f>
        <v>Chi phí khác</v>
      </c>
      <c r="I16" t="s">
        <v>590</v>
      </c>
      <c r="J16" s="82">
        <v>117</v>
      </c>
    </row>
    <row r="17" spans="1:10">
      <c r="A17" s="9" t="s">
        <v>657</v>
      </c>
      <c r="B17" s="9" t="e">
        <f>CHOOSE(WEEKDAY(Table6[[#This Row],[Ngày]],1),"CN","T2","T3","T4","T5","T6","T7","CN")</f>
        <v>#VALUE!</v>
      </c>
      <c r="C17" t="e">
        <f>"Tháng "&amp;MONTH(Table6[[#This Row],[Ngày]]) &amp; "/" &amp;YEAR(Table6[[#This Row],[Ngày]])</f>
        <v>#VALUE!</v>
      </c>
      <c r="D17" t="e">
        <f>"Q "&amp;IF(Table6[[#This Row],[Ngày]]="","",ROUNDUP(MONTH(Table6[[#This Row],[Ngày]])/3,0)) &amp; "/" &amp;YEAR(Table6[[#This Row],[Ngày]])</f>
        <v>#VALUE!</v>
      </c>
      <c r="E17" t="e">
        <f>YEAR(Table6[[#This Row],[Ngày]])</f>
        <v>#VALUE!</v>
      </c>
      <c r="F17" t="str">
        <f>VLOOKUP(Table6[[#This Row],[Tên khoản mục]],TUKHOA_CHIPHI!$A$2:$D$42,4,FALSE)</f>
        <v>Chi phí biển đổi</v>
      </c>
      <c r="G17" t="str">
        <f>VLOOKUP(Table6[[#This Row],[Tên khoản mục]],TUKHOA_CHIPHI!$A$2:$D$42,3,FALSE)</f>
        <v>CPHH02</v>
      </c>
      <c r="H17" t="str">
        <f>VLOOKUP(Table6[[#This Row],[Tên khoản mục]],TUKHOA_CHIPHI!$A$2:$D$42,2,FALSE)</f>
        <v>Chi phí khác</v>
      </c>
      <c r="I17" t="s">
        <v>591</v>
      </c>
      <c r="J17" s="82">
        <v>114</v>
      </c>
    </row>
    <row r="18" spans="1:10">
      <c r="A18" s="9" t="s">
        <v>657</v>
      </c>
      <c r="B18" s="9" t="e">
        <f>CHOOSE(WEEKDAY(Table6[[#This Row],[Ngày]],1),"CN","T2","T3","T4","T5","T6","T7","CN")</f>
        <v>#VALUE!</v>
      </c>
      <c r="C18" t="e">
        <f>"Tháng "&amp;MONTH(Table6[[#This Row],[Ngày]]) &amp; "/" &amp;YEAR(Table6[[#This Row],[Ngày]])</f>
        <v>#VALUE!</v>
      </c>
      <c r="D18" t="e">
        <f>"Q "&amp;IF(Table6[[#This Row],[Ngày]]="","",ROUNDUP(MONTH(Table6[[#This Row],[Ngày]])/3,0)) &amp; "/" &amp;YEAR(Table6[[#This Row],[Ngày]])</f>
        <v>#VALUE!</v>
      </c>
      <c r="E18" t="e">
        <f>YEAR(Table6[[#This Row],[Ngày]])</f>
        <v>#VALUE!</v>
      </c>
      <c r="F18" t="str">
        <f>VLOOKUP(Table6[[#This Row],[Tên khoản mục]],TUKHOA_CHIPHI!$A$2:$D$42,4,FALSE)</f>
        <v>Chi phí biển đổi</v>
      </c>
      <c r="G18" t="str">
        <f>VLOOKUP(Table6[[#This Row],[Tên khoản mục]],TUKHOA_CHIPHI!$A$2:$D$42,3,FALSE)</f>
        <v>CPHH03</v>
      </c>
      <c r="H18" t="str">
        <f>VLOOKUP(Table6[[#This Row],[Tên khoản mục]],TUKHOA_CHIPHI!$A$2:$D$42,2,FALSE)</f>
        <v>Chi phí khác</v>
      </c>
      <c r="I18" t="s">
        <v>592</v>
      </c>
      <c r="J18" s="82">
        <v>185</v>
      </c>
    </row>
    <row r="19" spans="1:10">
      <c r="A19" s="9" t="s">
        <v>658</v>
      </c>
      <c r="B19" s="9" t="e">
        <f>CHOOSE(WEEKDAY(Table6[[#This Row],[Ngày]],1),"CN","T2","T3","T4","T5","T6","T7","CN")</f>
        <v>#VALUE!</v>
      </c>
      <c r="C19" t="e">
        <f>"Tháng "&amp;MONTH(Table6[[#This Row],[Ngày]]) &amp; "/" &amp;YEAR(Table6[[#This Row],[Ngày]])</f>
        <v>#VALUE!</v>
      </c>
      <c r="D19" t="e">
        <f>"Q "&amp;IF(Table6[[#This Row],[Ngày]]="","",ROUNDUP(MONTH(Table6[[#This Row],[Ngày]])/3,0)) &amp; "/" &amp;YEAR(Table6[[#This Row],[Ngày]])</f>
        <v>#VALUE!</v>
      </c>
      <c r="E19" t="e">
        <f>YEAR(Table6[[#This Row],[Ngày]])</f>
        <v>#VALUE!</v>
      </c>
      <c r="F19" t="str">
        <f>VLOOKUP(Table6[[#This Row],[Tên khoản mục]],TUKHOA_CHIPHI!$A$2:$D$42,4,FALSE)</f>
        <v>Chi phí biển đổi</v>
      </c>
      <c r="G19" t="str">
        <f>VLOOKUP(Table6[[#This Row],[Tên khoản mục]],TUKHOA_CHIPHI!$A$2:$D$42,3,FALSE)</f>
        <v>CPVC01</v>
      </c>
      <c r="H19" t="str">
        <f>VLOOKUP(Table6[[#This Row],[Tên khoản mục]],TUKHOA_CHIPHI!$A$2:$D$42,2,FALSE)</f>
        <v>Logistics</v>
      </c>
      <c r="I19" t="s">
        <v>593</v>
      </c>
      <c r="J19" s="82">
        <v>122.57777777777778</v>
      </c>
    </row>
    <row r="20" spans="1:10">
      <c r="A20" s="9" t="s">
        <v>659</v>
      </c>
      <c r="B20" s="9" t="e">
        <f>CHOOSE(WEEKDAY(Table6[[#This Row],[Ngày]],1),"CN","T2","T3","T4","T5","T6","T7","CN")</f>
        <v>#VALUE!</v>
      </c>
      <c r="C20" t="e">
        <f>"Tháng "&amp;MONTH(Table6[[#This Row],[Ngày]]) &amp; "/" &amp;YEAR(Table6[[#This Row],[Ngày]])</f>
        <v>#VALUE!</v>
      </c>
      <c r="D20" t="e">
        <f>"Q "&amp;IF(Table6[[#This Row],[Ngày]]="","",ROUNDUP(MONTH(Table6[[#This Row],[Ngày]])/3,0)) &amp; "/" &amp;YEAR(Table6[[#This Row],[Ngày]])</f>
        <v>#VALUE!</v>
      </c>
      <c r="E20" t="e">
        <f>YEAR(Table6[[#This Row],[Ngày]])</f>
        <v>#VALUE!</v>
      </c>
      <c r="F20" t="str">
        <f>VLOOKUP(Table6[[#This Row],[Tên khoản mục]],TUKHOA_CHIPHI!$A$2:$D$42,4,FALSE)</f>
        <v>Chi phí biển đổi</v>
      </c>
      <c r="G20" t="str">
        <f>VLOOKUP(Table6[[#This Row],[Tên khoản mục]],TUKHOA_CHIPHI!$A$2:$D$42,3,FALSE)</f>
        <v>CPVC02</v>
      </c>
      <c r="H20" t="str">
        <f>VLOOKUP(Table6[[#This Row],[Tên khoản mục]],TUKHOA_CHIPHI!$A$2:$D$42,2,FALSE)</f>
        <v>Logistics</v>
      </c>
      <c r="I20" t="s">
        <v>594</v>
      </c>
      <c r="J20" s="82">
        <v>126.93333333333334</v>
      </c>
    </row>
    <row r="21" spans="1:10">
      <c r="A21" s="9" t="s">
        <v>659</v>
      </c>
      <c r="B21" s="9" t="e">
        <f>CHOOSE(WEEKDAY(Table6[[#This Row],[Ngày]],1),"CN","T2","T3","T4","T5","T6","T7","CN")</f>
        <v>#VALUE!</v>
      </c>
      <c r="C21" t="e">
        <f>"Tháng "&amp;MONTH(Table6[[#This Row],[Ngày]]) &amp; "/" &amp;YEAR(Table6[[#This Row],[Ngày]])</f>
        <v>#VALUE!</v>
      </c>
      <c r="D21" t="e">
        <f>"Q "&amp;IF(Table6[[#This Row],[Ngày]]="","",ROUNDUP(MONTH(Table6[[#This Row],[Ngày]])/3,0)) &amp; "/" &amp;YEAR(Table6[[#This Row],[Ngày]])</f>
        <v>#VALUE!</v>
      </c>
      <c r="E21" t="e">
        <f>YEAR(Table6[[#This Row],[Ngày]])</f>
        <v>#VALUE!</v>
      </c>
      <c r="F21" t="str">
        <f>VLOOKUP(Table6[[#This Row],[Tên khoản mục]],TUKHOA_CHIPHI!$A$2:$D$42,4,FALSE)</f>
        <v>Chi phí biển đổi</v>
      </c>
      <c r="G21" t="str">
        <f>VLOOKUP(Table6[[#This Row],[Tên khoản mục]],TUKHOA_CHIPHI!$A$2:$D$42,3,FALSE)</f>
        <v>CPVC03</v>
      </c>
      <c r="H21" t="str">
        <f>VLOOKUP(Table6[[#This Row],[Tên khoản mục]],TUKHOA_CHIPHI!$A$2:$D$42,2,FALSE)</f>
        <v>Logistics</v>
      </c>
      <c r="I21" t="s">
        <v>595</v>
      </c>
      <c r="J21" s="82">
        <v>74.044444444444437</v>
      </c>
    </row>
    <row r="22" spans="1:10">
      <c r="A22" s="9" t="s">
        <v>659</v>
      </c>
      <c r="B22" s="9" t="e">
        <f>CHOOSE(WEEKDAY(Table6[[#This Row],[Ngày]],1),"CN","T2","T3","T4","T5","T6","T7","CN")</f>
        <v>#VALUE!</v>
      </c>
      <c r="C22" t="e">
        <f>"Tháng "&amp;MONTH(Table6[[#This Row],[Ngày]]) &amp; "/" &amp;YEAR(Table6[[#This Row],[Ngày]])</f>
        <v>#VALUE!</v>
      </c>
      <c r="D22" t="e">
        <f>"Q "&amp;IF(Table6[[#This Row],[Ngày]]="","",ROUNDUP(MONTH(Table6[[#This Row],[Ngày]])/3,0)) &amp; "/" &amp;YEAR(Table6[[#This Row],[Ngày]])</f>
        <v>#VALUE!</v>
      </c>
      <c r="E22" t="e">
        <f>YEAR(Table6[[#This Row],[Ngày]])</f>
        <v>#VALUE!</v>
      </c>
      <c r="F22" t="str">
        <f>VLOOKUP(Table6[[#This Row],[Tên khoản mục]],TUKHOA_CHIPHI!$A$2:$D$42,4,FALSE)</f>
        <v>Chi phí biển đổi</v>
      </c>
      <c r="G22" t="str">
        <f>VLOOKUP(Table6[[#This Row],[Tên khoản mục]],TUKHOA_CHIPHI!$A$2:$D$42,3,FALSE)</f>
        <v>CPVC04</v>
      </c>
      <c r="H22" t="str">
        <f>VLOOKUP(Table6[[#This Row],[Tên khoản mục]],TUKHOA_CHIPHI!$A$2:$D$42,2,FALSE)</f>
        <v>Logistics</v>
      </c>
      <c r="I22" s="6" t="s">
        <v>596</v>
      </c>
      <c r="J22" s="82">
        <v>120</v>
      </c>
    </row>
    <row r="23" spans="1:10">
      <c r="A23" s="9" t="s">
        <v>660</v>
      </c>
      <c r="B23" s="9" t="e">
        <f>CHOOSE(WEEKDAY(Table6[[#This Row],[Ngày]],1),"CN","T2","T3","T4","T5","T6","T7","CN")</f>
        <v>#VALUE!</v>
      </c>
      <c r="C23" t="e">
        <f>"Tháng "&amp;MONTH(Table6[[#This Row],[Ngày]]) &amp; "/" &amp;YEAR(Table6[[#This Row],[Ngày]])</f>
        <v>#VALUE!</v>
      </c>
      <c r="D23" t="e">
        <f>"Q "&amp;IF(Table6[[#This Row],[Ngày]]="","",ROUNDUP(MONTH(Table6[[#This Row],[Ngày]])/3,0)) &amp; "/" &amp;YEAR(Table6[[#This Row],[Ngày]])</f>
        <v>#VALUE!</v>
      </c>
      <c r="E23" t="e">
        <f>YEAR(Table6[[#This Row],[Ngày]])</f>
        <v>#VALUE!</v>
      </c>
      <c r="F23" t="str">
        <f>VLOOKUP(Table6[[#This Row],[Tên khoản mục]],TUKHOA_CHIPHI!$A$2:$D$42,4,FALSE)</f>
        <v>Chi phí biển đổi</v>
      </c>
      <c r="G23" t="str">
        <f>VLOOKUP(Table6[[#This Row],[Tên khoản mục]],TUKHOA_CHIPHI!$A$2:$D$42,3,FALSE)</f>
        <v>CPMRFB01</v>
      </c>
      <c r="H23" t="str">
        <f>VLOOKUP(Table6[[#This Row],[Tên khoản mục]],TUKHOA_CHIPHI!$A$2:$D$42,2,FALSE)</f>
        <v>Marketing</v>
      </c>
      <c r="I23" t="s">
        <v>632</v>
      </c>
      <c r="J23" s="82">
        <v>1760</v>
      </c>
    </row>
    <row r="24" spans="1:10">
      <c r="A24" s="9" t="s">
        <v>660</v>
      </c>
      <c r="B24" s="9" t="e">
        <f>CHOOSE(WEEKDAY(Table6[[#This Row],[Ngày]],1),"CN","T2","T3","T4","T5","T6","T7","CN")</f>
        <v>#VALUE!</v>
      </c>
      <c r="C24" t="e">
        <f>"Tháng "&amp;MONTH(Table6[[#This Row],[Ngày]]) &amp; "/" &amp;YEAR(Table6[[#This Row],[Ngày]])</f>
        <v>#VALUE!</v>
      </c>
      <c r="D24" t="e">
        <f>"Q "&amp;IF(Table6[[#This Row],[Ngày]]="","",ROUNDUP(MONTH(Table6[[#This Row],[Ngày]])/3,0)) &amp; "/" &amp;YEAR(Table6[[#This Row],[Ngày]])</f>
        <v>#VALUE!</v>
      </c>
      <c r="E24" t="e">
        <f>YEAR(Table6[[#This Row],[Ngày]])</f>
        <v>#VALUE!</v>
      </c>
      <c r="F24" t="str">
        <f>VLOOKUP(Table6[[#This Row],[Tên khoản mục]],TUKHOA_CHIPHI!$A$2:$D$42,4,FALSE)</f>
        <v>Chi phí biển đổi</v>
      </c>
      <c r="G24" t="str">
        <f>VLOOKUP(Table6[[#This Row],[Tên khoản mục]],TUKHOA_CHIPHI!$A$2:$D$42,3,FALSE)</f>
        <v>CPMRFB02</v>
      </c>
      <c r="H24" t="str">
        <f>VLOOKUP(Table6[[#This Row],[Tên khoản mục]],TUKHOA_CHIPHI!$A$2:$D$42,2,FALSE)</f>
        <v>Marketing</v>
      </c>
      <c r="I24" t="s">
        <v>633</v>
      </c>
      <c r="J24" s="82">
        <v>1711</v>
      </c>
    </row>
    <row r="25" spans="1:10">
      <c r="A25" s="9" t="s">
        <v>661</v>
      </c>
      <c r="B25" s="9" t="e">
        <f>CHOOSE(WEEKDAY(Table6[[#This Row],[Ngày]],1),"CN","T2","T3","T4","T5","T6","T7","CN")</f>
        <v>#VALUE!</v>
      </c>
      <c r="C25" t="e">
        <f>"Tháng "&amp;MONTH(Table6[[#This Row],[Ngày]]) &amp; "/" &amp;YEAR(Table6[[#This Row],[Ngày]])</f>
        <v>#VALUE!</v>
      </c>
      <c r="D25" t="e">
        <f>"Q "&amp;IF(Table6[[#This Row],[Ngày]]="","",ROUNDUP(MONTH(Table6[[#This Row],[Ngày]])/3,0)) &amp; "/" &amp;YEAR(Table6[[#This Row],[Ngày]])</f>
        <v>#VALUE!</v>
      </c>
      <c r="E25" t="e">
        <f>YEAR(Table6[[#This Row],[Ngày]])</f>
        <v>#VALUE!</v>
      </c>
      <c r="F25" t="str">
        <f>VLOOKUP(Table6[[#This Row],[Tên khoản mục]],TUKHOA_CHIPHI!$A$2:$D$42,4,FALSE)</f>
        <v>Chi phí biển đổi</v>
      </c>
      <c r="G25" t="str">
        <f>VLOOKUP(Table6[[#This Row],[Tên khoản mục]],TUKHOA_CHIPHI!$A$2:$D$42,3,FALSE)</f>
        <v>CPMRYTB01</v>
      </c>
      <c r="H25" t="str">
        <f>VLOOKUP(Table6[[#This Row],[Tên khoản mục]],TUKHOA_CHIPHI!$A$2:$D$42,2,FALSE)</f>
        <v>Marketing</v>
      </c>
      <c r="I25" t="s">
        <v>636</v>
      </c>
      <c r="J25" s="82">
        <v>1780</v>
      </c>
    </row>
    <row r="26" spans="1:10">
      <c r="A26" s="9" t="s">
        <v>662</v>
      </c>
      <c r="B26" s="9" t="e">
        <f>CHOOSE(WEEKDAY(Table6[[#This Row],[Ngày]],1),"CN","T2","T3","T4","T5","T6","T7","CN")</f>
        <v>#VALUE!</v>
      </c>
      <c r="C26" t="e">
        <f>"Tháng "&amp;MONTH(Table6[[#This Row],[Ngày]]) &amp; "/" &amp;YEAR(Table6[[#This Row],[Ngày]])</f>
        <v>#VALUE!</v>
      </c>
      <c r="D26" t="e">
        <f>"Q "&amp;IF(Table6[[#This Row],[Ngày]]="","",ROUNDUP(MONTH(Table6[[#This Row],[Ngày]])/3,0)) &amp; "/" &amp;YEAR(Table6[[#This Row],[Ngày]])</f>
        <v>#VALUE!</v>
      </c>
      <c r="E26" t="e">
        <f>YEAR(Table6[[#This Row],[Ngày]])</f>
        <v>#VALUE!</v>
      </c>
      <c r="F26" t="str">
        <f>VLOOKUP(Table6[[#This Row],[Tên khoản mục]],TUKHOA_CHIPHI!$A$2:$D$42,4,FALSE)</f>
        <v>Chi phí biển đổi</v>
      </c>
      <c r="G26" t="str">
        <f>VLOOKUP(Table6[[#This Row],[Tên khoản mục]],TUKHOA_CHIPHI!$A$2:$D$42,3,FALSE)</f>
        <v>CPMRYTB01</v>
      </c>
      <c r="H26" t="str">
        <f>VLOOKUP(Table6[[#This Row],[Tên khoản mục]],TUKHOA_CHIPHI!$A$2:$D$42,2,FALSE)</f>
        <v>Marketing</v>
      </c>
      <c r="I26" t="s">
        <v>636</v>
      </c>
      <c r="J26" s="82">
        <v>1846</v>
      </c>
    </row>
    <row r="27" spans="1:10">
      <c r="A27" s="9" t="s">
        <v>663</v>
      </c>
      <c r="B27" s="9" t="e">
        <f>CHOOSE(WEEKDAY(Table6[[#This Row],[Ngày]],1),"CN","T2","T3","T4","T5","T6","T7","CN")</f>
        <v>#VALUE!</v>
      </c>
      <c r="C27" t="e">
        <f>"Tháng "&amp;MONTH(Table6[[#This Row],[Ngày]]) &amp; "/" &amp;YEAR(Table6[[#This Row],[Ngày]])</f>
        <v>#VALUE!</v>
      </c>
      <c r="D27" t="e">
        <f>"Q "&amp;IF(Table6[[#This Row],[Ngày]]="","",ROUNDUP(MONTH(Table6[[#This Row],[Ngày]])/3,0)) &amp; "/" &amp;YEAR(Table6[[#This Row],[Ngày]])</f>
        <v>#VALUE!</v>
      </c>
      <c r="E27" t="e">
        <f>YEAR(Table6[[#This Row],[Ngày]])</f>
        <v>#VALUE!</v>
      </c>
      <c r="F27" t="str">
        <f>VLOOKUP(Table6[[#This Row],[Tên khoản mục]],TUKHOA_CHIPHI!$A$2:$D$42,4,FALSE)</f>
        <v>Chi phí biển đổi</v>
      </c>
      <c r="G27" t="str">
        <f>VLOOKUP(Table6[[#This Row],[Tên khoản mục]],TUKHOA_CHIPHI!$A$2:$D$42,3,FALSE)</f>
        <v>CPMREC01</v>
      </c>
      <c r="H27" t="str">
        <f>VLOOKUP(Table6[[#This Row],[Tên khoản mục]],TUKHOA_CHIPHI!$A$2:$D$42,2,FALSE)</f>
        <v>Marketing</v>
      </c>
      <c r="I27" t="s">
        <v>641</v>
      </c>
      <c r="J27" s="82">
        <v>1712</v>
      </c>
    </row>
    <row r="28" spans="1:10">
      <c r="A28" s="9" t="s">
        <v>664</v>
      </c>
      <c r="B28" s="9" t="e">
        <f>CHOOSE(WEEKDAY(Table6[[#This Row],[Ngày]],1),"CN","T2","T3","T4","T5","T6","T7","CN")</f>
        <v>#VALUE!</v>
      </c>
      <c r="C28" t="e">
        <f>"Tháng "&amp;MONTH(Table6[[#This Row],[Ngày]]) &amp; "/" &amp;YEAR(Table6[[#This Row],[Ngày]])</f>
        <v>#VALUE!</v>
      </c>
      <c r="D28" t="e">
        <f>"Q "&amp;IF(Table6[[#This Row],[Ngày]]="","",ROUNDUP(MONTH(Table6[[#This Row],[Ngày]])/3,0)) &amp; "/" &amp;YEAR(Table6[[#This Row],[Ngày]])</f>
        <v>#VALUE!</v>
      </c>
      <c r="E28" t="e">
        <f>YEAR(Table6[[#This Row],[Ngày]])</f>
        <v>#VALUE!</v>
      </c>
      <c r="F28" t="str">
        <f>VLOOKUP(Table6[[#This Row],[Tên khoản mục]],TUKHOA_CHIPHI!$A$2:$D$42,4,FALSE)</f>
        <v>Chi phí biển đổi</v>
      </c>
      <c r="G28" t="str">
        <f>VLOOKUP(Table6[[#This Row],[Tên khoản mục]],TUKHOA_CHIPHI!$A$2:$D$42,3,FALSE)</f>
        <v>CPMREC02</v>
      </c>
      <c r="H28" t="str">
        <f>VLOOKUP(Table6[[#This Row],[Tên khoản mục]],TUKHOA_CHIPHI!$A$2:$D$42,2,FALSE)</f>
        <v>Marketing</v>
      </c>
      <c r="I28" t="s">
        <v>642</v>
      </c>
      <c r="J28" s="82">
        <v>1845</v>
      </c>
    </row>
    <row r="29" spans="1:10">
      <c r="A29" s="9" t="s">
        <v>664</v>
      </c>
      <c r="B29" s="9" t="e">
        <f>CHOOSE(WEEKDAY(Table6[[#This Row],[Ngày]],1),"CN","T2","T3","T4","T5","T6","T7","CN")</f>
        <v>#VALUE!</v>
      </c>
      <c r="C29" t="e">
        <f>"Tháng "&amp;MONTH(Table6[[#This Row],[Ngày]]) &amp; "/" &amp;YEAR(Table6[[#This Row],[Ngày]])</f>
        <v>#VALUE!</v>
      </c>
      <c r="D29" t="e">
        <f>"Q "&amp;IF(Table6[[#This Row],[Ngày]]="","",ROUNDUP(MONTH(Table6[[#This Row],[Ngày]])/3,0)) &amp; "/" &amp;YEAR(Table6[[#This Row],[Ngày]])</f>
        <v>#VALUE!</v>
      </c>
      <c r="E29" t="e">
        <f>YEAR(Table6[[#This Row],[Ngày]])</f>
        <v>#VALUE!</v>
      </c>
      <c r="F29" t="str">
        <f>VLOOKUP(Table6[[#This Row],[Tên khoản mục]],TUKHOA_CHIPHI!$A$2:$D$42,4,FALSE)</f>
        <v>Chi phí biển đổi</v>
      </c>
      <c r="G29" t="str">
        <f>VLOOKUP(Table6[[#This Row],[Tên khoản mục]],TUKHOA_CHIPHI!$A$2:$D$42,3,FALSE)</f>
        <v>CPPFA01</v>
      </c>
      <c r="H29" t="str">
        <f>VLOOKUP(Table6[[#This Row],[Tên khoản mục]],TUKHOA_CHIPHI!$A$2:$D$42,2,FALSE)</f>
        <v>Platform fee - Amazon</v>
      </c>
      <c r="I29" t="s">
        <v>643</v>
      </c>
      <c r="J29" s="82">
        <v>4235</v>
      </c>
    </row>
    <row r="30" spans="1:10">
      <c r="A30" s="9" t="s">
        <v>664</v>
      </c>
      <c r="B30" s="9" t="e">
        <f>CHOOSE(WEEKDAY(Table6[[#This Row],[Ngày]],1),"CN","T2","T3","T4","T5","T6","T7","CN")</f>
        <v>#VALUE!</v>
      </c>
      <c r="C30" t="e">
        <f>"Tháng "&amp;MONTH(Table6[[#This Row],[Ngày]]) &amp; "/" &amp;YEAR(Table6[[#This Row],[Ngày]])</f>
        <v>#VALUE!</v>
      </c>
      <c r="D30" t="e">
        <f>"Q "&amp;IF(Table6[[#This Row],[Ngày]]="","",ROUNDUP(MONTH(Table6[[#This Row],[Ngày]])/3,0)) &amp; "/" &amp;YEAR(Table6[[#This Row],[Ngày]])</f>
        <v>#VALUE!</v>
      </c>
      <c r="E30" t="e">
        <f>YEAR(Table6[[#This Row],[Ngày]])</f>
        <v>#VALUE!</v>
      </c>
      <c r="F30" t="str">
        <f>VLOOKUP(Table6[[#This Row],[Tên khoản mục]],TUKHOA_CHIPHI!$A$2:$D$42,4,FALSE)</f>
        <v>Chi phí biển đổi</v>
      </c>
      <c r="G30" t="str">
        <f>VLOOKUP(Table6[[#This Row],[Tên khoản mục]],TUKHOA_CHIPHI!$A$2:$D$42,3,FALSE)</f>
        <v>CPPFA02</v>
      </c>
      <c r="H30" t="str">
        <f>VLOOKUP(Table6[[#This Row],[Tên khoản mục]],TUKHOA_CHIPHI!$A$2:$D$42,2,FALSE)</f>
        <v>Platform fee - Amazon</v>
      </c>
      <c r="I30" t="s">
        <v>644</v>
      </c>
      <c r="J30" s="82">
        <v>4258</v>
      </c>
    </row>
    <row r="31" spans="1:10">
      <c r="A31" s="9" t="s">
        <v>664</v>
      </c>
      <c r="B31" s="9" t="e">
        <f>CHOOSE(WEEKDAY(Table6[[#This Row],[Ngày]],1),"CN","T2","T3","T4","T5","T6","T7","CN")</f>
        <v>#VALUE!</v>
      </c>
      <c r="C31" t="e">
        <f>"Tháng "&amp;MONTH(Table6[[#This Row],[Ngày]]) &amp; "/" &amp;YEAR(Table6[[#This Row],[Ngày]])</f>
        <v>#VALUE!</v>
      </c>
      <c r="D31" t="e">
        <f>"Q "&amp;IF(Table6[[#This Row],[Ngày]]="","",ROUNDUP(MONTH(Table6[[#This Row],[Ngày]])/3,0)) &amp; "/" &amp;YEAR(Table6[[#This Row],[Ngày]])</f>
        <v>#VALUE!</v>
      </c>
      <c r="E31" t="e">
        <f>YEAR(Table6[[#This Row],[Ngày]])</f>
        <v>#VALUE!</v>
      </c>
      <c r="F31" t="str">
        <f>VLOOKUP(Table6[[#This Row],[Tên khoản mục]],TUKHOA_CHIPHI!$A$2:$D$42,4,FALSE)</f>
        <v>Chi phí biển đổi</v>
      </c>
      <c r="G31" t="str">
        <f>VLOOKUP(Table6[[#This Row],[Tên khoản mục]],TUKHOA_CHIPHI!$A$2:$D$42,3,FALSE)</f>
        <v>CPPFA03</v>
      </c>
      <c r="H31" t="str">
        <f>VLOOKUP(Table6[[#This Row],[Tên khoản mục]],TUKHOA_CHIPHI!$A$2:$D$42,2,FALSE)</f>
        <v>Platform fee - Amazon</v>
      </c>
      <c r="I31" t="s">
        <v>645</v>
      </c>
      <c r="J31" s="82">
        <v>4196</v>
      </c>
    </row>
    <row r="32" spans="1:10">
      <c r="A32" s="9" t="s">
        <v>664</v>
      </c>
      <c r="B32" s="9" t="e">
        <f>CHOOSE(WEEKDAY(Table6[[#This Row],[Ngày]],1),"CN","T2","T3","T4","T5","T6","T7","CN")</f>
        <v>#VALUE!</v>
      </c>
      <c r="C32" t="e">
        <f>"Tháng "&amp;MONTH(Table6[[#This Row],[Ngày]]) &amp; "/" &amp;YEAR(Table6[[#This Row],[Ngày]])</f>
        <v>#VALUE!</v>
      </c>
      <c r="D32" t="e">
        <f>"Q "&amp;IF(Table6[[#This Row],[Ngày]]="","",ROUNDUP(MONTH(Table6[[#This Row],[Ngày]])/3,0)) &amp; "/" &amp;YEAR(Table6[[#This Row],[Ngày]])</f>
        <v>#VALUE!</v>
      </c>
      <c r="E32" t="e">
        <f>YEAR(Table6[[#This Row],[Ngày]])</f>
        <v>#VALUE!</v>
      </c>
      <c r="F32" t="str">
        <f>VLOOKUP(Table6[[#This Row],[Tên khoản mục]],TUKHOA_CHIPHI!$A$2:$D$42,4,FALSE)</f>
        <v>Chi phí biển đổi</v>
      </c>
      <c r="G32" t="str">
        <f>VLOOKUP(Table6[[#This Row],[Tên khoản mục]],TUKHOA_CHIPHI!$A$2:$D$42,3,FALSE)</f>
        <v>CPPFA04</v>
      </c>
      <c r="H32" t="str">
        <f>VLOOKUP(Table6[[#This Row],[Tên khoản mục]],TUKHOA_CHIPHI!$A$2:$D$42,2,FALSE)</f>
        <v>Platform fee - Amazon</v>
      </c>
      <c r="I32" t="s">
        <v>646</v>
      </c>
      <c r="J32" s="82">
        <v>4142</v>
      </c>
    </row>
    <row r="33" spans="1:10">
      <c r="A33" s="9" t="s">
        <v>665</v>
      </c>
      <c r="B33" s="9" t="e">
        <f>CHOOSE(WEEKDAY(Table6[[#This Row],[Ngày]],1),"CN","T2","T3","T4","T5","T6","T7","CN")</f>
        <v>#VALUE!</v>
      </c>
      <c r="C33" t="e">
        <f>"Tháng "&amp;MONTH(Table6[[#This Row],[Ngày]]) &amp; "/" &amp;YEAR(Table6[[#This Row],[Ngày]])</f>
        <v>#VALUE!</v>
      </c>
      <c r="D33" t="e">
        <f>"Q "&amp;IF(Table6[[#This Row],[Ngày]]="","",ROUNDUP(MONTH(Table6[[#This Row],[Ngày]])/3,0)) &amp; "/" &amp;YEAR(Table6[[#This Row],[Ngày]])</f>
        <v>#VALUE!</v>
      </c>
      <c r="E33" t="e">
        <f>YEAR(Table6[[#This Row],[Ngày]])</f>
        <v>#VALUE!</v>
      </c>
      <c r="F33" t="str">
        <f>VLOOKUP(Table6[[#This Row],[Tên khoản mục]],TUKHOA_CHIPHI!$A$2:$D$42,4,FALSE)</f>
        <v>Chi phí biển đổi</v>
      </c>
      <c r="G33" t="str">
        <f>VLOOKUP(Table6[[#This Row],[Tên khoản mục]],TUKHOA_CHIPHI!$A$2:$D$42,3,FALSE)</f>
        <v>CPPFA05</v>
      </c>
      <c r="H33" t="str">
        <f>VLOOKUP(Table6[[#This Row],[Tên khoản mục]],TUKHOA_CHIPHI!$A$2:$D$42,2,FALSE)</f>
        <v>Platform fee - Amazon</v>
      </c>
      <c r="I33" t="s">
        <v>647</v>
      </c>
      <c r="J33" s="82">
        <v>4259</v>
      </c>
    </row>
    <row r="34" spans="1:10">
      <c r="A34" s="9" t="s">
        <v>665</v>
      </c>
      <c r="B34" s="9" t="e">
        <f>CHOOSE(WEEKDAY(Table6[[#This Row],[Ngày]],1),"CN","T2","T3","T4","T5","T6","T7","CN")</f>
        <v>#VALUE!</v>
      </c>
      <c r="C34" t="e">
        <f>"Tháng "&amp;MONTH(Table6[[#This Row],[Ngày]]) &amp; "/" &amp;YEAR(Table6[[#This Row],[Ngày]])</f>
        <v>#VALUE!</v>
      </c>
      <c r="D34" t="e">
        <f>"Q "&amp;IF(Table6[[#This Row],[Ngày]]="","",ROUNDUP(MONTH(Table6[[#This Row],[Ngày]])/3,0)) &amp; "/" &amp;YEAR(Table6[[#This Row],[Ngày]])</f>
        <v>#VALUE!</v>
      </c>
      <c r="E34" t="e">
        <f>YEAR(Table6[[#This Row],[Ngày]])</f>
        <v>#VALUE!</v>
      </c>
      <c r="F34" t="str">
        <f>VLOOKUP(Table6[[#This Row],[Tên khoản mục]],TUKHOA_CHIPHI!$A$2:$D$42,4,FALSE)</f>
        <v>Chi phí biển đổi</v>
      </c>
      <c r="G34" t="str">
        <f>VLOOKUP(Table6[[#This Row],[Tên khoản mục]],TUKHOA_CHIPHI!$A$2:$D$42,3,FALSE)</f>
        <v>CPPFA06</v>
      </c>
      <c r="H34" t="str">
        <f>VLOOKUP(Table6[[#This Row],[Tên khoản mục]],TUKHOA_CHIPHI!$A$2:$D$42,2,FALSE)</f>
        <v>Platform fee - Amazon</v>
      </c>
      <c r="I34" t="s">
        <v>648</v>
      </c>
      <c r="J34" s="82">
        <v>4136</v>
      </c>
    </row>
    <row r="35" spans="1:10">
      <c r="A35" s="9" t="s">
        <v>666</v>
      </c>
      <c r="B35" s="9" t="e">
        <f>CHOOSE(WEEKDAY(Table6[[#This Row],[Ngày]],1),"CN","T2","T3","T4","T5","T6","T7","CN")</f>
        <v>#VALUE!</v>
      </c>
      <c r="C35" t="e">
        <f>"Tháng "&amp;MONTH(Table6[[#This Row],[Ngày]]) &amp; "/" &amp;YEAR(Table6[[#This Row],[Ngày]])</f>
        <v>#VALUE!</v>
      </c>
      <c r="D35" t="e">
        <f>"Q "&amp;IF(Table6[[#This Row],[Ngày]]="","",ROUNDUP(MONTH(Table6[[#This Row],[Ngày]])/3,0)) &amp; "/" &amp;YEAR(Table6[[#This Row],[Ngày]])</f>
        <v>#VALUE!</v>
      </c>
      <c r="E35" t="e">
        <f>YEAR(Table6[[#This Row],[Ngày]])</f>
        <v>#VALUE!</v>
      </c>
      <c r="F35" t="str">
        <f>VLOOKUP(Table6[[#This Row],[Tên khoản mục]],TUKHOA_CHIPHI!$A$2:$D$42,4,FALSE)</f>
        <v>Chi phí biển đổi</v>
      </c>
      <c r="G35" t="str">
        <f>VLOOKUP(Table6[[#This Row],[Tên khoản mục]],TUKHOA_CHIPHI!$A$2:$D$42,3,FALSE)</f>
        <v>CPPFE01</v>
      </c>
      <c r="H35" t="str">
        <f>VLOOKUP(Table6[[#This Row],[Tên khoản mục]],TUKHOA_CHIPHI!$A$2:$D$42,2,FALSE)</f>
        <v>Platform fee - Etsy</v>
      </c>
      <c r="I35" t="s">
        <v>649</v>
      </c>
      <c r="J35" s="82">
        <v>2175</v>
      </c>
    </row>
    <row r="36" spans="1:10">
      <c r="A36" s="9" t="s">
        <v>666</v>
      </c>
      <c r="B36" s="9" t="e">
        <f>CHOOSE(WEEKDAY(Table6[[#This Row],[Ngày]],1),"CN","T2","T3","T4","T5","T6","T7","CN")</f>
        <v>#VALUE!</v>
      </c>
      <c r="C36" t="e">
        <f>"Tháng "&amp;MONTH(Table6[[#This Row],[Ngày]]) &amp; "/" &amp;YEAR(Table6[[#This Row],[Ngày]])</f>
        <v>#VALUE!</v>
      </c>
      <c r="D36" t="e">
        <f>"Q "&amp;IF(Table6[[#This Row],[Ngày]]="","",ROUNDUP(MONTH(Table6[[#This Row],[Ngày]])/3,0)) &amp; "/" &amp;YEAR(Table6[[#This Row],[Ngày]])</f>
        <v>#VALUE!</v>
      </c>
      <c r="E36" t="e">
        <f>YEAR(Table6[[#This Row],[Ngày]])</f>
        <v>#VALUE!</v>
      </c>
      <c r="F36" t="str">
        <f>VLOOKUP(Table6[[#This Row],[Tên khoản mục]],TUKHOA_CHIPHI!$A$2:$D$42,4,FALSE)</f>
        <v>Chi phí biển đổi</v>
      </c>
      <c r="G36" t="str">
        <f>VLOOKUP(Table6[[#This Row],[Tên khoản mục]],TUKHOA_CHIPHI!$A$2:$D$42,3,FALSE)</f>
        <v>CPPFE02</v>
      </c>
      <c r="H36" t="str">
        <f>VLOOKUP(Table6[[#This Row],[Tên khoản mục]],TUKHOA_CHIPHI!$A$2:$D$42,2,FALSE)</f>
        <v>Platform fee - Etsy</v>
      </c>
      <c r="I36" t="s">
        <v>650</v>
      </c>
      <c r="J36" s="82">
        <v>2041</v>
      </c>
    </row>
    <row r="37" spans="1:10">
      <c r="A37" s="9" t="s">
        <v>666</v>
      </c>
      <c r="B37" s="9" t="e">
        <f>CHOOSE(WEEKDAY(Table6[[#This Row],[Ngày]],1),"CN","T2","T3","T4","T5","T6","T7","CN")</f>
        <v>#VALUE!</v>
      </c>
      <c r="C37" t="e">
        <f>"Tháng "&amp;MONTH(Table6[[#This Row],[Ngày]]) &amp; "/" &amp;YEAR(Table6[[#This Row],[Ngày]])</f>
        <v>#VALUE!</v>
      </c>
      <c r="D37" t="e">
        <f>"Q "&amp;IF(Table6[[#This Row],[Ngày]]="","",ROUNDUP(MONTH(Table6[[#This Row],[Ngày]])/3,0)) &amp; "/" &amp;YEAR(Table6[[#This Row],[Ngày]])</f>
        <v>#VALUE!</v>
      </c>
      <c r="E37" t="e">
        <f>YEAR(Table6[[#This Row],[Ngày]])</f>
        <v>#VALUE!</v>
      </c>
      <c r="F37" t="str">
        <f>VLOOKUP(Table6[[#This Row],[Tên khoản mục]],TUKHOA_CHIPHI!$A$2:$D$42,4,FALSE)</f>
        <v>Chi phí biển đổi</v>
      </c>
      <c r="G37" t="str">
        <f>VLOOKUP(Table6[[#This Row],[Tên khoản mục]],TUKHOA_CHIPHI!$A$2:$D$42,3,FALSE)</f>
        <v>CPPFE03</v>
      </c>
      <c r="H37" t="str">
        <f>VLOOKUP(Table6[[#This Row],[Tên khoản mục]],TUKHOA_CHIPHI!$A$2:$D$42,2,FALSE)</f>
        <v>Platform fee - Etsy</v>
      </c>
      <c r="I37" t="s">
        <v>651</v>
      </c>
      <c r="J37" s="82">
        <v>2188</v>
      </c>
    </row>
    <row r="38" spans="1:10">
      <c r="A38" s="9" t="s">
        <v>667</v>
      </c>
      <c r="B38" s="9" t="e">
        <f>CHOOSE(WEEKDAY(Table6[[#This Row],[Ngày]],1),"CN","T2","T3","T4","T5","T6","T7","CN")</f>
        <v>#VALUE!</v>
      </c>
      <c r="C38" t="e">
        <f>"Tháng "&amp;MONTH(Table6[[#This Row],[Ngày]]) &amp; "/" &amp;YEAR(Table6[[#This Row],[Ngày]])</f>
        <v>#VALUE!</v>
      </c>
      <c r="D38" t="e">
        <f>"Q "&amp;IF(Table6[[#This Row],[Ngày]]="","",ROUNDUP(MONTH(Table6[[#This Row],[Ngày]])/3,0)) &amp; "/" &amp;YEAR(Table6[[#This Row],[Ngày]])</f>
        <v>#VALUE!</v>
      </c>
      <c r="E38" t="e">
        <f>YEAR(Table6[[#This Row],[Ngày]])</f>
        <v>#VALUE!</v>
      </c>
      <c r="F38" t="str">
        <f>VLOOKUP(Table6[[#This Row],[Tên khoản mục]],TUKHOA_CHIPHI!$A$2:$D$42,4,FALSE)</f>
        <v>Chi phí biển đổi</v>
      </c>
      <c r="G38" t="str">
        <f>VLOOKUP(Table6[[#This Row],[Tên khoản mục]],TUKHOA_CHIPHI!$A$2:$D$42,3,FALSE)</f>
        <v>CPPFE04</v>
      </c>
      <c r="H38" t="str">
        <f>VLOOKUP(Table6[[#This Row],[Tên khoản mục]],TUKHOA_CHIPHI!$A$2:$D$42,2,FALSE)</f>
        <v>Platform fee - Etsy</v>
      </c>
      <c r="I38" t="s">
        <v>652</v>
      </c>
      <c r="J38" s="82">
        <v>2054</v>
      </c>
    </row>
    <row r="39" spans="1:10">
      <c r="A39" s="9" t="s">
        <v>667</v>
      </c>
      <c r="B39" s="9" t="e">
        <f>CHOOSE(WEEKDAY(Table6[[#This Row],[Ngày]],1),"CN","T2","T3","T4","T5","T6","T7","CN")</f>
        <v>#VALUE!</v>
      </c>
      <c r="C39" t="e">
        <f>"Tháng "&amp;MONTH(Table6[[#This Row],[Ngày]]) &amp; "/" &amp;YEAR(Table6[[#This Row],[Ngày]])</f>
        <v>#VALUE!</v>
      </c>
      <c r="D39" t="e">
        <f>"Q "&amp;IF(Table6[[#This Row],[Ngày]]="","",ROUNDUP(MONTH(Table6[[#This Row],[Ngày]])/3,0)) &amp; "/" &amp;YEAR(Table6[[#This Row],[Ngày]])</f>
        <v>#VALUE!</v>
      </c>
      <c r="E39" t="e">
        <f>YEAR(Table6[[#This Row],[Ngày]])</f>
        <v>#VALUE!</v>
      </c>
      <c r="F39" t="str">
        <f>VLOOKUP(Table6[[#This Row],[Tên khoản mục]],TUKHOA_CHIPHI!$A$2:$D$42,4,FALSE)</f>
        <v>Chi phí biển đổi</v>
      </c>
      <c r="G39" t="str">
        <f>VLOOKUP(Table6[[#This Row],[Tên khoản mục]],TUKHOA_CHIPHI!$A$2:$D$42,3,FALSE)</f>
        <v>CPPFE05</v>
      </c>
      <c r="H39" t="str">
        <f>VLOOKUP(Table6[[#This Row],[Tên khoản mục]],TUKHOA_CHIPHI!$A$2:$D$42,2,FALSE)</f>
        <v>Platform fee - Etsy</v>
      </c>
      <c r="I39" t="s">
        <v>653</v>
      </c>
      <c r="J39" s="82">
        <v>2203</v>
      </c>
    </row>
    <row r="40" spans="1:10">
      <c r="A40" s="9" t="s">
        <v>667</v>
      </c>
      <c r="B40" s="9" t="e">
        <f>CHOOSE(WEEKDAY(Table6[[#This Row],[Ngày]],1),"CN","T2","T3","T4","T5","T6","T7","CN")</f>
        <v>#VALUE!</v>
      </c>
      <c r="C40" t="e">
        <f>"Tháng "&amp;MONTH(Table6[[#This Row],[Ngày]]) &amp; "/" &amp;YEAR(Table6[[#This Row],[Ngày]])</f>
        <v>#VALUE!</v>
      </c>
      <c r="D40" t="e">
        <f>"Q "&amp;IF(Table6[[#This Row],[Ngày]]="","",ROUNDUP(MONTH(Table6[[#This Row],[Ngày]])/3,0)) &amp; "/" &amp;YEAR(Table6[[#This Row],[Ngày]])</f>
        <v>#VALUE!</v>
      </c>
      <c r="E40" t="e">
        <f>YEAR(Table6[[#This Row],[Ngày]])</f>
        <v>#VALUE!</v>
      </c>
      <c r="F40" t="str">
        <f>VLOOKUP(Table6[[#This Row],[Tên khoản mục]],TUKHOA_CHIPHI!$A$2:$D$42,4,FALSE)</f>
        <v>Chi phí biển đổi</v>
      </c>
      <c r="G40" t="str">
        <f>VLOOKUP(Table6[[#This Row],[Tên khoản mục]],TUKHOA_CHIPHI!$A$2:$D$42,3,FALSE)</f>
        <v>CPPFE06</v>
      </c>
      <c r="H40" t="str">
        <f>VLOOKUP(Table6[[#This Row],[Tên khoản mục]],TUKHOA_CHIPHI!$A$2:$D$42,2,FALSE)</f>
        <v>Platform fee - Etsy</v>
      </c>
      <c r="I40" t="s">
        <v>654</v>
      </c>
      <c r="J40" s="82">
        <v>2147</v>
      </c>
    </row>
    <row r="41" spans="1:10">
      <c r="A41" s="9" t="s">
        <v>667</v>
      </c>
      <c r="B41" s="9" t="e">
        <f>CHOOSE(WEEKDAY(Table6[[#This Row],[Ngày]],1),"CN","T2","T3","T4","T5","T6","T7","CN")</f>
        <v>#VALUE!</v>
      </c>
      <c r="C41" t="e">
        <f>"Tháng "&amp;MONTH(Table6[[#This Row],[Ngày]]) &amp; "/" &amp;YEAR(Table6[[#This Row],[Ngày]])</f>
        <v>#VALUE!</v>
      </c>
      <c r="D41" t="e">
        <f>"Q "&amp;IF(Table6[[#This Row],[Ngày]]="","",ROUNDUP(MONTH(Table6[[#This Row],[Ngày]])/3,0)) &amp; "/" &amp;YEAR(Table6[[#This Row],[Ngày]])</f>
        <v>#VALUE!</v>
      </c>
      <c r="E41" t="e">
        <f>YEAR(Table6[[#This Row],[Ngày]])</f>
        <v>#VALUE!</v>
      </c>
      <c r="F41" t="str">
        <f>VLOOKUP(Table6[[#This Row],[Tên khoản mục]],TUKHOA_CHIPHI!$A$2:$D$42,4,FALSE)</f>
        <v>Chi phí cố định</v>
      </c>
      <c r="G41" t="str">
        <f>VLOOKUP(Table6[[#This Row],[Tên khoản mục]],TUKHOA_CHIPHI!$A$2:$D$42,3,FALSE)</f>
        <v>CPNS01</v>
      </c>
      <c r="H41" t="str">
        <f>VLOOKUP(Table6[[#This Row],[Tên khoản mục]],TUKHOA_CHIPHI!$A$2:$D$42,2,FALSE)</f>
        <v>Nhân sự</v>
      </c>
      <c r="I41" t="s">
        <v>577</v>
      </c>
      <c r="J41" s="82">
        <v>1168</v>
      </c>
    </row>
    <row r="42" spans="1:10">
      <c r="A42" s="9" t="s">
        <v>667</v>
      </c>
      <c r="B42" s="9" t="e">
        <f>CHOOSE(WEEKDAY(Table6[[#This Row],[Ngày]],1),"CN","T2","T3","T4","T5","T6","T7","CN")</f>
        <v>#VALUE!</v>
      </c>
      <c r="C42" t="e">
        <f>"Tháng "&amp;MONTH(Table6[[#This Row],[Ngày]]) &amp; "/" &amp;YEAR(Table6[[#This Row],[Ngày]])</f>
        <v>#VALUE!</v>
      </c>
      <c r="D42" t="e">
        <f>"Q "&amp;IF(Table6[[#This Row],[Ngày]]="","",ROUNDUP(MONTH(Table6[[#This Row],[Ngày]])/3,0)) &amp; "/" &amp;YEAR(Table6[[#This Row],[Ngày]])</f>
        <v>#VALUE!</v>
      </c>
      <c r="E42" t="e">
        <f>YEAR(Table6[[#This Row],[Ngày]])</f>
        <v>#VALUE!</v>
      </c>
      <c r="F42" t="str">
        <f>VLOOKUP(Table6[[#This Row],[Tên khoản mục]],TUKHOA_CHIPHI!$A$2:$D$42,4,FALSE)</f>
        <v>Chi phí cố định</v>
      </c>
      <c r="G42" t="str">
        <f>VLOOKUP(Table6[[#This Row],[Tên khoản mục]],TUKHOA_CHIPHI!$A$2:$D$42,3,FALSE)</f>
        <v>CPNS02</v>
      </c>
      <c r="H42" t="str">
        <f>VLOOKUP(Table6[[#This Row],[Tên khoản mục]],TUKHOA_CHIPHI!$A$2:$D$42,2,FALSE)</f>
        <v>Nhân sự</v>
      </c>
      <c r="I42" t="s">
        <v>578</v>
      </c>
      <c r="J42" s="82">
        <v>94</v>
      </c>
    </row>
    <row r="43" spans="1:10">
      <c r="A43" s="9" t="s">
        <v>667</v>
      </c>
      <c r="B43" s="9" t="e">
        <f>CHOOSE(WEEKDAY(Table6[[#This Row],[Ngày]],1),"CN","T2","T3","T4","T5","T6","T7","CN")</f>
        <v>#VALUE!</v>
      </c>
      <c r="C43" t="e">
        <f>"Tháng "&amp;MONTH(Table6[[#This Row],[Ngày]]) &amp; "/" &amp;YEAR(Table6[[#This Row],[Ngày]])</f>
        <v>#VALUE!</v>
      </c>
      <c r="D43" t="e">
        <f>"Q "&amp;IF(Table6[[#This Row],[Ngày]]="","",ROUNDUP(MONTH(Table6[[#This Row],[Ngày]])/3,0)) &amp; "/" &amp;YEAR(Table6[[#This Row],[Ngày]])</f>
        <v>#VALUE!</v>
      </c>
      <c r="E43" t="e">
        <f>YEAR(Table6[[#This Row],[Ngày]])</f>
        <v>#VALUE!</v>
      </c>
      <c r="F43" t="str">
        <f>VLOOKUP(Table6[[#This Row],[Tên khoản mục]],TUKHOA_CHIPHI!$A$2:$D$42,4,FALSE)</f>
        <v>Chi phí cố định</v>
      </c>
      <c r="G43" t="str">
        <f>VLOOKUP(Table6[[#This Row],[Tên khoản mục]],TUKHOA_CHIPHI!$A$2:$D$42,3,FALSE)</f>
        <v>CPNS03</v>
      </c>
      <c r="H43" t="str">
        <f>VLOOKUP(Table6[[#This Row],[Tên khoản mục]],TUKHOA_CHIPHI!$A$2:$D$42,2,FALSE)</f>
        <v>Nhân sự</v>
      </c>
      <c r="I43" t="s">
        <v>579</v>
      </c>
      <c r="J43" s="82">
        <v>116</v>
      </c>
    </row>
    <row r="44" spans="1:10">
      <c r="A44" s="9" t="s">
        <v>667</v>
      </c>
      <c r="B44" s="9" t="e">
        <f>CHOOSE(WEEKDAY(Table6[[#This Row],[Ngày]],1),"CN","T2","T3","T4","T5","T6","T7","CN")</f>
        <v>#VALUE!</v>
      </c>
      <c r="C44" t="e">
        <f>"Tháng "&amp;MONTH(Table6[[#This Row],[Ngày]]) &amp; "/" &amp;YEAR(Table6[[#This Row],[Ngày]])</f>
        <v>#VALUE!</v>
      </c>
      <c r="D44" t="e">
        <f>"Q "&amp;IF(Table6[[#This Row],[Ngày]]="","",ROUNDUP(MONTH(Table6[[#This Row],[Ngày]])/3,0)) &amp; "/" &amp;YEAR(Table6[[#This Row],[Ngày]])</f>
        <v>#VALUE!</v>
      </c>
      <c r="E44" t="e">
        <f>YEAR(Table6[[#This Row],[Ngày]])</f>
        <v>#VALUE!</v>
      </c>
      <c r="F44" t="str">
        <f>VLOOKUP(Table6[[#This Row],[Tên khoản mục]],TUKHOA_CHIPHI!$A$2:$D$42,4,FALSE)</f>
        <v>Chi phí cố định</v>
      </c>
      <c r="G44" t="str">
        <f>VLOOKUP(Table6[[#This Row],[Tên khoản mục]],TUKHOA_CHIPHI!$A$2:$D$42,3,FALSE)</f>
        <v>CPNS04</v>
      </c>
      <c r="H44" t="str">
        <f>VLOOKUP(Table6[[#This Row],[Tên khoản mục]],TUKHOA_CHIPHI!$A$2:$D$42,2,FALSE)</f>
        <v>Nhân sự</v>
      </c>
      <c r="I44" t="s">
        <v>580</v>
      </c>
      <c r="J44" s="82">
        <v>810</v>
      </c>
    </row>
    <row r="45" spans="1:10">
      <c r="A45" s="9" t="s">
        <v>668</v>
      </c>
      <c r="B45" s="9" t="e">
        <f>CHOOSE(WEEKDAY(Table6[[#This Row],[Ngày]],1),"CN","T2","T3","T4","T5","T6","T7","CN")</f>
        <v>#VALUE!</v>
      </c>
      <c r="C45" t="e">
        <f>"Tháng "&amp;MONTH(Table6[[#This Row],[Ngày]]) &amp; "/" &amp;YEAR(Table6[[#This Row],[Ngày]])</f>
        <v>#VALUE!</v>
      </c>
      <c r="D45" t="e">
        <f>"Q "&amp;IF(Table6[[#This Row],[Ngày]]="","",ROUNDUP(MONTH(Table6[[#This Row],[Ngày]])/3,0)) &amp; "/" &amp;YEAR(Table6[[#This Row],[Ngày]])</f>
        <v>#VALUE!</v>
      </c>
      <c r="E45" t="e">
        <f>YEAR(Table6[[#This Row],[Ngày]])</f>
        <v>#VALUE!</v>
      </c>
      <c r="F45" t="str">
        <f>VLOOKUP(Table6[[#This Row],[Tên khoản mục]],TUKHOA_CHIPHI!$A$2:$D$42,4,FALSE)</f>
        <v>Chi phí cố định</v>
      </c>
      <c r="G45" t="str">
        <f>VLOOKUP(Table6[[#This Row],[Tên khoản mục]],TUKHOA_CHIPHI!$A$2:$D$42,3,FALSE)</f>
        <v>CPNS05</v>
      </c>
      <c r="H45" t="str">
        <f>VLOOKUP(Table6[[#This Row],[Tên khoản mục]],TUKHOA_CHIPHI!$A$2:$D$42,2,FALSE)</f>
        <v>Nhân sự</v>
      </c>
      <c r="I45" t="s">
        <v>581</v>
      </c>
      <c r="J45" s="82">
        <v>980</v>
      </c>
    </row>
    <row r="46" spans="1:10">
      <c r="A46" s="9" t="s">
        <v>668</v>
      </c>
      <c r="B46" s="9" t="e">
        <f>CHOOSE(WEEKDAY(Table6[[#This Row],[Ngày]],1),"CN","T2","T3","T4","T5","T6","T7","CN")</f>
        <v>#VALUE!</v>
      </c>
      <c r="C46" t="e">
        <f>"Tháng "&amp;MONTH(Table6[[#This Row],[Ngày]]) &amp; "/" &amp;YEAR(Table6[[#This Row],[Ngày]])</f>
        <v>#VALUE!</v>
      </c>
      <c r="D46" t="e">
        <f>"Q "&amp;IF(Table6[[#This Row],[Ngày]]="","",ROUNDUP(MONTH(Table6[[#This Row],[Ngày]])/3,0)) &amp; "/" &amp;YEAR(Table6[[#This Row],[Ngày]])</f>
        <v>#VALUE!</v>
      </c>
      <c r="E46" t="e">
        <f>YEAR(Table6[[#This Row],[Ngày]])</f>
        <v>#VALUE!</v>
      </c>
      <c r="F46" t="str">
        <f>VLOOKUP(Table6[[#This Row],[Tên khoản mục]],TUKHOA_CHIPHI!$A$2:$D$42,4,FALSE)</f>
        <v>Chi phí cố định</v>
      </c>
      <c r="G46" t="str">
        <f>VLOOKUP(Table6[[#This Row],[Tên khoản mục]],TUKHOA_CHIPHI!$A$2:$D$42,3,FALSE)</f>
        <v>CPNS06</v>
      </c>
      <c r="H46" t="str">
        <f>VLOOKUP(Table6[[#This Row],[Tên khoản mục]],TUKHOA_CHIPHI!$A$2:$D$42,2,FALSE)</f>
        <v>Nhân sự</v>
      </c>
      <c r="I46" t="s">
        <v>582</v>
      </c>
      <c r="J46" s="82">
        <v>65</v>
      </c>
    </row>
    <row r="47" spans="1:10">
      <c r="A47" s="9" t="s">
        <v>668</v>
      </c>
      <c r="B47" s="9" t="e">
        <f>CHOOSE(WEEKDAY(Table6[[#This Row],[Ngày]],1),"CN","T2","T3","T4","T5","T6","T7","CN")</f>
        <v>#VALUE!</v>
      </c>
      <c r="C47" t="e">
        <f>"Tháng "&amp;MONTH(Table6[[#This Row],[Ngày]]) &amp; "/" &amp;YEAR(Table6[[#This Row],[Ngày]])</f>
        <v>#VALUE!</v>
      </c>
      <c r="D47" t="e">
        <f>"Q "&amp;IF(Table6[[#This Row],[Ngày]]="","",ROUNDUP(MONTH(Table6[[#This Row],[Ngày]])/3,0)) &amp; "/" &amp;YEAR(Table6[[#This Row],[Ngày]])</f>
        <v>#VALUE!</v>
      </c>
      <c r="E47" t="e">
        <f>YEAR(Table6[[#This Row],[Ngày]])</f>
        <v>#VALUE!</v>
      </c>
      <c r="F47" t="str">
        <f>VLOOKUP(Table6[[#This Row],[Tên khoản mục]],TUKHOA_CHIPHI!$A$2:$D$42,4,FALSE)</f>
        <v>Chi phí cố định</v>
      </c>
      <c r="G47" t="str">
        <f>VLOOKUP(Table6[[#This Row],[Tên khoản mục]],TUKHOA_CHIPHI!$A$2:$D$42,3,FALSE)</f>
        <v>CPVP01</v>
      </c>
      <c r="H47" t="str">
        <f>VLOOKUP(Table6[[#This Row],[Tên khoản mục]],TUKHOA_CHIPHI!$A$2:$D$42,2,FALSE)</f>
        <v>Văn phòng</v>
      </c>
      <c r="I47" t="s">
        <v>583</v>
      </c>
      <c r="J47" s="82">
        <v>2070</v>
      </c>
    </row>
    <row r="48" spans="1:10">
      <c r="A48" s="9" t="s">
        <v>668</v>
      </c>
      <c r="B48" s="9" t="e">
        <f>CHOOSE(WEEKDAY(Table6[[#This Row],[Ngày]],1),"CN","T2","T3","T4","T5","T6","T7","CN")</f>
        <v>#VALUE!</v>
      </c>
      <c r="C48" t="e">
        <f>"Tháng "&amp;MONTH(Table6[[#This Row],[Ngày]]) &amp; "/" &amp;YEAR(Table6[[#This Row],[Ngày]])</f>
        <v>#VALUE!</v>
      </c>
      <c r="D48" t="e">
        <f>"Q "&amp;IF(Table6[[#This Row],[Ngày]]="","",ROUNDUP(MONTH(Table6[[#This Row],[Ngày]])/3,0)) &amp; "/" &amp;YEAR(Table6[[#This Row],[Ngày]])</f>
        <v>#VALUE!</v>
      </c>
      <c r="E48" t="e">
        <f>YEAR(Table6[[#This Row],[Ngày]])</f>
        <v>#VALUE!</v>
      </c>
      <c r="F48" t="str">
        <f>VLOOKUP(Table6[[#This Row],[Tên khoản mục]],TUKHOA_CHIPHI!$A$2:$D$42,4,FALSE)</f>
        <v>Chi phí cố định</v>
      </c>
      <c r="G48" t="str">
        <f>VLOOKUP(Table6[[#This Row],[Tên khoản mục]],TUKHOA_CHIPHI!$A$2:$D$42,3,FALSE)</f>
        <v>CPVP02</v>
      </c>
      <c r="H48" t="str">
        <f>VLOOKUP(Table6[[#This Row],[Tên khoản mục]],TUKHOA_CHIPHI!$A$2:$D$42,2,FALSE)</f>
        <v>Văn phòng</v>
      </c>
      <c r="I48" t="s">
        <v>584</v>
      </c>
      <c r="J48" s="82">
        <v>169</v>
      </c>
    </row>
    <row r="49" spans="1:10">
      <c r="A49" s="9" t="s">
        <v>668</v>
      </c>
      <c r="B49" s="9" t="e">
        <f>CHOOSE(WEEKDAY(Table6[[#This Row],[Ngày]],1),"CN","T2","T3","T4","T5","T6","T7","CN")</f>
        <v>#VALUE!</v>
      </c>
      <c r="C49" t="e">
        <f>"Tháng "&amp;MONTH(Table6[[#This Row],[Ngày]]) &amp; "/" &amp;YEAR(Table6[[#This Row],[Ngày]])</f>
        <v>#VALUE!</v>
      </c>
      <c r="D49" t="e">
        <f>"Q "&amp;IF(Table6[[#This Row],[Ngày]]="","",ROUNDUP(MONTH(Table6[[#This Row],[Ngày]])/3,0)) &amp; "/" &amp;YEAR(Table6[[#This Row],[Ngày]])</f>
        <v>#VALUE!</v>
      </c>
      <c r="E49" t="e">
        <f>YEAR(Table6[[#This Row],[Ngày]])</f>
        <v>#VALUE!</v>
      </c>
      <c r="F49" t="str">
        <f>VLOOKUP(Table6[[#This Row],[Tên khoản mục]],TUKHOA_CHIPHI!$A$2:$D$42,4,FALSE)</f>
        <v>Chi phí cố định</v>
      </c>
      <c r="G49" t="str">
        <f>VLOOKUP(Table6[[#This Row],[Tên khoản mục]],TUKHOA_CHIPHI!$A$2:$D$42,3,FALSE)</f>
        <v>CPLV</v>
      </c>
      <c r="H49" t="str">
        <f>VLOOKUP(Table6[[#This Row],[Tên khoản mục]],TUKHOA_CHIPHI!$A$2:$D$42,2,FALSE)</f>
        <v>Chi phí khác</v>
      </c>
      <c r="I49" t="s">
        <v>585</v>
      </c>
      <c r="J49" s="82">
        <v>51</v>
      </c>
    </row>
    <row r="50" spans="1:10">
      <c r="A50" s="9" t="s">
        <v>669</v>
      </c>
      <c r="B50" s="9" t="e">
        <f>CHOOSE(WEEKDAY(Table6[[#This Row],[Ngày]],1),"CN","T2","T3","T4","T5","T6","T7","CN")</f>
        <v>#VALUE!</v>
      </c>
      <c r="C50" t="e">
        <f>"Tháng "&amp;MONTH(Table6[[#This Row],[Ngày]]) &amp; "/" &amp;YEAR(Table6[[#This Row],[Ngày]])</f>
        <v>#VALUE!</v>
      </c>
      <c r="D50" t="e">
        <f>"Q "&amp;IF(Table6[[#This Row],[Ngày]]="","",ROUNDUP(MONTH(Table6[[#This Row],[Ngày]])/3,0)) &amp; "/" &amp;YEAR(Table6[[#This Row],[Ngày]])</f>
        <v>#VALUE!</v>
      </c>
      <c r="E50" t="e">
        <f>YEAR(Table6[[#This Row],[Ngày]])</f>
        <v>#VALUE!</v>
      </c>
      <c r="F50" t="str">
        <f>VLOOKUP(Table6[[#This Row],[Tên khoản mục]],TUKHOA_CHIPHI!$A$2:$D$42,4,FALSE)</f>
        <v>Chi phí cố định</v>
      </c>
      <c r="G50" t="str">
        <f>VLOOKUP(Table6[[#This Row],[Tên khoản mục]],TUKHOA_CHIPHI!$A$2:$D$42,3,FALSE)</f>
        <v>CPCT</v>
      </c>
      <c r="H50" t="str">
        <f>VLOOKUP(Table6[[#This Row],[Tên khoản mục]],TUKHOA_CHIPHI!$A$2:$D$42,2,FALSE)</f>
        <v>Chi phí khác</v>
      </c>
      <c r="I50" t="s">
        <v>586</v>
      </c>
      <c r="J50" s="82">
        <v>100</v>
      </c>
    </row>
    <row r="51" spans="1:10">
      <c r="A51" s="9" t="s">
        <v>669</v>
      </c>
      <c r="B51" s="9" t="e">
        <f>CHOOSE(WEEKDAY(Table6[[#This Row],[Ngày]],1),"CN","T2","T3","T4","T5","T6","T7","CN")</f>
        <v>#VALUE!</v>
      </c>
      <c r="C51" t="e">
        <f>"Tháng "&amp;MONTH(Table6[[#This Row],[Ngày]]) &amp; "/" &amp;YEAR(Table6[[#This Row],[Ngày]])</f>
        <v>#VALUE!</v>
      </c>
      <c r="D51" t="e">
        <f>"Q "&amp;IF(Table6[[#This Row],[Ngày]]="","",ROUNDUP(MONTH(Table6[[#This Row],[Ngày]])/3,0)) &amp; "/" &amp;YEAR(Table6[[#This Row],[Ngày]])</f>
        <v>#VALUE!</v>
      </c>
      <c r="E51" t="e">
        <f>YEAR(Table6[[#This Row],[Ngày]])</f>
        <v>#VALUE!</v>
      </c>
      <c r="F51" t="str">
        <f>VLOOKUP(Table6[[#This Row],[Tên khoản mục]],TUKHOA_CHIPHI!$A$2:$D$42,4,FALSE)</f>
        <v>Chi phí cố định</v>
      </c>
      <c r="G51" t="str">
        <f>VLOOKUP(Table6[[#This Row],[Tên khoản mục]],TUKHOA_CHIPHI!$A$2:$D$42,3,FALSE)</f>
        <v>CPTK</v>
      </c>
      <c r="H51" t="str">
        <f>VLOOKUP(Table6[[#This Row],[Tên khoản mục]],TUKHOA_CHIPHI!$A$2:$D$42,2,FALSE)</f>
        <v>Chi phí khác</v>
      </c>
      <c r="I51" t="s">
        <v>587</v>
      </c>
      <c r="J51" s="82">
        <v>100</v>
      </c>
    </row>
    <row r="52" spans="1:10">
      <c r="A52" s="9" t="s">
        <v>669</v>
      </c>
      <c r="B52" s="9" t="e">
        <f>CHOOSE(WEEKDAY(Table6[[#This Row],[Ngày]],1),"CN","T2","T3","T4","T5","T6","T7","CN")</f>
        <v>#VALUE!</v>
      </c>
      <c r="C52" t="e">
        <f>"Tháng "&amp;MONTH(Table6[[#This Row],[Ngày]]) &amp; "/" &amp;YEAR(Table6[[#This Row],[Ngày]])</f>
        <v>#VALUE!</v>
      </c>
      <c r="D52" t="e">
        <f>"Q "&amp;IF(Table6[[#This Row],[Ngày]]="","",ROUNDUP(MONTH(Table6[[#This Row],[Ngày]])/3,0)) &amp; "/" &amp;YEAR(Table6[[#This Row],[Ngày]])</f>
        <v>#VALUE!</v>
      </c>
      <c r="E52" t="e">
        <f>YEAR(Table6[[#This Row],[Ngày]])</f>
        <v>#VALUE!</v>
      </c>
      <c r="F52" t="str">
        <f>VLOOKUP(Table6[[#This Row],[Tên khoản mục]],TUKHOA_CHIPHI!$A$2:$D$42,4,FALSE)</f>
        <v>Chi phí cố định</v>
      </c>
      <c r="G52" t="str">
        <f>VLOOKUP(Table6[[#This Row],[Tên khoản mục]],TUKHOA_CHIPHI!$A$2:$D$42,3,FALSE)</f>
        <v>CPDV</v>
      </c>
      <c r="H52" t="str">
        <f>VLOOKUP(Table6[[#This Row],[Tên khoản mục]],TUKHOA_CHIPHI!$A$2:$D$42,2,FALSE)</f>
        <v>Chi phí khác</v>
      </c>
      <c r="I52" t="s">
        <v>588</v>
      </c>
      <c r="J52" s="82">
        <v>104</v>
      </c>
    </row>
    <row r="53" spans="1:10">
      <c r="A53" s="9" t="s">
        <v>669</v>
      </c>
      <c r="B53" s="9" t="e">
        <f>CHOOSE(WEEKDAY(Table6[[#This Row],[Ngày]],1),"CN","T2","T3","T4","T5","T6","T7","CN")</f>
        <v>#VALUE!</v>
      </c>
      <c r="C53" t="e">
        <f>"Tháng "&amp;MONTH(Table6[[#This Row],[Ngày]]) &amp; "/" &amp;YEAR(Table6[[#This Row],[Ngày]])</f>
        <v>#VALUE!</v>
      </c>
      <c r="D53" t="e">
        <f>"Q "&amp;IF(Table6[[#This Row],[Ngày]]="","",ROUNDUP(MONTH(Table6[[#This Row],[Ngày]])/3,0)) &amp; "/" &amp;YEAR(Table6[[#This Row],[Ngày]])</f>
        <v>#VALUE!</v>
      </c>
      <c r="E53" t="e">
        <f>YEAR(Table6[[#This Row],[Ngày]])</f>
        <v>#VALUE!</v>
      </c>
      <c r="F53" t="str">
        <f>VLOOKUP(Table6[[#This Row],[Tên khoản mục]],TUKHOA_CHIPHI!$A$2:$D$42,4,FALSE)</f>
        <v>Chi phí cố định</v>
      </c>
      <c r="G53" t="str">
        <f>VLOOKUP(Table6[[#This Row],[Tên khoản mục]],TUKHOA_CHIPHI!$A$2:$D$42,3,FALSE)</f>
        <v>NDTH</v>
      </c>
      <c r="H53" t="str">
        <f>VLOOKUP(Table6[[#This Row],[Tên khoản mục]],TUKHOA_CHIPHI!$A$2:$D$42,2,FALSE)</f>
        <v>Chi phí khác</v>
      </c>
      <c r="I53" t="s">
        <v>589</v>
      </c>
      <c r="J53" s="82">
        <v>1335</v>
      </c>
    </row>
    <row r="54" spans="1:10">
      <c r="A54" s="9" t="s">
        <v>669</v>
      </c>
      <c r="B54" s="9" t="e">
        <f>CHOOSE(WEEKDAY(Table6[[#This Row],[Ngày]],1),"CN","T2","T3","T4","T5","T6","T7","CN")</f>
        <v>#VALUE!</v>
      </c>
      <c r="C54" t="e">
        <f>"Tháng "&amp;MONTH(Table6[[#This Row],[Ngày]]) &amp; "/" &amp;YEAR(Table6[[#This Row],[Ngày]])</f>
        <v>#VALUE!</v>
      </c>
      <c r="D54" t="e">
        <f>"Q "&amp;IF(Table6[[#This Row],[Ngày]]="","",ROUNDUP(MONTH(Table6[[#This Row],[Ngày]])/3,0)) &amp; "/" &amp;YEAR(Table6[[#This Row],[Ngày]])</f>
        <v>#VALUE!</v>
      </c>
      <c r="E54" t="e">
        <f>YEAR(Table6[[#This Row],[Ngày]])</f>
        <v>#VALUE!</v>
      </c>
      <c r="F54" t="str">
        <f>VLOOKUP(Table6[[#This Row],[Tên khoản mục]],TUKHOA_CHIPHI!$A$2:$D$42,4,FALSE)</f>
        <v>Chi phí biển đổi</v>
      </c>
      <c r="G54" t="str">
        <f>VLOOKUP(Table6[[#This Row],[Tên khoản mục]],TUKHOA_CHIPHI!$A$2:$D$42,3,FALSE)</f>
        <v>CPHH01</v>
      </c>
      <c r="H54" t="str">
        <f>VLOOKUP(Table6[[#This Row],[Tên khoản mục]],TUKHOA_CHIPHI!$A$2:$D$42,2,FALSE)</f>
        <v>Chi phí khác</v>
      </c>
      <c r="I54" t="s">
        <v>590</v>
      </c>
      <c r="J54" s="82">
        <v>187</v>
      </c>
    </row>
    <row r="55" spans="1:10">
      <c r="A55" s="9" t="s">
        <v>669</v>
      </c>
      <c r="B55" s="9" t="e">
        <f>CHOOSE(WEEKDAY(Table6[[#This Row],[Ngày]],1),"CN","T2","T3","T4","T5","T6","T7","CN")</f>
        <v>#VALUE!</v>
      </c>
      <c r="C55" t="e">
        <f>"Tháng "&amp;MONTH(Table6[[#This Row],[Ngày]]) &amp; "/" &amp;YEAR(Table6[[#This Row],[Ngày]])</f>
        <v>#VALUE!</v>
      </c>
      <c r="D55" t="e">
        <f>"Q "&amp;IF(Table6[[#This Row],[Ngày]]="","",ROUNDUP(MONTH(Table6[[#This Row],[Ngày]])/3,0)) &amp; "/" &amp;YEAR(Table6[[#This Row],[Ngày]])</f>
        <v>#VALUE!</v>
      </c>
      <c r="E55" t="e">
        <f>YEAR(Table6[[#This Row],[Ngày]])</f>
        <v>#VALUE!</v>
      </c>
      <c r="F55" t="str">
        <f>VLOOKUP(Table6[[#This Row],[Tên khoản mục]],TUKHOA_CHIPHI!$A$2:$D$42,4,FALSE)</f>
        <v>Chi phí biển đổi</v>
      </c>
      <c r="G55" t="str">
        <f>VLOOKUP(Table6[[#This Row],[Tên khoản mục]],TUKHOA_CHIPHI!$A$2:$D$42,3,FALSE)</f>
        <v>CPHH02</v>
      </c>
      <c r="H55" t="str">
        <f>VLOOKUP(Table6[[#This Row],[Tên khoản mục]],TUKHOA_CHIPHI!$A$2:$D$42,2,FALSE)</f>
        <v>Chi phí khác</v>
      </c>
      <c r="I55" t="s">
        <v>591</v>
      </c>
      <c r="J55" s="82">
        <v>75</v>
      </c>
    </row>
    <row r="56" spans="1:10">
      <c r="A56" s="9" t="s">
        <v>670</v>
      </c>
      <c r="B56" s="9" t="e">
        <f>CHOOSE(WEEKDAY(Table6[[#This Row],[Ngày]],1),"CN","T2","T3","T4","T5","T6","T7","CN")</f>
        <v>#VALUE!</v>
      </c>
      <c r="C56" t="e">
        <f>"Tháng "&amp;MONTH(Table6[[#This Row],[Ngày]]) &amp; "/" &amp;YEAR(Table6[[#This Row],[Ngày]])</f>
        <v>#VALUE!</v>
      </c>
      <c r="D56" t="e">
        <f>"Q "&amp;IF(Table6[[#This Row],[Ngày]]="","",ROUNDUP(MONTH(Table6[[#This Row],[Ngày]])/3,0)) &amp; "/" &amp;YEAR(Table6[[#This Row],[Ngày]])</f>
        <v>#VALUE!</v>
      </c>
      <c r="E56" t="e">
        <f>YEAR(Table6[[#This Row],[Ngày]])</f>
        <v>#VALUE!</v>
      </c>
      <c r="F56" t="str">
        <f>VLOOKUP(Table6[[#This Row],[Tên khoản mục]],TUKHOA_CHIPHI!$A$2:$D$42,4,FALSE)</f>
        <v>Chi phí biển đổi</v>
      </c>
      <c r="G56" t="str">
        <f>VLOOKUP(Table6[[#This Row],[Tên khoản mục]],TUKHOA_CHIPHI!$A$2:$D$42,3,FALSE)</f>
        <v>CPHH03</v>
      </c>
      <c r="H56" t="str">
        <f>VLOOKUP(Table6[[#This Row],[Tên khoản mục]],TUKHOA_CHIPHI!$A$2:$D$42,2,FALSE)</f>
        <v>Chi phí khác</v>
      </c>
      <c r="I56" t="s">
        <v>592</v>
      </c>
      <c r="J56" s="82">
        <v>45</v>
      </c>
    </row>
    <row r="57" spans="1:10">
      <c r="A57" s="9" t="s">
        <v>670</v>
      </c>
      <c r="B57" s="9" t="e">
        <f>CHOOSE(WEEKDAY(Table6[[#This Row],[Ngày]],1),"CN","T2","T3","T4","T5","T6","T7","CN")</f>
        <v>#VALUE!</v>
      </c>
      <c r="C57" t="e">
        <f>"Tháng "&amp;MONTH(Table6[[#This Row],[Ngày]]) &amp; "/" &amp;YEAR(Table6[[#This Row],[Ngày]])</f>
        <v>#VALUE!</v>
      </c>
      <c r="D57" t="e">
        <f>"Q "&amp;IF(Table6[[#This Row],[Ngày]]="","",ROUNDUP(MONTH(Table6[[#This Row],[Ngày]])/3,0)) &amp; "/" &amp;YEAR(Table6[[#This Row],[Ngày]])</f>
        <v>#VALUE!</v>
      </c>
      <c r="E57" t="e">
        <f>YEAR(Table6[[#This Row],[Ngày]])</f>
        <v>#VALUE!</v>
      </c>
      <c r="F57" t="str">
        <f>VLOOKUP(Table6[[#This Row],[Tên khoản mục]],TUKHOA_CHIPHI!$A$2:$D$42,4,FALSE)</f>
        <v>Chi phí biển đổi</v>
      </c>
      <c r="G57" t="str">
        <f>VLOOKUP(Table6[[#This Row],[Tên khoản mục]],TUKHOA_CHIPHI!$A$2:$D$42,3,FALSE)</f>
        <v>CPVC01</v>
      </c>
      <c r="H57" t="str">
        <f>VLOOKUP(Table6[[#This Row],[Tên khoản mục]],TUKHOA_CHIPHI!$A$2:$D$42,2,FALSE)</f>
        <v>Logistics</v>
      </c>
      <c r="I57" t="s">
        <v>593</v>
      </c>
      <c r="J57" s="82">
        <v>71.555555555555557</v>
      </c>
    </row>
    <row r="58" spans="1:10">
      <c r="A58" s="9" t="s">
        <v>670</v>
      </c>
      <c r="B58" s="9" t="e">
        <f>CHOOSE(WEEKDAY(Table6[[#This Row],[Ngày]],1),"CN","T2","T3","T4","T5","T6","T7","CN")</f>
        <v>#VALUE!</v>
      </c>
      <c r="C58" t="e">
        <f>"Tháng "&amp;MONTH(Table6[[#This Row],[Ngày]]) &amp; "/" &amp;YEAR(Table6[[#This Row],[Ngày]])</f>
        <v>#VALUE!</v>
      </c>
      <c r="D58" t="e">
        <f>"Q "&amp;IF(Table6[[#This Row],[Ngày]]="","",ROUNDUP(MONTH(Table6[[#This Row],[Ngày]])/3,0)) &amp; "/" &amp;YEAR(Table6[[#This Row],[Ngày]])</f>
        <v>#VALUE!</v>
      </c>
      <c r="E58" t="e">
        <f>YEAR(Table6[[#This Row],[Ngày]])</f>
        <v>#VALUE!</v>
      </c>
      <c r="F58" t="str">
        <f>VLOOKUP(Table6[[#This Row],[Tên khoản mục]],TUKHOA_CHIPHI!$A$2:$D$42,4,FALSE)</f>
        <v>Chi phí biển đổi</v>
      </c>
      <c r="G58" t="str">
        <f>VLOOKUP(Table6[[#This Row],[Tên khoản mục]],TUKHOA_CHIPHI!$A$2:$D$42,3,FALSE)</f>
        <v>CPVC02</v>
      </c>
      <c r="H58" t="str">
        <f>VLOOKUP(Table6[[#This Row],[Tên khoản mục]],TUKHOA_CHIPHI!$A$2:$D$42,2,FALSE)</f>
        <v>Logistics</v>
      </c>
      <c r="I58" t="s">
        <v>594</v>
      </c>
      <c r="J58" s="82">
        <v>167.37777777777777</v>
      </c>
    </row>
    <row r="59" spans="1:10">
      <c r="A59" s="9" t="s">
        <v>671</v>
      </c>
      <c r="B59" s="9" t="e">
        <f>CHOOSE(WEEKDAY(Table6[[#This Row],[Ngày]],1),"CN","T2","T3","T4","T5","T6","T7","CN")</f>
        <v>#VALUE!</v>
      </c>
      <c r="C59" t="e">
        <f>"Tháng "&amp;MONTH(Table6[[#This Row],[Ngày]]) &amp; "/" &amp;YEAR(Table6[[#This Row],[Ngày]])</f>
        <v>#VALUE!</v>
      </c>
      <c r="D59" t="e">
        <f>"Q "&amp;IF(Table6[[#This Row],[Ngày]]="","",ROUNDUP(MONTH(Table6[[#This Row],[Ngày]])/3,0)) &amp; "/" &amp;YEAR(Table6[[#This Row],[Ngày]])</f>
        <v>#VALUE!</v>
      </c>
      <c r="E59" t="e">
        <f>YEAR(Table6[[#This Row],[Ngày]])</f>
        <v>#VALUE!</v>
      </c>
      <c r="F59" t="str">
        <f>VLOOKUP(Table6[[#This Row],[Tên khoản mục]],TUKHOA_CHIPHI!$A$2:$D$42,4,FALSE)</f>
        <v>Chi phí biển đổi</v>
      </c>
      <c r="G59" t="str">
        <f>VLOOKUP(Table6[[#This Row],[Tên khoản mục]],TUKHOA_CHIPHI!$A$2:$D$42,3,FALSE)</f>
        <v>CPVC03</v>
      </c>
      <c r="H59" t="str">
        <f>VLOOKUP(Table6[[#This Row],[Tên khoản mục]],TUKHOA_CHIPHI!$A$2:$D$42,2,FALSE)</f>
        <v>Logistics</v>
      </c>
      <c r="I59" t="s">
        <v>595</v>
      </c>
      <c r="J59" s="82">
        <v>140.62222222222223</v>
      </c>
    </row>
    <row r="60" spans="1:10">
      <c r="A60" s="9" t="s">
        <v>671</v>
      </c>
      <c r="B60" s="9" t="e">
        <f>CHOOSE(WEEKDAY(Table6[[#This Row],[Ngày]],1),"CN","T2","T3","T4","T5","T6","T7","CN")</f>
        <v>#VALUE!</v>
      </c>
      <c r="C60" t="e">
        <f>"Tháng "&amp;MONTH(Table6[[#This Row],[Ngày]]) &amp; "/" &amp;YEAR(Table6[[#This Row],[Ngày]])</f>
        <v>#VALUE!</v>
      </c>
      <c r="D60" t="e">
        <f>"Q "&amp;IF(Table6[[#This Row],[Ngày]]="","",ROUNDUP(MONTH(Table6[[#This Row],[Ngày]])/3,0)) &amp; "/" &amp;YEAR(Table6[[#This Row],[Ngày]])</f>
        <v>#VALUE!</v>
      </c>
      <c r="E60" t="e">
        <f>YEAR(Table6[[#This Row],[Ngày]])</f>
        <v>#VALUE!</v>
      </c>
      <c r="F60" t="str">
        <f>VLOOKUP(Table6[[#This Row],[Tên khoản mục]],TUKHOA_CHIPHI!$A$2:$D$42,4,FALSE)</f>
        <v>Chi phí biển đổi</v>
      </c>
      <c r="G60" t="str">
        <f>VLOOKUP(Table6[[#This Row],[Tên khoản mục]],TUKHOA_CHIPHI!$A$2:$D$42,3,FALSE)</f>
        <v>CPVC04</v>
      </c>
      <c r="H60" t="str">
        <f>VLOOKUP(Table6[[#This Row],[Tên khoản mục]],TUKHOA_CHIPHI!$A$2:$D$42,2,FALSE)</f>
        <v>Logistics</v>
      </c>
      <c r="I60" t="s">
        <v>596</v>
      </c>
      <c r="J60" s="82">
        <v>174.22222222222226</v>
      </c>
    </row>
    <row r="61" spans="1:10">
      <c r="A61" s="9" t="s">
        <v>671</v>
      </c>
      <c r="B61" s="9" t="e">
        <f>CHOOSE(WEEKDAY(Table6[[#This Row],[Ngày]],1),"CN","T2","T3","T4","T5","T6","T7","CN")</f>
        <v>#VALUE!</v>
      </c>
      <c r="C61" t="e">
        <f>"Tháng "&amp;MONTH(Table6[[#This Row],[Ngày]]) &amp; "/" &amp;YEAR(Table6[[#This Row],[Ngày]])</f>
        <v>#VALUE!</v>
      </c>
      <c r="D61" t="e">
        <f>"Q "&amp;IF(Table6[[#This Row],[Ngày]]="","",ROUNDUP(MONTH(Table6[[#This Row],[Ngày]])/3,0)) &amp; "/" &amp;YEAR(Table6[[#This Row],[Ngày]])</f>
        <v>#VALUE!</v>
      </c>
      <c r="E61" t="e">
        <f>YEAR(Table6[[#This Row],[Ngày]])</f>
        <v>#VALUE!</v>
      </c>
      <c r="F61" t="str">
        <f>VLOOKUP(Table6[[#This Row],[Tên khoản mục]],TUKHOA_CHIPHI!$A$2:$D$42,4,FALSE)</f>
        <v>Chi phí biển đổi</v>
      </c>
      <c r="G61" t="str">
        <f>VLOOKUP(Table6[[#This Row],[Tên khoản mục]],TUKHOA_CHIPHI!$A$2:$D$42,3,FALSE)</f>
        <v>CPMRFB01</v>
      </c>
      <c r="H61" t="str">
        <f>VLOOKUP(Table6[[#This Row],[Tên khoản mục]],TUKHOA_CHIPHI!$A$2:$D$42,2,FALSE)</f>
        <v>Marketing</v>
      </c>
      <c r="I61" t="s">
        <v>632</v>
      </c>
      <c r="J61" s="82">
        <v>1818</v>
      </c>
    </row>
    <row r="62" spans="1:10">
      <c r="A62" s="9" t="s">
        <v>671</v>
      </c>
      <c r="B62" s="9" t="e">
        <f>CHOOSE(WEEKDAY(Table6[[#This Row],[Ngày]],1),"CN","T2","T3","T4","T5","T6","T7","CN")</f>
        <v>#VALUE!</v>
      </c>
      <c r="C62" t="e">
        <f>"Tháng "&amp;MONTH(Table6[[#This Row],[Ngày]]) &amp; "/" &amp;YEAR(Table6[[#This Row],[Ngày]])</f>
        <v>#VALUE!</v>
      </c>
      <c r="D62" t="e">
        <f>"Q "&amp;IF(Table6[[#This Row],[Ngày]]="","",ROUNDUP(MONTH(Table6[[#This Row],[Ngày]])/3,0)) &amp; "/" &amp;YEAR(Table6[[#This Row],[Ngày]])</f>
        <v>#VALUE!</v>
      </c>
      <c r="E62" t="e">
        <f>YEAR(Table6[[#This Row],[Ngày]])</f>
        <v>#VALUE!</v>
      </c>
      <c r="F62" t="str">
        <f>VLOOKUP(Table6[[#This Row],[Tên khoản mục]],TUKHOA_CHIPHI!$A$2:$D$42,4,FALSE)</f>
        <v>Chi phí biển đổi</v>
      </c>
      <c r="G62" t="str">
        <f>VLOOKUP(Table6[[#This Row],[Tên khoản mục]],TUKHOA_CHIPHI!$A$2:$D$42,3,FALSE)</f>
        <v>CPMRFB02</v>
      </c>
      <c r="H62" t="str">
        <f>VLOOKUP(Table6[[#This Row],[Tên khoản mục]],TUKHOA_CHIPHI!$A$2:$D$42,2,FALSE)</f>
        <v>Marketing</v>
      </c>
      <c r="I62" t="s">
        <v>633</v>
      </c>
      <c r="J62" s="82">
        <v>1821</v>
      </c>
    </row>
    <row r="63" spans="1:10">
      <c r="A63" s="9" t="s">
        <v>671</v>
      </c>
      <c r="B63" s="9" t="e">
        <f>CHOOSE(WEEKDAY(Table6[[#This Row],[Ngày]],1),"CN","T2","T3","T4","T5","T6","T7","CN")</f>
        <v>#VALUE!</v>
      </c>
      <c r="C63" t="e">
        <f>"Tháng "&amp;MONTH(Table6[[#This Row],[Ngày]]) &amp; "/" &amp;YEAR(Table6[[#This Row],[Ngày]])</f>
        <v>#VALUE!</v>
      </c>
      <c r="D63" t="e">
        <f>"Q "&amp;IF(Table6[[#This Row],[Ngày]]="","",ROUNDUP(MONTH(Table6[[#This Row],[Ngày]])/3,0)) &amp; "/" &amp;YEAR(Table6[[#This Row],[Ngày]])</f>
        <v>#VALUE!</v>
      </c>
      <c r="E63" t="e">
        <f>YEAR(Table6[[#This Row],[Ngày]])</f>
        <v>#VALUE!</v>
      </c>
      <c r="F63" t="str">
        <f>VLOOKUP(Table6[[#This Row],[Tên khoản mục]],TUKHOA_CHIPHI!$A$2:$D$42,4,FALSE)</f>
        <v>Chi phí biển đổi</v>
      </c>
      <c r="G63" t="str">
        <f>VLOOKUP(Table6[[#This Row],[Tên khoản mục]],TUKHOA_CHIPHI!$A$2:$D$42,3,FALSE)</f>
        <v>CPMRYTB01</v>
      </c>
      <c r="H63" t="str">
        <f>VLOOKUP(Table6[[#This Row],[Tên khoản mục]],TUKHOA_CHIPHI!$A$2:$D$42,2,FALSE)</f>
        <v>Marketing</v>
      </c>
      <c r="I63" t="s">
        <v>636</v>
      </c>
      <c r="J63" s="82">
        <v>1828</v>
      </c>
    </row>
    <row r="64" spans="1:10">
      <c r="A64" s="9" t="s">
        <v>672</v>
      </c>
      <c r="B64" s="9" t="str">
        <f>CHOOSE(WEEKDAY(Table6[[#This Row],[Ngày]],1),"CN","T2","T3","T4","T5","T6","T7","CN")</f>
        <v>T7</v>
      </c>
      <c r="C64" t="str">
        <f>"Tháng "&amp;MONTH(Table6[[#This Row],[Ngày]]) &amp; "/" &amp;YEAR(Table6[[#This Row],[Ngày]])</f>
        <v>Tháng 12/2022</v>
      </c>
      <c r="D64" t="str">
        <f>"Q "&amp;IF(Table6[[#This Row],[Ngày]]="","",ROUNDUP(MONTH(Table6[[#This Row],[Ngày]])/3,0)) &amp; "/" &amp;YEAR(Table6[[#This Row],[Ngày]])</f>
        <v>Q 4/2022</v>
      </c>
      <c r="E64">
        <f>YEAR(Table6[[#This Row],[Ngày]])</f>
        <v>2022</v>
      </c>
      <c r="F64" t="str">
        <f>VLOOKUP(Table6[[#This Row],[Tên khoản mục]],TUKHOA_CHIPHI!$A$2:$D$42,4,FALSE)</f>
        <v>Chi phí biển đổi</v>
      </c>
      <c r="G64" t="str">
        <f>VLOOKUP(Table6[[#This Row],[Tên khoản mục]],TUKHOA_CHIPHI!$A$2:$D$42,3,FALSE)</f>
        <v>CPMRYTB01</v>
      </c>
      <c r="H64" t="str">
        <f>VLOOKUP(Table6[[#This Row],[Tên khoản mục]],TUKHOA_CHIPHI!$A$2:$D$42,2,FALSE)</f>
        <v>Marketing</v>
      </c>
      <c r="I64" t="s">
        <v>636</v>
      </c>
      <c r="J64" s="82">
        <v>1737</v>
      </c>
    </row>
    <row r="65" spans="1:10">
      <c r="A65" s="9" t="s">
        <v>672</v>
      </c>
      <c r="B65" s="9" t="str">
        <f>CHOOSE(WEEKDAY(Table6[[#This Row],[Ngày]],1),"CN","T2","T3","T4","T5","T6","T7","CN")</f>
        <v>T7</v>
      </c>
      <c r="C65" t="str">
        <f>"Tháng "&amp;MONTH(Table6[[#This Row],[Ngày]]) &amp; "/" &amp;YEAR(Table6[[#This Row],[Ngày]])</f>
        <v>Tháng 12/2022</v>
      </c>
      <c r="D65" t="str">
        <f>"Q "&amp;IF(Table6[[#This Row],[Ngày]]="","",ROUNDUP(MONTH(Table6[[#This Row],[Ngày]])/3,0)) &amp; "/" &amp;YEAR(Table6[[#This Row],[Ngày]])</f>
        <v>Q 4/2022</v>
      </c>
      <c r="E65">
        <f>YEAR(Table6[[#This Row],[Ngày]])</f>
        <v>2022</v>
      </c>
      <c r="F65" t="str">
        <f>VLOOKUP(Table6[[#This Row],[Tên khoản mục]],TUKHOA_CHIPHI!$A$2:$D$42,4,FALSE)</f>
        <v>Chi phí biển đổi</v>
      </c>
      <c r="G65" t="str">
        <f>VLOOKUP(Table6[[#This Row],[Tên khoản mục]],TUKHOA_CHIPHI!$A$2:$D$42,3,FALSE)</f>
        <v>CPMREC01</v>
      </c>
      <c r="H65" t="str">
        <f>VLOOKUP(Table6[[#This Row],[Tên khoản mục]],TUKHOA_CHIPHI!$A$2:$D$42,2,FALSE)</f>
        <v>Marketing</v>
      </c>
      <c r="I65" t="s">
        <v>641</v>
      </c>
      <c r="J65" s="82">
        <v>1806</v>
      </c>
    </row>
    <row r="66" spans="1:10">
      <c r="A66" s="9" t="s">
        <v>672</v>
      </c>
      <c r="B66" s="9" t="str">
        <f>CHOOSE(WEEKDAY(Table6[[#This Row],[Ngày]],1),"CN","T2","T3","T4","T5","T6","T7","CN")</f>
        <v>T7</v>
      </c>
      <c r="C66" t="str">
        <f>"Tháng "&amp;MONTH(Table6[[#This Row],[Ngày]]) &amp; "/" &amp;YEAR(Table6[[#This Row],[Ngày]])</f>
        <v>Tháng 12/2022</v>
      </c>
      <c r="D66" t="str">
        <f>"Q "&amp;IF(Table6[[#This Row],[Ngày]]="","",ROUNDUP(MONTH(Table6[[#This Row],[Ngày]])/3,0)) &amp; "/" &amp;YEAR(Table6[[#This Row],[Ngày]])</f>
        <v>Q 4/2022</v>
      </c>
      <c r="E66">
        <f>YEAR(Table6[[#This Row],[Ngày]])</f>
        <v>2022</v>
      </c>
      <c r="F66" t="str">
        <f>VLOOKUP(Table6[[#This Row],[Tên khoản mục]],TUKHOA_CHIPHI!$A$2:$D$42,4,FALSE)</f>
        <v>Chi phí biển đổi</v>
      </c>
      <c r="G66" t="str">
        <f>VLOOKUP(Table6[[#This Row],[Tên khoản mục]],TUKHOA_CHIPHI!$A$2:$D$42,3,FALSE)</f>
        <v>CPMREC02</v>
      </c>
      <c r="H66" t="str">
        <f>VLOOKUP(Table6[[#This Row],[Tên khoản mục]],TUKHOA_CHIPHI!$A$2:$D$42,2,FALSE)</f>
        <v>Marketing</v>
      </c>
      <c r="I66" t="s">
        <v>642</v>
      </c>
      <c r="J66" s="82">
        <v>1856</v>
      </c>
    </row>
    <row r="67" spans="1:10">
      <c r="A67" s="9" t="s">
        <v>672</v>
      </c>
      <c r="B67" s="9" t="str">
        <f>CHOOSE(WEEKDAY(Table6[[#This Row],[Ngày]],1),"CN","T2","T3","T4","T5","T6","T7","CN")</f>
        <v>T7</v>
      </c>
      <c r="C67" t="str">
        <f>"Tháng "&amp;MONTH(Table6[[#This Row],[Ngày]]) &amp; "/" &amp;YEAR(Table6[[#This Row],[Ngày]])</f>
        <v>Tháng 12/2022</v>
      </c>
      <c r="D67" t="str">
        <f>"Q "&amp;IF(Table6[[#This Row],[Ngày]]="","",ROUNDUP(MONTH(Table6[[#This Row],[Ngày]])/3,0)) &amp; "/" &amp;YEAR(Table6[[#This Row],[Ngày]])</f>
        <v>Q 4/2022</v>
      </c>
      <c r="E67">
        <f>YEAR(Table6[[#This Row],[Ngày]])</f>
        <v>2022</v>
      </c>
      <c r="F67" t="str">
        <f>VLOOKUP(Table6[[#This Row],[Tên khoản mục]],TUKHOA_CHIPHI!$A$2:$D$42,4,FALSE)</f>
        <v>Chi phí biển đổi</v>
      </c>
      <c r="G67" t="str">
        <f>VLOOKUP(Table6[[#This Row],[Tên khoản mục]],TUKHOA_CHIPHI!$A$2:$D$42,3,FALSE)</f>
        <v>CPPFA01</v>
      </c>
      <c r="H67" t="str">
        <f>VLOOKUP(Table6[[#This Row],[Tên khoản mục]],TUKHOA_CHIPHI!$A$2:$D$42,2,FALSE)</f>
        <v>Platform fee - Amazon</v>
      </c>
      <c r="I67" t="s">
        <v>643</v>
      </c>
      <c r="J67" s="82">
        <v>4195</v>
      </c>
    </row>
    <row r="68" spans="1:10">
      <c r="A68" s="9" t="s">
        <v>672</v>
      </c>
      <c r="B68" s="9" t="str">
        <f>CHOOSE(WEEKDAY(Table6[[#This Row],[Ngày]],1),"CN","T2","T3","T4","T5","T6","T7","CN")</f>
        <v>T7</v>
      </c>
      <c r="C68" t="str">
        <f>"Tháng "&amp;MONTH(Table6[[#This Row],[Ngày]]) &amp; "/" &amp;YEAR(Table6[[#This Row],[Ngày]])</f>
        <v>Tháng 12/2022</v>
      </c>
      <c r="D68" t="str">
        <f>"Q "&amp;IF(Table6[[#This Row],[Ngày]]="","",ROUNDUP(MONTH(Table6[[#This Row],[Ngày]])/3,0)) &amp; "/" &amp;YEAR(Table6[[#This Row],[Ngày]])</f>
        <v>Q 4/2022</v>
      </c>
      <c r="E68">
        <f>YEAR(Table6[[#This Row],[Ngày]])</f>
        <v>2022</v>
      </c>
      <c r="F68" t="str">
        <f>VLOOKUP(Table6[[#This Row],[Tên khoản mục]],TUKHOA_CHIPHI!$A$2:$D$42,4,FALSE)</f>
        <v>Chi phí biển đổi</v>
      </c>
      <c r="G68" t="str">
        <f>VLOOKUP(Table6[[#This Row],[Tên khoản mục]],TUKHOA_CHIPHI!$A$2:$D$42,3,FALSE)</f>
        <v>CPPFA02</v>
      </c>
      <c r="H68" t="str">
        <f>VLOOKUP(Table6[[#This Row],[Tên khoản mục]],TUKHOA_CHIPHI!$A$2:$D$42,2,FALSE)</f>
        <v>Platform fee - Amazon</v>
      </c>
      <c r="I68" t="s">
        <v>644</v>
      </c>
      <c r="J68" s="82">
        <v>4134</v>
      </c>
    </row>
    <row r="69" spans="1:10">
      <c r="A69" s="9" t="s">
        <v>672</v>
      </c>
      <c r="B69" s="9" t="str">
        <f>CHOOSE(WEEKDAY(Table6[[#This Row],[Ngày]],1),"CN","T2","T3","T4","T5","T6","T7","CN")</f>
        <v>T7</v>
      </c>
      <c r="C69" t="str">
        <f>"Tháng "&amp;MONTH(Table6[[#This Row],[Ngày]]) &amp; "/" &amp;YEAR(Table6[[#This Row],[Ngày]])</f>
        <v>Tháng 12/2022</v>
      </c>
      <c r="D69" t="str">
        <f>"Q "&amp;IF(Table6[[#This Row],[Ngày]]="","",ROUNDUP(MONTH(Table6[[#This Row],[Ngày]])/3,0)) &amp; "/" &amp;YEAR(Table6[[#This Row],[Ngày]])</f>
        <v>Q 4/2022</v>
      </c>
      <c r="E69">
        <f>YEAR(Table6[[#This Row],[Ngày]])</f>
        <v>2022</v>
      </c>
      <c r="F69" t="str">
        <f>VLOOKUP(Table6[[#This Row],[Tên khoản mục]],TUKHOA_CHIPHI!$A$2:$D$42,4,FALSE)</f>
        <v>Chi phí biển đổi</v>
      </c>
      <c r="G69" t="str">
        <f>VLOOKUP(Table6[[#This Row],[Tên khoản mục]],TUKHOA_CHIPHI!$A$2:$D$42,3,FALSE)</f>
        <v>CPPFA03</v>
      </c>
      <c r="H69" t="str">
        <f>VLOOKUP(Table6[[#This Row],[Tên khoản mục]],TUKHOA_CHIPHI!$A$2:$D$42,2,FALSE)</f>
        <v>Platform fee - Amazon</v>
      </c>
      <c r="I69" t="s">
        <v>645</v>
      </c>
      <c r="J69" s="82">
        <v>4168</v>
      </c>
    </row>
    <row r="70" spans="1:10">
      <c r="A70" s="9" t="s">
        <v>673</v>
      </c>
      <c r="B70" s="9" t="str">
        <f>CHOOSE(WEEKDAY(Table6[[#This Row],[Ngày]],1),"CN","T2","T3","T4","T5","T6","T7","CN")</f>
        <v>T5</v>
      </c>
      <c r="C70" t="str">
        <f>"Tháng "&amp;MONTH(Table6[[#This Row],[Ngày]]) &amp; "/" &amp;YEAR(Table6[[#This Row],[Ngày]])</f>
        <v>Tháng 11/2022</v>
      </c>
      <c r="D70" t="str">
        <f>"Q "&amp;IF(Table6[[#This Row],[Ngày]]="","",ROUNDUP(MONTH(Table6[[#This Row],[Ngày]])/3,0)) &amp; "/" &amp;YEAR(Table6[[#This Row],[Ngày]])</f>
        <v>Q 4/2022</v>
      </c>
      <c r="E70">
        <f>YEAR(Table6[[#This Row],[Ngày]])</f>
        <v>2022</v>
      </c>
      <c r="F70" t="str">
        <f>VLOOKUP(Table6[[#This Row],[Tên khoản mục]],TUKHOA_CHIPHI!$A$2:$D$42,4,FALSE)</f>
        <v>Chi phí biển đổi</v>
      </c>
      <c r="G70" t="str">
        <f>VLOOKUP(Table6[[#This Row],[Tên khoản mục]],TUKHOA_CHIPHI!$A$2:$D$42,3,FALSE)</f>
        <v>CPPFA04</v>
      </c>
      <c r="H70" t="str">
        <f>VLOOKUP(Table6[[#This Row],[Tên khoản mục]],TUKHOA_CHIPHI!$A$2:$D$42,2,FALSE)</f>
        <v>Platform fee - Amazon</v>
      </c>
      <c r="I70" t="s">
        <v>646</v>
      </c>
      <c r="J70" s="82">
        <v>4225</v>
      </c>
    </row>
    <row r="71" spans="1:10">
      <c r="A71" s="9" t="s">
        <v>673</v>
      </c>
      <c r="B71" s="9" t="str">
        <f>CHOOSE(WEEKDAY(Table6[[#This Row],[Ngày]],1),"CN","T2","T3","T4","T5","T6","T7","CN")</f>
        <v>T5</v>
      </c>
      <c r="C71" t="str">
        <f>"Tháng "&amp;MONTH(Table6[[#This Row],[Ngày]]) &amp; "/" &amp;YEAR(Table6[[#This Row],[Ngày]])</f>
        <v>Tháng 11/2022</v>
      </c>
      <c r="D71" t="str">
        <f>"Q "&amp;IF(Table6[[#This Row],[Ngày]]="","",ROUNDUP(MONTH(Table6[[#This Row],[Ngày]])/3,0)) &amp; "/" &amp;YEAR(Table6[[#This Row],[Ngày]])</f>
        <v>Q 4/2022</v>
      </c>
      <c r="E71">
        <f>YEAR(Table6[[#This Row],[Ngày]])</f>
        <v>2022</v>
      </c>
      <c r="F71" t="str">
        <f>VLOOKUP(Table6[[#This Row],[Tên khoản mục]],TUKHOA_CHIPHI!$A$2:$D$42,4,FALSE)</f>
        <v>Chi phí biển đổi</v>
      </c>
      <c r="G71" t="str">
        <f>VLOOKUP(Table6[[#This Row],[Tên khoản mục]],TUKHOA_CHIPHI!$A$2:$D$42,3,FALSE)</f>
        <v>CPPFA05</v>
      </c>
      <c r="H71" t="str">
        <f>VLOOKUP(Table6[[#This Row],[Tên khoản mục]],TUKHOA_CHIPHI!$A$2:$D$42,2,FALSE)</f>
        <v>Platform fee - Amazon</v>
      </c>
      <c r="I71" t="s">
        <v>647</v>
      </c>
      <c r="J71" s="82">
        <v>4148</v>
      </c>
    </row>
    <row r="72" spans="1:10">
      <c r="A72" s="9" t="s">
        <v>673</v>
      </c>
      <c r="B72" s="9" t="str">
        <f>CHOOSE(WEEKDAY(Table6[[#This Row],[Ngày]],1),"CN","T2","T3","T4","T5","T6","T7","CN")</f>
        <v>T5</v>
      </c>
      <c r="C72" t="str">
        <f>"Tháng "&amp;MONTH(Table6[[#This Row],[Ngày]]) &amp; "/" &amp;YEAR(Table6[[#This Row],[Ngày]])</f>
        <v>Tháng 11/2022</v>
      </c>
      <c r="D72" t="str">
        <f>"Q "&amp;IF(Table6[[#This Row],[Ngày]]="","",ROUNDUP(MONTH(Table6[[#This Row],[Ngày]])/3,0)) &amp; "/" &amp;YEAR(Table6[[#This Row],[Ngày]])</f>
        <v>Q 4/2022</v>
      </c>
      <c r="E72">
        <f>YEAR(Table6[[#This Row],[Ngày]])</f>
        <v>2022</v>
      </c>
      <c r="F72" t="str">
        <f>VLOOKUP(Table6[[#This Row],[Tên khoản mục]],TUKHOA_CHIPHI!$A$2:$D$42,4,FALSE)</f>
        <v>Chi phí biển đổi</v>
      </c>
      <c r="G72" t="str">
        <f>VLOOKUP(Table6[[#This Row],[Tên khoản mục]],TUKHOA_CHIPHI!$A$2:$D$42,3,FALSE)</f>
        <v>CPPFA06</v>
      </c>
      <c r="H72" t="str">
        <f>VLOOKUP(Table6[[#This Row],[Tên khoản mục]],TUKHOA_CHIPHI!$A$2:$D$42,2,FALSE)</f>
        <v>Platform fee - Amazon</v>
      </c>
      <c r="I72" t="s">
        <v>648</v>
      </c>
      <c r="J72" s="82">
        <v>4182</v>
      </c>
    </row>
    <row r="73" spans="1:10">
      <c r="A73" s="9" t="s">
        <v>674</v>
      </c>
      <c r="B73" s="9" t="str">
        <f>CHOOSE(WEEKDAY(Table6[[#This Row],[Ngày]],1),"CN","T2","T3","T4","T5","T6","T7","CN")</f>
        <v>T2</v>
      </c>
      <c r="C73" t="str">
        <f>"Tháng "&amp;MONTH(Table6[[#This Row],[Ngày]]) &amp; "/" &amp;YEAR(Table6[[#This Row],[Ngày]])</f>
        <v>Tháng 10/2022</v>
      </c>
      <c r="D73" t="str">
        <f>"Q "&amp;IF(Table6[[#This Row],[Ngày]]="","",ROUNDUP(MONTH(Table6[[#This Row],[Ngày]])/3,0)) &amp; "/" &amp;YEAR(Table6[[#This Row],[Ngày]])</f>
        <v>Q 4/2022</v>
      </c>
      <c r="E73">
        <f>YEAR(Table6[[#This Row],[Ngày]])</f>
        <v>2022</v>
      </c>
      <c r="F73" t="str">
        <f>VLOOKUP(Table6[[#This Row],[Tên khoản mục]],TUKHOA_CHIPHI!$A$2:$D$42,4,FALSE)</f>
        <v>Chi phí biển đổi</v>
      </c>
      <c r="G73" t="str">
        <f>VLOOKUP(Table6[[#This Row],[Tên khoản mục]],TUKHOA_CHIPHI!$A$2:$D$42,3,FALSE)</f>
        <v>CPPFE01</v>
      </c>
      <c r="H73" t="str">
        <f>VLOOKUP(Table6[[#This Row],[Tên khoản mục]],TUKHOA_CHIPHI!$A$2:$D$42,2,FALSE)</f>
        <v>Platform fee - Etsy</v>
      </c>
      <c r="I73" t="s">
        <v>649</v>
      </c>
      <c r="J73" s="82">
        <v>2168</v>
      </c>
    </row>
    <row r="74" spans="1:10">
      <c r="A74" s="9" t="s">
        <v>674</v>
      </c>
      <c r="B74" s="9" t="str">
        <f>CHOOSE(WEEKDAY(Table6[[#This Row],[Ngày]],1),"CN","T2","T3","T4","T5","T6","T7","CN")</f>
        <v>T2</v>
      </c>
      <c r="C74" t="str">
        <f>"Tháng "&amp;MONTH(Table6[[#This Row],[Ngày]]) &amp; "/" &amp;YEAR(Table6[[#This Row],[Ngày]])</f>
        <v>Tháng 10/2022</v>
      </c>
      <c r="D74" t="str">
        <f>"Q "&amp;IF(Table6[[#This Row],[Ngày]]="","",ROUNDUP(MONTH(Table6[[#This Row],[Ngày]])/3,0)) &amp; "/" &amp;YEAR(Table6[[#This Row],[Ngày]])</f>
        <v>Q 4/2022</v>
      </c>
      <c r="E74">
        <f>YEAR(Table6[[#This Row],[Ngày]])</f>
        <v>2022</v>
      </c>
      <c r="F74" t="str">
        <f>VLOOKUP(Table6[[#This Row],[Tên khoản mục]],TUKHOA_CHIPHI!$A$2:$D$42,4,FALSE)</f>
        <v>Chi phí biển đổi</v>
      </c>
      <c r="G74" t="str">
        <f>VLOOKUP(Table6[[#This Row],[Tên khoản mục]],TUKHOA_CHIPHI!$A$2:$D$42,3,FALSE)</f>
        <v>CPPFE02</v>
      </c>
      <c r="H74" t="str">
        <f>VLOOKUP(Table6[[#This Row],[Tên khoản mục]],TUKHOA_CHIPHI!$A$2:$D$42,2,FALSE)</f>
        <v>Platform fee - Etsy</v>
      </c>
      <c r="I74" t="s">
        <v>650</v>
      </c>
      <c r="J74" s="82">
        <v>2122</v>
      </c>
    </row>
    <row r="75" spans="1:10">
      <c r="A75" s="9" t="s">
        <v>674</v>
      </c>
      <c r="B75" s="9" t="str">
        <f>CHOOSE(WEEKDAY(Table6[[#This Row],[Ngày]],1),"CN","T2","T3","T4","T5","T6","T7","CN")</f>
        <v>T2</v>
      </c>
      <c r="C75" t="str">
        <f>"Tháng "&amp;MONTH(Table6[[#This Row],[Ngày]]) &amp; "/" &amp;YEAR(Table6[[#This Row],[Ngày]])</f>
        <v>Tháng 10/2022</v>
      </c>
      <c r="D75" t="str">
        <f>"Q "&amp;IF(Table6[[#This Row],[Ngày]]="","",ROUNDUP(MONTH(Table6[[#This Row],[Ngày]])/3,0)) &amp; "/" &amp;YEAR(Table6[[#This Row],[Ngày]])</f>
        <v>Q 4/2022</v>
      </c>
      <c r="E75">
        <f>YEAR(Table6[[#This Row],[Ngày]])</f>
        <v>2022</v>
      </c>
      <c r="F75" t="str">
        <f>VLOOKUP(Table6[[#This Row],[Tên khoản mục]],TUKHOA_CHIPHI!$A$2:$D$42,4,FALSE)</f>
        <v>Chi phí biển đổi</v>
      </c>
      <c r="G75" t="str">
        <f>VLOOKUP(Table6[[#This Row],[Tên khoản mục]],TUKHOA_CHIPHI!$A$2:$D$42,3,FALSE)</f>
        <v>CPPFE03</v>
      </c>
      <c r="H75" t="str">
        <f>VLOOKUP(Table6[[#This Row],[Tên khoản mục]],TUKHOA_CHIPHI!$A$2:$D$42,2,FALSE)</f>
        <v>Platform fee - Etsy</v>
      </c>
      <c r="I75" t="s">
        <v>651</v>
      </c>
      <c r="J75" s="82">
        <v>2161</v>
      </c>
    </row>
    <row r="76" spans="1:10">
      <c r="A76" s="9" t="s">
        <v>674</v>
      </c>
      <c r="B76" s="9" t="str">
        <f>CHOOSE(WEEKDAY(Table6[[#This Row],[Ngày]],1),"CN","T2","T3","T4","T5","T6","T7","CN")</f>
        <v>T2</v>
      </c>
      <c r="C76" t="str">
        <f>"Tháng "&amp;MONTH(Table6[[#This Row],[Ngày]]) &amp; "/" &amp;YEAR(Table6[[#This Row],[Ngày]])</f>
        <v>Tháng 10/2022</v>
      </c>
      <c r="D76" t="str">
        <f>"Q "&amp;IF(Table6[[#This Row],[Ngày]]="","",ROUNDUP(MONTH(Table6[[#This Row],[Ngày]])/3,0)) &amp; "/" &amp;YEAR(Table6[[#This Row],[Ngày]])</f>
        <v>Q 4/2022</v>
      </c>
      <c r="E76">
        <f>YEAR(Table6[[#This Row],[Ngày]])</f>
        <v>2022</v>
      </c>
      <c r="F76" t="str">
        <f>VLOOKUP(Table6[[#This Row],[Tên khoản mục]],TUKHOA_CHIPHI!$A$2:$D$42,4,FALSE)</f>
        <v>Chi phí biển đổi</v>
      </c>
      <c r="G76" t="str">
        <f>VLOOKUP(Table6[[#This Row],[Tên khoản mục]],TUKHOA_CHIPHI!$A$2:$D$42,3,FALSE)</f>
        <v>CPPFE04</v>
      </c>
      <c r="H76" t="str">
        <f>VLOOKUP(Table6[[#This Row],[Tên khoản mục]],TUKHOA_CHIPHI!$A$2:$D$42,2,FALSE)</f>
        <v>Platform fee - Etsy</v>
      </c>
      <c r="I76" t="s">
        <v>652</v>
      </c>
      <c r="J76" s="82">
        <v>2168</v>
      </c>
    </row>
    <row r="77" spans="1:10">
      <c r="A77" s="9" t="s">
        <v>674</v>
      </c>
      <c r="B77" s="9" t="str">
        <f>CHOOSE(WEEKDAY(Table6[[#This Row],[Ngày]],1),"CN","T2","T3","T4","T5","T6","T7","CN")</f>
        <v>T2</v>
      </c>
      <c r="C77" t="str">
        <f>"Tháng "&amp;MONTH(Table6[[#This Row],[Ngày]]) &amp; "/" &amp;YEAR(Table6[[#This Row],[Ngày]])</f>
        <v>Tháng 10/2022</v>
      </c>
      <c r="D77" t="str">
        <f>"Q "&amp;IF(Table6[[#This Row],[Ngày]]="","",ROUNDUP(MONTH(Table6[[#This Row],[Ngày]])/3,0)) &amp; "/" &amp;YEAR(Table6[[#This Row],[Ngày]])</f>
        <v>Q 4/2022</v>
      </c>
      <c r="E77">
        <f>YEAR(Table6[[#This Row],[Ngày]])</f>
        <v>2022</v>
      </c>
      <c r="F77" t="str">
        <f>VLOOKUP(Table6[[#This Row],[Tên khoản mục]],TUKHOA_CHIPHI!$A$2:$D$42,4,FALSE)</f>
        <v>Chi phí biển đổi</v>
      </c>
      <c r="G77" t="str">
        <f>VLOOKUP(Table6[[#This Row],[Tên khoản mục]],TUKHOA_CHIPHI!$A$2:$D$42,3,FALSE)</f>
        <v>CPPFE05</v>
      </c>
      <c r="H77" t="str">
        <f>VLOOKUP(Table6[[#This Row],[Tên khoản mục]],TUKHOA_CHIPHI!$A$2:$D$42,2,FALSE)</f>
        <v>Platform fee - Etsy</v>
      </c>
      <c r="I77" t="s">
        <v>653</v>
      </c>
      <c r="J77" s="82">
        <v>2209</v>
      </c>
    </row>
    <row r="78" spans="1:10">
      <c r="A78" s="9" t="s">
        <v>674</v>
      </c>
      <c r="B78" s="9" t="str">
        <f>CHOOSE(WEEKDAY(Table6[[#This Row],[Ngày]],1),"CN","T2","T3","T4","T5","T6","T7","CN")</f>
        <v>T2</v>
      </c>
      <c r="C78" t="str">
        <f>"Tháng "&amp;MONTH(Table6[[#This Row],[Ngày]]) &amp; "/" &amp;YEAR(Table6[[#This Row],[Ngày]])</f>
        <v>Tháng 10/2022</v>
      </c>
      <c r="D78" t="str">
        <f>"Q "&amp;IF(Table6[[#This Row],[Ngày]]="","",ROUNDUP(MONTH(Table6[[#This Row],[Ngày]])/3,0)) &amp; "/" &amp;YEAR(Table6[[#This Row],[Ngày]])</f>
        <v>Q 4/2022</v>
      </c>
      <c r="E78">
        <f>YEAR(Table6[[#This Row],[Ngày]])</f>
        <v>2022</v>
      </c>
      <c r="F78" t="str">
        <f>VLOOKUP(Table6[[#This Row],[Tên khoản mục]],TUKHOA_CHIPHI!$A$2:$D$42,4,FALSE)</f>
        <v>Chi phí biển đổi</v>
      </c>
      <c r="G78" t="str">
        <f>VLOOKUP(Table6[[#This Row],[Tên khoản mục]],TUKHOA_CHIPHI!$A$2:$D$42,3,FALSE)</f>
        <v>CPPFE06</v>
      </c>
      <c r="H78" t="str">
        <f>VLOOKUP(Table6[[#This Row],[Tên khoản mục]],TUKHOA_CHIPHI!$A$2:$D$42,2,FALSE)</f>
        <v>Platform fee - Etsy</v>
      </c>
      <c r="I78" s="6" t="s">
        <v>654</v>
      </c>
      <c r="J78" s="82">
        <v>2025</v>
      </c>
    </row>
    <row r="79" spans="1:10">
      <c r="A79" s="9" t="s">
        <v>674</v>
      </c>
      <c r="B79" s="9" t="str">
        <f>CHOOSE(WEEKDAY(Table6[[#This Row],[Ngày]],1),"CN","T2","T3","T4","T5","T6","T7","CN")</f>
        <v>T2</v>
      </c>
      <c r="C79" t="str">
        <f>"Tháng "&amp;MONTH(Table6[[#This Row],[Ngày]]) &amp; "/" &amp;YEAR(Table6[[#This Row],[Ngày]])</f>
        <v>Tháng 10/2022</v>
      </c>
      <c r="D79" t="str">
        <f>"Q "&amp;IF(Table6[[#This Row],[Ngày]]="","",ROUNDUP(MONTH(Table6[[#This Row],[Ngày]])/3,0)) &amp; "/" &amp;YEAR(Table6[[#This Row],[Ngày]])</f>
        <v>Q 4/2022</v>
      </c>
      <c r="E79">
        <f>YEAR(Table6[[#This Row],[Ngày]])</f>
        <v>2022</v>
      </c>
      <c r="F79" t="str">
        <f>VLOOKUP(Table6[[#This Row],[Tên khoản mục]],TUKHOA_CHIPHI!$A$2:$D$42,4,FALSE)</f>
        <v>Chi phí cố định</v>
      </c>
      <c r="G79" t="str">
        <f>VLOOKUP(Table6[[#This Row],[Tên khoản mục]],TUKHOA_CHIPHI!$A$2:$D$42,3,FALSE)</f>
        <v>CPNS01</v>
      </c>
      <c r="H79" t="str">
        <f>VLOOKUP(Table6[[#This Row],[Tên khoản mục]],TUKHOA_CHIPHI!$A$2:$D$42,2,FALSE)</f>
        <v>Nhân sự</v>
      </c>
      <c r="I79" t="s">
        <v>577</v>
      </c>
      <c r="J79" s="82">
        <v>1202</v>
      </c>
    </row>
    <row r="80" spans="1:10">
      <c r="A80" s="9" t="s">
        <v>674</v>
      </c>
      <c r="B80" s="9" t="str">
        <f>CHOOSE(WEEKDAY(Table6[[#This Row],[Ngày]],1),"CN","T2","T3","T4","T5","T6","T7","CN")</f>
        <v>T2</v>
      </c>
      <c r="C80" t="str">
        <f>"Tháng "&amp;MONTH(Table6[[#This Row],[Ngày]]) &amp; "/" &amp;YEAR(Table6[[#This Row],[Ngày]])</f>
        <v>Tháng 10/2022</v>
      </c>
      <c r="D80" t="str">
        <f>"Q "&amp;IF(Table6[[#This Row],[Ngày]]="","",ROUNDUP(MONTH(Table6[[#This Row],[Ngày]])/3,0)) &amp; "/" &amp;YEAR(Table6[[#This Row],[Ngày]])</f>
        <v>Q 4/2022</v>
      </c>
      <c r="E80">
        <f>YEAR(Table6[[#This Row],[Ngày]])</f>
        <v>2022</v>
      </c>
      <c r="F80" t="str">
        <f>VLOOKUP(Table6[[#This Row],[Tên khoản mục]],TUKHOA_CHIPHI!$A$2:$D$42,4,FALSE)</f>
        <v>Chi phí cố định</v>
      </c>
      <c r="G80" t="str">
        <f>VLOOKUP(Table6[[#This Row],[Tên khoản mục]],TUKHOA_CHIPHI!$A$2:$D$42,3,FALSE)</f>
        <v>CPNS02</v>
      </c>
      <c r="H80" t="str">
        <f>VLOOKUP(Table6[[#This Row],[Tên khoản mục]],TUKHOA_CHIPHI!$A$2:$D$42,2,FALSE)</f>
        <v>Nhân sự</v>
      </c>
      <c r="I80" t="s">
        <v>578</v>
      </c>
      <c r="J80" s="82">
        <v>204</v>
      </c>
    </row>
    <row r="81" spans="1:10">
      <c r="A81" s="9" t="s">
        <v>674</v>
      </c>
      <c r="B81" s="9" t="str">
        <f>CHOOSE(WEEKDAY(Table6[[#This Row],[Ngày]],1),"CN","T2","T3","T4","T5","T6","T7","CN")</f>
        <v>T2</v>
      </c>
      <c r="C81" t="str">
        <f>"Tháng "&amp;MONTH(Table6[[#This Row],[Ngày]]) &amp; "/" &amp;YEAR(Table6[[#This Row],[Ngày]])</f>
        <v>Tháng 10/2022</v>
      </c>
      <c r="D81" t="str">
        <f>"Q "&amp;IF(Table6[[#This Row],[Ngày]]="","",ROUNDUP(MONTH(Table6[[#This Row],[Ngày]])/3,0)) &amp; "/" &amp;YEAR(Table6[[#This Row],[Ngày]])</f>
        <v>Q 4/2022</v>
      </c>
      <c r="E81">
        <f>YEAR(Table6[[#This Row],[Ngày]])</f>
        <v>2022</v>
      </c>
      <c r="F81" t="str">
        <f>VLOOKUP(Table6[[#This Row],[Tên khoản mục]],TUKHOA_CHIPHI!$A$2:$D$42,4,FALSE)</f>
        <v>Chi phí cố định</v>
      </c>
      <c r="G81" t="str">
        <f>VLOOKUP(Table6[[#This Row],[Tên khoản mục]],TUKHOA_CHIPHI!$A$2:$D$42,3,FALSE)</f>
        <v>CPNS03</v>
      </c>
      <c r="H81" t="str">
        <f>VLOOKUP(Table6[[#This Row],[Tên khoản mục]],TUKHOA_CHIPHI!$A$2:$D$42,2,FALSE)</f>
        <v>Nhân sự</v>
      </c>
      <c r="I81" t="s">
        <v>579</v>
      </c>
      <c r="J81" s="82">
        <v>56</v>
      </c>
    </row>
    <row r="82" spans="1:10">
      <c r="A82" s="9" t="s">
        <v>674</v>
      </c>
      <c r="B82" s="9" t="str">
        <f>CHOOSE(WEEKDAY(Table6[[#This Row],[Ngày]],1),"CN","T2","T3","T4","T5","T6","T7","CN")</f>
        <v>T2</v>
      </c>
      <c r="C82" t="str">
        <f>"Tháng "&amp;MONTH(Table6[[#This Row],[Ngày]]) &amp; "/" &amp;YEAR(Table6[[#This Row],[Ngày]])</f>
        <v>Tháng 10/2022</v>
      </c>
      <c r="D82" t="str">
        <f>"Q "&amp;IF(Table6[[#This Row],[Ngày]]="","",ROUNDUP(MONTH(Table6[[#This Row],[Ngày]])/3,0)) &amp; "/" &amp;YEAR(Table6[[#This Row],[Ngày]])</f>
        <v>Q 4/2022</v>
      </c>
      <c r="E82">
        <f>YEAR(Table6[[#This Row],[Ngày]])</f>
        <v>2022</v>
      </c>
      <c r="F82" t="str">
        <f>VLOOKUP(Table6[[#This Row],[Tên khoản mục]],TUKHOA_CHIPHI!$A$2:$D$42,4,FALSE)</f>
        <v>Chi phí cố định</v>
      </c>
      <c r="G82" t="str">
        <f>VLOOKUP(Table6[[#This Row],[Tên khoản mục]],TUKHOA_CHIPHI!$A$2:$D$42,3,FALSE)</f>
        <v>CPNS04</v>
      </c>
      <c r="H82" t="str">
        <f>VLOOKUP(Table6[[#This Row],[Tên khoản mục]],TUKHOA_CHIPHI!$A$2:$D$42,2,FALSE)</f>
        <v>Nhân sự</v>
      </c>
      <c r="I82" t="s">
        <v>580</v>
      </c>
      <c r="J82" s="82">
        <v>145</v>
      </c>
    </row>
    <row r="83" spans="1:10">
      <c r="A83" s="9" t="s">
        <v>675</v>
      </c>
      <c r="B83" s="9" t="str">
        <f>CHOOSE(WEEKDAY(Table6[[#This Row],[Ngày]],1),"CN","T2","T3","T4","T5","T6","T7","CN")</f>
        <v>T7</v>
      </c>
      <c r="C83" t="str">
        <f>"Tháng "&amp;MONTH(Table6[[#This Row],[Ngày]]) &amp; "/" &amp;YEAR(Table6[[#This Row],[Ngày]])</f>
        <v>Tháng 9/2022</v>
      </c>
      <c r="D83" t="str">
        <f>"Q "&amp;IF(Table6[[#This Row],[Ngày]]="","",ROUNDUP(MONTH(Table6[[#This Row],[Ngày]])/3,0)) &amp; "/" &amp;YEAR(Table6[[#This Row],[Ngày]])</f>
        <v>Q 3/2022</v>
      </c>
      <c r="E83">
        <f>YEAR(Table6[[#This Row],[Ngày]])</f>
        <v>2022</v>
      </c>
      <c r="F83" t="str">
        <f>VLOOKUP(Table6[[#This Row],[Tên khoản mục]],TUKHOA_CHIPHI!$A$2:$D$42,4,FALSE)</f>
        <v>Chi phí cố định</v>
      </c>
      <c r="G83" t="str">
        <f>VLOOKUP(Table6[[#This Row],[Tên khoản mục]],TUKHOA_CHIPHI!$A$2:$D$42,3,FALSE)</f>
        <v>CPNS05</v>
      </c>
      <c r="H83" t="str">
        <f>VLOOKUP(Table6[[#This Row],[Tên khoản mục]],TUKHOA_CHIPHI!$A$2:$D$42,2,FALSE)</f>
        <v>Nhân sự</v>
      </c>
      <c r="I83" t="s">
        <v>581</v>
      </c>
      <c r="J83" s="82">
        <v>1780</v>
      </c>
    </row>
    <row r="84" spans="1:10">
      <c r="A84" s="9" t="s">
        <v>676</v>
      </c>
      <c r="B84" s="9" t="str">
        <f>CHOOSE(WEEKDAY(Table6[[#This Row],[Ngày]],1),"CN","T2","T3","T4","T5","T6","T7","CN")</f>
        <v>T4</v>
      </c>
      <c r="C84" t="str">
        <f>"Tháng "&amp;MONTH(Table6[[#This Row],[Ngày]]) &amp; "/" &amp;YEAR(Table6[[#This Row],[Ngày]])</f>
        <v>Tháng 8/2022</v>
      </c>
      <c r="D84" t="str">
        <f>"Q "&amp;IF(Table6[[#This Row],[Ngày]]="","",ROUNDUP(MONTH(Table6[[#This Row],[Ngày]])/3,0)) &amp; "/" &amp;YEAR(Table6[[#This Row],[Ngày]])</f>
        <v>Q 3/2022</v>
      </c>
      <c r="E84">
        <f>YEAR(Table6[[#This Row],[Ngày]])</f>
        <v>2022</v>
      </c>
      <c r="F84" t="str">
        <f>VLOOKUP(Table6[[#This Row],[Tên khoản mục]],TUKHOA_CHIPHI!$A$2:$D$42,4,FALSE)</f>
        <v>Chi phí cố định</v>
      </c>
      <c r="G84" t="str">
        <f>VLOOKUP(Table6[[#This Row],[Tên khoản mục]],TUKHOA_CHIPHI!$A$2:$D$42,3,FALSE)</f>
        <v>CPNS06</v>
      </c>
      <c r="H84" t="str">
        <f>VLOOKUP(Table6[[#This Row],[Tên khoản mục]],TUKHOA_CHIPHI!$A$2:$D$42,2,FALSE)</f>
        <v>Nhân sự</v>
      </c>
      <c r="I84" t="s">
        <v>582</v>
      </c>
      <c r="J84" s="82">
        <v>204</v>
      </c>
    </row>
    <row r="85" spans="1:10">
      <c r="A85" s="9" t="s">
        <v>676</v>
      </c>
      <c r="B85" s="9" t="str">
        <f>CHOOSE(WEEKDAY(Table6[[#This Row],[Ngày]],1),"CN","T2","T3","T4","T5","T6","T7","CN")</f>
        <v>T4</v>
      </c>
      <c r="C85" t="str">
        <f>"Tháng "&amp;MONTH(Table6[[#This Row],[Ngày]]) &amp; "/" &amp;YEAR(Table6[[#This Row],[Ngày]])</f>
        <v>Tháng 8/2022</v>
      </c>
      <c r="D85" t="str">
        <f>"Q "&amp;IF(Table6[[#This Row],[Ngày]]="","",ROUNDUP(MONTH(Table6[[#This Row],[Ngày]])/3,0)) &amp; "/" &amp;YEAR(Table6[[#This Row],[Ngày]])</f>
        <v>Q 3/2022</v>
      </c>
      <c r="E85">
        <f>YEAR(Table6[[#This Row],[Ngày]])</f>
        <v>2022</v>
      </c>
      <c r="F85" t="str">
        <f>VLOOKUP(Table6[[#This Row],[Tên khoản mục]],TUKHOA_CHIPHI!$A$2:$D$42,4,FALSE)</f>
        <v>Chi phí cố định</v>
      </c>
      <c r="G85" t="str">
        <f>VLOOKUP(Table6[[#This Row],[Tên khoản mục]],TUKHOA_CHIPHI!$A$2:$D$42,3,FALSE)</f>
        <v>CPVP01</v>
      </c>
      <c r="H85" t="str">
        <f>VLOOKUP(Table6[[#This Row],[Tên khoản mục]],TUKHOA_CHIPHI!$A$2:$D$42,2,FALSE)</f>
        <v>Văn phòng</v>
      </c>
      <c r="I85" t="s">
        <v>583</v>
      </c>
      <c r="J85" s="82">
        <v>2126</v>
      </c>
    </row>
    <row r="86" spans="1:10">
      <c r="A86" s="9" t="s">
        <v>676</v>
      </c>
      <c r="B86" s="9" t="str">
        <f>CHOOSE(WEEKDAY(Table6[[#This Row],[Ngày]],1),"CN","T2","T3","T4","T5","T6","T7","CN")</f>
        <v>T4</v>
      </c>
      <c r="C86" t="str">
        <f>"Tháng "&amp;MONTH(Table6[[#This Row],[Ngày]]) &amp; "/" &amp;YEAR(Table6[[#This Row],[Ngày]])</f>
        <v>Tháng 8/2022</v>
      </c>
      <c r="D86" t="str">
        <f>"Q "&amp;IF(Table6[[#This Row],[Ngày]]="","",ROUNDUP(MONTH(Table6[[#This Row],[Ngày]])/3,0)) &amp; "/" &amp;YEAR(Table6[[#This Row],[Ngày]])</f>
        <v>Q 3/2022</v>
      </c>
      <c r="E86">
        <f>YEAR(Table6[[#This Row],[Ngày]])</f>
        <v>2022</v>
      </c>
      <c r="F86" t="str">
        <f>VLOOKUP(Table6[[#This Row],[Tên khoản mục]],TUKHOA_CHIPHI!$A$2:$D$42,4,FALSE)</f>
        <v>Chi phí cố định</v>
      </c>
      <c r="G86" t="str">
        <f>VLOOKUP(Table6[[#This Row],[Tên khoản mục]],TUKHOA_CHIPHI!$A$2:$D$42,3,FALSE)</f>
        <v>CPVP02</v>
      </c>
      <c r="H86" t="str">
        <f>VLOOKUP(Table6[[#This Row],[Tên khoản mục]],TUKHOA_CHIPHI!$A$2:$D$42,2,FALSE)</f>
        <v>Văn phòng</v>
      </c>
      <c r="I86" t="s">
        <v>584</v>
      </c>
      <c r="J86" s="82">
        <v>137</v>
      </c>
    </row>
    <row r="87" spans="1:10">
      <c r="A87" s="9" t="s">
        <v>676</v>
      </c>
      <c r="B87" s="9" t="str">
        <f>CHOOSE(WEEKDAY(Table6[[#This Row],[Ngày]],1),"CN","T2","T3","T4","T5","T6","T7","CN")</f>
        <v>T4</v>
      </c>
      <c r="C87" t="str">
        <f>"Tháng "&amp;MONTH(Table6[[#This Row],[Ngày]]) &amp; "/" &amp;YEAR(Table6[[#This Row],[Ngày]])</f>
        <v>Tháng 8/2022</v>
      </c>
      <c r="D87" t="str">
        <f>"Q "&amp;IF(Table6[[#This Row],[Ngày]]="","",ROUNDUP(MONTH(Table6[[#This Row],[Ngày]])/3,0)) &amp; "/" &amp;YEAR(Table6[[#This Row],[Ngày]])</f>
        <v>Q 3/2022</v>
      </c>
      <c r="E87">
        <f>YEAR(Table6[[#This Row],[Ngày]])</f>
        <v>2022</v>
      </c>
      <c r="F87" t="str">
        <f>VLOOKUP(Table6[[#This Row],[Tên khoản mục]],TUKHOA_CHIPHI!$A$2:$D$42,4,FALSE)</f>
        <v>Chi phí cố định</v>
      </c>
      <c r="G87" t="str">
        <f>VLOOKUP(Table6[[#This Row],[Tên khoản mục]],TUKHOA_CHIPHI!$A$2:$D$42,3,FALSE)</f>
        <v>CPLV</v>
      </c>
      <c r="H87" t="str">
        <f>VLOOKUP(Table6[[#This Row],[Tên khoản mục]],TUKHOA_CHIPHI!$A$2:$D$42,2,FALSE)</f>
        <v>Chi phí khác</v>
      </c>
      <c r="I87" t="s">
        <v>585</v>
      </c>
      <c r="J87" s="82">
        <v>171</v>
      </c>
    </row>
    <row r="88" spans="1:10">
      <c r="A88" s="9" t="s">
        <v>676</v>
      </c>
      <c r="B88" s="9" t="str">
        <f>CHOOSE(WEEKDAY(Table6[[#This Row],[Ngày]],1),"CN","T2","T3","T4","T5","T6","T7","CN")</f>
        <v>T4</v>
      </c>
      <c r="C88" t="str">
        <f>"Tháng "&amp;MONTH(Table6[[#This Row],[Ngày]]) &amp; "/" &amp;YEAR(Table6[[#This Row],[Ngày]])</f>
        <v>Tháng 8/2022</v>
      </c>
      <c r="D88" t="str">
        <f>"Q "&amp;IF(Table6[[#This Row],[Ngày]]="","",ROUNDUP(MONTH(Table6[[#This Row],[Ngày]])/3,0)) &amp; "/" &amp;YEAR(Table6[[#This Row],[Ngày]])</f>
        <v>Q 3/2022</v>
      </c>
      <c r="E88">
        <f>YEAR(Table6[[#This Row],[Ngày]])</f>
        <v>2022</v>
      </c>
      <c r="F88" t="str">
        <f>VLOOKUP(Table6[[#This Row],[Tên khoản mục]],TUKHOA_CHIPHI!$A$2:$D$42,4,FALSE)</f>
        <v>Chi phí cố định</v>
      </c>
      <c r="G88" t="str">
        <f>VLOOKUP(Table6[[#This Row],[Tên khoản mục]],TUKHOA_CHIPHI!$A$2:$D$42,3,FALSE)</f>
        <v>CPCT</v>
      </c>
      <c r="H88" t="str">
        <f>VLOOKUP(Table6[[#This Row],[Tên khoản mục]],TUKHOA_CHIPHI!$A$2:$D$42,2,FALSE)</f>
        <v>Chi phí khác</v>
      </c>
      <c r="I88" t="s">
        <v>586</v>
      </c>
      <c r="J88" s="82">
        <v>100</v>
      </c>
    </row>
    <row r="89" spans="1:10">
      <c r="A89" s="9" t="s">
        <v>676</v>
      </c>
      <c r="B89" s="9" t="str">
        <f>CHOOSE(WEEKDAY(Table6[[#This Row],[Ngày]],1),"CN","T2","T3","T4","T5","T6","T7","CN")</f>
        <v>T4</v>
      </c>
      <c r="C89" t="str">
        <f>"Tháng "&amp;MONTH(Table6[[#This Row],[Ngày]]) &amp; "/" &amp;YEAR(Table6[[#This Row],[Ngày]])</f>
        <v>Tháng 8/2022</v>
      </c>
      <c r="D89" t="str">
        <f>"Q "&amp;IF(Table6[[#This Row],[Ngày]]="","",ROUNDUP(MONTH(Table6[[#This Row],[Ngày]])/3,0)) &amp; "/" &amp;YEAR(Table6[[#This Row],[Ngày]])</f>
        <v>Q 3/2022</v>
      </c>
      <c r="E89">
        <f>YEAR(Table6[[#This Row],[Ngày]])</f>
        <v>2022</v>
      </c>
      <c r="F89" t="str">
        <f>VLOOKUP(Table6[[#This Row],[Tên khoản mục]],TUKHOA_CHIPHI!$A$2:$D$42,4,FALSE)</f>
        <v>Chi phí cố định</v>
      </c>
      <c r="G89" t="str">
        <f>VLOOKUP(Table6[[#This Row],[Tên khoản mục]],TUKHOA_CHIPHI!$A$2:$D$42,3,FALSE)</f>
        <v>CPTK</v>
      </c>
      <c r="H89" t="str">
        <f>VLOOKUP(Table6[[#This Row],[Tên khoản mục]],TUKHOA_CHIPHI!$A$2:$D$42,2,FALSE)</f>
        <v>Chi phí khác</v>
      </c>
      <c r="I89" t="s">
        <v>587</v>
      </c>
      <c r="J89" s="82">
        <v>100</v>
      </c>
    </row>
    <row r="90" spans="1:10">
      <c r="A90" s="9" t="s">
        <v>676</v>
      </c>
      <c r="B90" s="9" t="str">
        <f>CHOOSE(WEEKDAY(Table6[[#This Row],[Ngày]],1),"CN","T2","T3","T4","T5","T6","T7","CN")</f>
        <v>T4</v>
      </c>
      <c r="C90" t="str">
        <f>"Tháng "&amp;MONTH(Table6[[#This Row],[Ngày]]) &amp; "/" &amp;YEAR(Table6[[#This Row],[Ngày]])</f>
        <v>Tháng 8/2022</v>
      </c>
      <c r="D90" t="str">
        <f>"Q "&amp;IF(Table6[[#This Row],[Ngày]]="","",ROUNDUP(MONTH(Table6[[#This Row],[Ngày]])/3,0)) &amp; "/" &amp;YEAR(Table6[[#This Row],[Ngày]])</f>
        <v>Q 3/2022</v>
      </c>
      <c r="E90">
        <f>YEAR(Table6[[#This Row],[Ngày]])</f>
        <v>2022</v>
      </c>
      <c r="F90" t="str">
        <f>VLOOKUP(Table6[[#This Row],[Tên khoản mục]],TUKHOA_CHIPHI!$A$2:$D$42,4,FALSE)</f>
        <v>Chi phí cố định</v>
      </c>
      <c r="G90" t="str">
        <f>VLOOKUP(Table6[[#This Row],[Tên khoản mục]],TUKHOA_CHIPHI!$A$2:$D$42,3,FALSE)</f>
        <v>CPDV</v>
      </c>
      <c r="H90" t="str">
        <f>VLOOKUP(Table6[[#This Row],[Tên khoản mục]],TUKHOA_CHIPHI!$A$2:$D$42,2,FALSE)</f>
        <v>Chi phí khác</v>
      </c>
      <c r="I90" t="s">
        <v>588</v>
      </c>
      <c r="J90" s="82">
        <v>114</v>
      </c>
    </row>
    <row r="91" spans="1:10">
      <c r="A91" s="9" t="s">
        <v>676</v>
      </c>
      <c r="B91" s="9" t="str">
        <f>CHOOSE(WEEKDAY(Table6[[#This Row],[Ngày]],1),"CN","T2","T3","T4","T5","T6","T7","CN")</f>
        <v>T4</v>
      </c>
      <c r="C91" t="str">
        <f>"Tháng "&amp;MONTH(Table6[[#This Row],[Ngày]]) &amp; "/" &amp;YEAR(Table6[[#This Row],[Ngày]])</f>
        <v>Tháng 8/2022</v>
      </c>
      <c r="D91" t="str">
        <f>"Q "&amp;IF(Table6[[#This Row],[Ngày]]="","",ROUNDUP(MONTH(Table6[[#This Row],[Ngày]])/3,0)) &amp; "/" &amp;YEAR(Table6[[#This Row],[Ngày]])</f>
        <v>Q 3/2022</v>
      </c>
      <c r="E91">
        <f>YEAR(Table6[[#This Row],[Ngày]])</f>
        <v>2022</v>
      </c>
      <c r="F91" t="str">
        <f>VLOOKUP(Table6[[#This Row],[Tên khoản mục]],TUKHOA_CHIPHI!$A$2:$D$42,4,FALSE)</f>
        <v>Chi phí cố định</v>
      </c>
      <c r="G91" t="str">
        <f>VLOOKUP(Table6[[#This Row],[Tên khoản mục]],TUKHOA_CHIPHI!$A$2:$D$42,3,FALSE)</f>
        <v>NDTH</v>
      </c>
      <c r="H91" t="str">
        <f>VLOOKUP(Table6[[#This Row],[Tên khoản mục]],TUKHOA_CHIPHI!$A$2:$D$42,2,FALSE)</f>
        <v>Chi phí khác</v>
      </c>
      <c r="I91" t="s">
        <v>589</v>
      </c>
      <c r="J91" s="82">
        <v>1890</v>
      </c>
    </row>
    <row r="92" spans="1:10">
      <c r="A92" s="9" t="s">
        <v>676</v>
      </c>
      <c r="B92" s="9" t="str">
        <f>CHOOSE(WEEKDAY(Table6[[#This Row],[Ngày]],1),"CN","T2","T3","T4","T5","T6","T7","CN")</f>
        <v>T4</v>
      </c>
      <c r="C92" t="str">
        <f>"Tháng "&amp;MONTH(Table6[[#This Row],[Ngày]]) &amp; "/" &amp;YEAR(Table6[[#This Row],[Ngày]])</f>
        <v>Tháng 8/2022</v>
      </c>
      <c r="D92" t="str">
        <f>"Q "&amp;IF(Table6[[#This Row],[Ngày]]="","",ROUNDUP(MONTH(Table6[[#This Row],[Ngày]])/3,0)) &amp; "/" &amp;YEAR(Table6[[#This Row],[Ngày]])</f>
        <v>Q 3/2022</v>
      </c>
      <c r="E92">
        <f>YEAR(Table6[[#This Row],[Ngày]])</f>
        <v>2022</v>
      </c>
      <c r="F92" t="str">
        <f>VLOOKUP(Table6[[#This Row],[Tên khoản mục]],TUKHOA_CHIPHI!$A$2:$D$42,4,FALSE)</f>
        <v>Chi phí biển đổi</v>
      </c>
      <c r="G92" t="str">
        <f>VLOOKUP(Table6[[#This Row],[Tên khoản mục]],TUKHOA_CHIPHI!$A$2:$D$42,3,FALSE)</f>
        <v>CPHH01</v>
      </c>
      <c r="H92" t="str">
        <f>VLOOKUP(Table6[[#This Row],[Tên khoản mục]],TUKHOA_CHIPHI!$A$2:$D$42,2,FALSE)</f>
        <v>Chi phí khác</v>
      </c>
      <c r="I92" t="s">
        <v>590</v>
      </c>
      <c r="J92" s="82">
        <v>94</v>
      </c>
    </row>
    <row r="93" spans="1:10">
      <c r="A93" s="9" t="s">
        <v>676</v>
      </c>
      <c r="B93" s="9" t="str">
        <f>CHOOSE(WEEKDAY(Table6[[#This Row],[Ngày]],1),"CN","T2","T3","T4","T5","T6","T7","CN")</f>
        <v>T4</v>
      </c>
      <c r="C93" t="str">
        <f>"Tháng "&amp;MONTH(Table6[[#This Row],[Ngày]]) &amp; "/" &amp;YEAR(Table6[[#This Row],[Ngày]])</f>
        <v>Tháng 8/2022</v>
      </c>
      <c r="D93" t="str">
        <f>"Q "&amp;IF(Table6[[#This Row],[Ngày]]="","",ROUNDUP(MONTH(Table6[[#This Row],[Ngày]])/3,0)) &amp; "/" &amp;YEAR(Table6[[#This Row],[Ngày]])</f>
        <v>Q 3/2022</v>
      </c>
      <c r="E93">
        <f>YEAR(Table6[[#This Row],[Ngày]])</f>
        <v>2022</v>
      </c>
      <c r="F93" t="str">
        <f>VLOOKUP(Table6[[#This Row],[Tên khoản mục]],TUKHOA_CHIPHI!$A$2:$D$42,4,FALSE)</f>
        <v>Chi phí biển đổi</v>
      </c>
      <c r="G93" t="str">
        <f>VLOOKUP(Table6[[#This Row],[Tên khoản mục]],TUKHOA_CHIPHI!$A$2:$D$42,3,FALSE)</f>
        <v>CPHH02</v>
      </c>
      <c r="H93" t="str">
        <f>VLOOKUP(Table6[[#This Row],[Tên khoản mục]],TUKHOA_CHIPHI!$A$2:$D$42,2,FALSE)</f>
        <v>Chi phí khác</v>
      </c>
      <c r="I93" t="s">
        <v>591</v>
      </c>
      <c r="J93" s="82">
        <v>50</v>
      </c>
    </row>
    <row r="94" spans="1:10">
      <c r="A94" s="9" t="s">
        <v>676</v>
      </c>
      <c r="B94" s="9" t="str">
        <f>CHOOSE(WEEKDAY(Table6[[#This Row],[Ngày]],1),"CN","T2","T3","T4","T5","T6","T7","CN")</f>
        <v>T4</v>
      </c>
      <c r="C94" t="str">
        <f>"Tháng "&amp;MONTH(Table6[[#This Row],[Ngày]]) &amp; "/" &amp;YEAR(Table6[[#This Row],[Ngày]])</f>
        <v>Tháng 8/2022</v>
      </c>
      <c r="D94" t="str">
        <f>"Q "&amp;IF(Table6[[#This Row],[Ngày]]="","",ROUNDUP(MONTH(Table6[[#This Row],[Ngày]])/3,0)) &amp; "/" &amp;YEAR(Table6[[#This Row],[Ngày]])</f>
        <v>Q 3/2022</v>
      </c>
      <c r="E94">
        <f>YEAR(Table6[[#This Row],[Ngày]])</f>
        <v>2022</v>
      </c>
      <c r="F94" t="str">
        <f>VLOOKUP(Table6[[#This Row],[Tên khoản mục]],TUKHOA_CHIPHI!$A$2:$D$42,4,FALSE)</f>
        <v>Chi phí biển đổi</v>
      </c>
      <c r="G94" t="str">
        <f>VLOOKUP(Table6[[#This Row],[Tên khoản mục]],TUKHOA_CHIPHI!$A$2:$D$42,3,FALSE)</f>
        <v>CPHH03</v>
      </c>
      <c r="H94" t="str">
        <f>VLOOKUP(Table6[[#This Row],[Tên khoản mục]],TUKHOA_CHIPHI!$A$2:$D$42,2,FALSE)</f>
        <v>Chi phí khác</v>
      </c>
      <c r="I94" t="s">
        <v>592</v>
      </c>
      <c r="J94" s="82">
        <v>105</v>
      </c>
    </row>
    <row r="95" spans="1:10">
      <c r="A95" s="9" t="s">
        <v>676</v>
      </c>
      <c r="B95" s="9" t="str">
        <f>CHOOSE(WEEKDAY(Table6[[#This Row],[Ngày]],1),"CN","T2","T3","T4","T5","T6","T7","CN")</f>
        <v>T4</v>
      </c>
      <c r="C95" t="str">
        <f>"Tháng "&amp;MONTH(Table6[[#This Row],[Ngày]]) &amp; "/" &amp;YEAR(Table6[[#This Row],[Ngày]])</f>
        <v>Tháng 8/2022</v>
      </c>
      <c r="D95" t="str">
        <f>"Q "&amp;IF(Table6[[#This Row],[Ngày]]="","",ROUNDUP(MONTH(Table6[[#This Row],[Ngày]])/3,0)) &amp; "/" &amp;YEAR(Table6[[#This Row],[Ngày]])</f>
        <v>Q 3/2022</v>
      </c>
      <c r="E95">
        <f>YEAR(Table6[[#This Row],[Ngày]])</f>
        <v>2022</v>
      </c>
      <c r="F95" t="str">
        <f>VLOOKUP(Table6[[#This Row],[Tên khoản mục]],TUKHOA_CHIPHI!$A$2:$D$42,4,FALSE)</f>
        <v>Chi phí biển đổi</v>
      </c>
      <c r="G95" t="str">
        <f>VLOOKUP(Table6[[#This Row],[Tên khoản mục]],TUKHOA_CHIPHI!$A$2:$D$42,3,FALSE)</f>
        <v>CPVC01</v>
      </c>
      <c r="H95" t="str">
        <f>VLOOKUP(Table6[[#This Row],[Tên khoản mục]],TUKHOA_CHIPHI!$A$2:$D$42,2,FALSE)</f>
        <v>Logistics</v>
      </c>
      <c r="I95" t="s">
        <v>593</v>
      </c>
      <c r="J95" s="82">
        <v>88.977777777777774</v>
      </c>
    </row>
    <row r="96" spans="1:10">
      <c r="A96" s="9" t="s">
        <v>676</v>
      </c>
      <c r="B96" s="9" t="str">
        <f>CHOOSE(WEEKDAY(Table6[[#This Row],[Ngày]],1),"CN","T2","T3","T4","T5","T6","T7","CN")</f>
        <v>T4</v>
      </c>
      <c r="C96" t="str">
        <f>"Tháng "&amp;MONTH(Table6[[#This Row],[Ngày]]) &amp; "/" &amp;YEAR(Table6[[#This Row],[Ngày]])</f>
        <v>Tháng 8/2022</v>
      </c>
      <c r="D96" t="str">
        <f>"Q "&amp;IF(Table6[[#This Row],[Ngày]]="","",ROUNDUP(MONTH(Table6[[#This Row],[Ngày]])/3,0)) &amp; "/" &amp;YEAR(Table6[[#This Row],[Ngày]])</f>
        <v>Q 3/2022</v>
      </c>
      <c r="E96">
        <f>YEAR(Table6[[#This Row],[Ngày]])</f>
        <v>2022</v>
      </c>
      <c r="F96" t="str">
        <f>VLOOKUP(Table6[[#This Row],[Tên khoản mục]],TUKHOA_CHIPHI!$A$2:$D$42,4,FALSE)</f>
        <v>Chi phí biển đổi</v>
      </c>
      <c r="G96" t="str">
        <f>VLOOKUP(Table6[[#This Row],[Tên khoản mục]],TUKHOA_CHIPHI!$A$2:$D$42,3,FALSE)</f>
        <v>CPVC02</v>
      </c>
      <c r="H96" t="str">
        <f>VLOOKUP(Table6[[#This Row],[Tên khoản mục]],TUKHOA_CHIPHI!$A$2:$D$42,2,FALSE)</f>
        <v>Logistics</v>
      </c>
      <c r="I96" t="s">
        <v>594</v>
      </c>
      <c r="J96" s="82">
        <v>100.8</v>
      </c>
    </row>
    <row r="97" spans="1:10">
      <c r="A97" s="9" t="s">
        <v>676</v>
      </c>
      <c r="B97" s="9" t="str">
        <f>CHOOSE(WEEKDAY(Table6[[#This Row],[Ngày]],1),"CN","T2","T3","T4","T5","T6","T7","CN")</f>
        <v>T4</v>
      </c>
      <c r="C97" t="str">
        <f>"Tháng "&amp;MONTH(Table6[[#This Row],[Ngày]]) &amp; "/" &amp;YEAR(Table6[[#This Row],[Ngày]])</f>
        <v>Tháng 8/2022</v>
      </c>
      <c r="D97" t="str">
        <f>"Q "&amp;IF(Table6[[#This Row],[Ngày]]="","",ROUNDUP(MONTH(Table6[[#This Row],[Ngày]])/3,0)) &amp; "/" &amp;YEAR(Table6[[#This Row],[Ngày]])</f>
        <v>Q 3/2022</v>
      </c>
      <c r="E97">
        <f>YEAR(Table6[[#This Row],[Ngày]])</f>
        <v>2022</v>
      </c>
      <c r="F97" t="str">
        <f>VLOOKUP(Table6[[#This Row],[Tên khoản mục]],TUKHOA_CHIPHI!$A$2:$D$42,4,FALSE)</f>
        <v>Chi phí biển đổi</v>
      </c>
      <c r="G97" t="str">
        <f>VLOOKUP(Table6[[#This Row],[Tên khoản mục]],TUKHOA_CHIPHI!$A$2:$D$42,3,FALSE)</f>
        <v>CPVC03</v>
      </c>
      <c r="H97" t="str">
        <f>VLOOKUP(Table6[[#This Row],[Tên khoản mục]],TUKHOA_CHIPHI!$A$2:$D$42,2,FALSE)</f>
        <v>Logistics</v>
      </c>
      <c r="I97" t="s">
        <v>595</v>
      </c>
      <c r="J97" s="82">
        <v>62.844444444444441</v>
      </c>
    </row>
    <row r="98" spans="1:10">
      <c r="A98" s="9" t="s">
        <v>676</v>
      </c>
      <c r="B98" s="9" t="str">
        <f>CHOOSE(WEEKDAY(Table6[[#This Row],[Ngày]],1),"CN","T2","T3","T4","T5","T6","T7","CN")</f>
        <v>T4</v>
      </c>
      <c r="C98" t="str">
        <f>"Tháng "&amp;MONTH(Table6[[#This Row],[Ngày]]) &amp; "/" &amp;YEAR(Table6[[#This Row],[Ngày]])</f>
        <v>Tháng 8/2022</v>
      </c>
      <c r="D98" t="str">
        <f>"Q "&amp;IF(Table6[[#This Row],[Ngày]]="","",ROUNDUP(MONTH(Table6[[#This Row],[Ngày]])/3,0)) &amp; "/" &amp;YEAR(Table6[[#This Row],[Ngày]])</f>
        <v>Q 3/2022</v>
      </c>
      <c r="E98">
        <f>YEAR(Table6[[#This Row],[Ngày]])</f>
        <v>2022</v>
      </c>
      <c r="F98" t="str">
        <f>VLOOKUP(Table6[[#This Row],[Tên khoản mục]],TUKHOA_CHIPHI!$A$2:$D$42,4,FALSE)</f>
        <v>Chi phí biển đổi</v>
      </c>
      <c r="G98" t="str">
        <f>VLOOKUP(Table6[[#This Row],[Tên khoản mục]],TUKHOA_CHIPHI!$A$2:$D$42,3,FALSE)</f>
        <v>CPVC04</v>
      </c>
      <c r="H98" t="str">
        <f>VLOOKUP(Table6[[#This Row],[Tên khoản mục]],TUKHOA_CHIPHI!$A$2:$D$42,2,FALSE)</f>
        <v>Logistics</v>
      </c>
      <c r="I98" t="s">
        <v>596</v>
      </c>
      <c r="J98" s="82">
        <v>92.711111111111109</v>
      </c>
    </row>
    <row r="99" spans="1:10">
      <c r="A99" s="9" t="s">
        <v>676</v>
      </c>
      <c r="B99" s="9" t="str">
        <f>CHOOSE(WEEKDAY(Table6[[#This Row],[Ngày]],1),"CN","T2","T3","T4","T5","T6","T7","CN")</f>
        <v>T4</v>
      </c>
      <c r="C99" t="str">
        <f>"Tháng "&amp;MONTH(Table6[[#This Row],[Ngày]]) &amp; "/" &amp;YEAR(Table6[[#This Row],[Ngày]])</f>
        <v>Tháng 8/2022</v>
      </c>
      <c r="D99" t="str">
        <f>"Q "&amp;IF(Table6[[#This Row],[Ngày]]="","",ROUNDUP(MONTH(Table6[[#This Row],[Ngày]])/3,0)) &amp; "/" &amp;YEAR(Table6[[#This Row],[Ngày]])</f>
        <v>Q 3/2022</v>
      </c>
      <c r="E99">
        <f>YEAR(Table6[[#This Row],[Ngày]])</f>
        <v>2022</v>
      </c>
      <c r="F99" t="str">
        <f>VLOOKUP(Table6[[#This Row],[Tên khoản mục]],TUKHOA_CHIPHI!$A$2:$D$42,4,FALSE)</f>
        <v>Chi phí biển đổi</v>
      </c>
      <c r="G99" t="str">
        <f>VLOOKUP(Table6[[#This Row],[Tên khoản mục]],TUKHOA_CHIPHI!$A$2:$D$42,3,FALSE)</f>
        <v>CPMRFB01</v>
      </c>
      <c r="H99" t="str">
        <f>VLOOKUP(Table6[[#This Row],[Tên khoản mục]],TUKHOA_CHIPHI!$A$2:$D$42,2,FALSE)</f>
        <v>Marketing</v>
      </c>
      <c r="I99" t="s">
        <v>632</v>
      </c>
      <c r="J99" s="82">
        <v>1696</v>
      </c>
    </row>
    <row r="100" spans="1:10">
      <c r="A100" s="9" t="s">
        <v>676</v>
      </c>
      <c r="B100" s="9" t="str">
        <f>CHOOSE(WEEKDAY(Table6[[#This Row],[Ngày]],1),"CN","T2","T3","T4","T5","T6","T7","CN")</f>
        <v>T4</v>
      </c>
      <c r="C100" t="str">
        <f>"Tháng "&amp;MONTH(Table6[[#This Row],[Ngày]]) &amp; "/" &amp;YEAR(Table6[[#This Row],[Ngày]])</f>
        <v>Tháng 8/2022</v>
      </c>
      <c r="D100" t="str">
        <f>"Q "&amp;IF(Table6[[#This Row],[Ngày]]="","",ROUNDUP(MONTH(Table6[[#This Row],[Ngày]])/3,0)) &amp; "/" &amp;YEAR(Table6[[#This Row],[Ngày]])</f>
        <v>Q 3/2022</v>
      </c>
      <c r="E100">
        <f>YEAR(Table6[[#This Row],[Ngày]])</f>
        <v>2022</v>
      </c>
      <c r="F100" t="str">
        <f>VLOOKUP(Table6[[#This Row],[Tên khoản mục]],TUKHOA_CHIPHI!$A$2:$D$42,4,FALSE)</f>
        <v>Chi phí biển đổi</v>
      </c>
      <c r="G100" t="str">
        <f>VLOOKUP(Table6[[#This Row],[Tên khoản mục]],TUKHOA_CHIPHI!$A$2:$D$42,3,FALSE)</f>
        <v>CPMRFB02</v>
      </c>
      <c r="H100" t="str">
        <f>VLOOKUP(Table6[[#This Row],[Tên khoản mục]],TUKHOA_CHIPHI!$A$2:$D$42,2,FALSE)</f>
        <v>Marketing</v>
      </c>
      <c r="I100" t="s">
        <v>633</v>
      </c>
      <c r="J100" s="82">
        <v>1731</v>
      </c>
    </row>
    <row r="101" spans="1:10">
      <c r="A101" s="9" t="s">
        <v>676</v>
      </c>
      <c r="B101" s="9" t="str">
        <f>CHOOSE(WEEKDAY(Table6[[#This Row],[Ngày]],1),"CN","T2","T3","T4","T5","T6","T7","CN")</f>
        <v>T4</v>
      </c>
      <c r="C101" t="str">
        <f>"Tháng "&amp;MONTH(Table6[[#This Row],[Ngày]]) &amp; "/" &amp;YEAR(Table6[[#This Row],[Ngày]])</f>
        <v>Tháng 8/2022</v>
      </c>
      <c r="D101" t="str">
        <f>"Q "&amp;IF(Table6[[#This Row],[Ngày]]="","",ROUNDUP(MONTH(Table6[[#This Row],[Ngày]])/3,0)) &amp; "/" &amp;YEAR(Table6[[#This Row],[Ngày]])</f>
        <v>Q 3/2022</v>
      </c>
      <c r="E101">
        <f>YEAR(Table6[[#This Row],[Ngày]])</f>
        <v>2022</v>
      </c>
      <c r="F101" t="str">
        <f>VLOOKUP(Table6[[#This Row],[Tên khoản mục]],TUKHOA_CHIPHI!$A$2:$D$42,4,FALSE)</f>
        <v>Chi phí biển đổi</v>
      </c>
      <c r="G101" t="str">
        <f>VLOOKUP(Table6[[#This Row],[Tên khoản mục]],TUKHOA_CHIPHI!$A$2:$D$42,3,FALSE)</f>
        <v>CPMRYTB01</v>
      </c>
      <c r="H101" t="str">
        <f>VLOOKUP(Table6[[#This Row],[Tên khoản mục]],TUKHOA_CHIPHI!$A$2:$D$42,2,FALSE)</f>
        <v>Marketing</v>
      </c>
      <c r="I101" t="s">
        <v>636</v>
      </c>
      <c r="J101" s="82">
        <v>1778</v>
      </c>
    </row>
    <row r="102" spans="1:10">
      <c r="A102" s="9" t="s">
        <v>676</v>
      </c>
      <c r="B102" s="9" t="str">
        <f>CHOOSE(WEEKDAY(Table6[[#This Row],[Ngày]],1),"CN","T2","T3","T4","T5","T6","T7","CN")</f>
        <v>T4</v>
      </c>
      <c r="C102" t="str">
        <f>"Tháng "&amp;MONTH(Table6[[#This Row],[Ngày]]) &amp; "/" &amp;YEAR(Table6[[#This Row],[Ngày]])</f>
        <v>Tháng 8/2022</v>
      </c>
      <c r="D102" t="str">
        <f>"Q "&amp;IF(Table6[[#This Row],[Ngày]]="","",ROUNDUP(MONTH(Table6[[#This Row],[Ngày]])/3,0)) &amp; "/" &amp;YEAR(Table6[[#This Row],[Ngày]])</f>
        <v>Q 3/2022</v>
      </c>
      <c r="E102">
        <f>YEAR(Table6[[#This Row],[Ngày]])</f>
        <v>2022</v>
      </c>
      <c r="F102" t="str">
        <f>VLOOKUP(Table6[[#This Row],[Tên khoản mục]],TUKHOA_CHIPHI!$A$2:$D$42,4,FALSE)</f>
        <v>Chi phí biển đổi</v>
      </c>
      <c r="G102" t="str">
        <f>VLOOKUP(Table6[[#This Row],[Tên khoản mục]],TUKHOA_CHIPHI!$A$2:$D$42,3,FALSE)</f>
        <v>CPMRYTB01</v>
      </c>
      <c r="H102" t="str">
        <f>VLOOKUP(Table6[[#This Row],[Tên khoản mục]],TUKHOA_CHIPHI!$A$2:$D$42,2,FALSE)</f>
        <v>Marketing</v>
      </c>
      <c r="I102" t="s">
        <v>636</v>
      </c>
      <c r="J102" s="82">
        <v>1710</v>
      </c>
    </row>
    <row r="103" spans="1:10">
      <c r="A103" s="9" t="s">
        <v>676</v>
      </c>
      <c r="B103" s="9" t="str">
        <f>CHOOSE(WEEKDAY(Table6[[#This Row],[Ngày]],1),"CN","T2","T3","T4","T5","T6","T7","CN")</f>
        <v>T4</v>
      </c>
      <c r="C103" t="str">
        <f>"Tháng "&amp;MONTH(Table6[[#This Row],[Ngày]]) &amp; "/" &amp;YEAR(Table6[[#This Row],[Ngày]])</f>
        <v>Tháng 8/2022</v>
      </c>
      <c r="D103" t="str">
        <f>"Q "&amp;IF(Table6[[#This Row],[Ngày]]="","",ROUNDUP(MONTH(Table6[[#This Row],[Ngày]])/3,0)) &amp; "/" &amp;YEAR(Table6[[#This Row],[Ngày]])</f>
        <v>Q 3/2022</v>
      </c>
      <c r="E103">
        <f>YEAR(Table6[[#This Row],[Ngày]])</f>
        <v>2022</v>
      </c>
      <c r="F103" t="str">
        <f>VLOOKUP(Table6[[#This Row],[Tên khoản mục]],TUKHOA_CHIPHI!$A$2:$D$42,4,FALSE)</f>
        <v>Chi phí biển đổi</v>
      </c>
      <c r="G103" t="str">
        <f>VLOOKUP(Table6[[#This Row],[Tên khoản mục]],TUKHOA_CHIPHI!$A$2:$D$42,3,FALSE)</f>
        <v>CPMREC01</v>
      </c>
      <c r="H103" t="str">
        <f>VLOOKUP(Table6[[#This Row],[Tên khoản mục]],TUKHOA_CHIPHI!$A$2:$D$42,2,FALSE)</f>
        <v>Marketing</v>
      </c>
      <c r="I103" t="s">
        <v>641</v>
      </c>
      <c r="J103" s="82">
        <v>1739</v>
      </c>
    </row>
    <row r="104" spans="1:10">
      <c r="A104" s="9" t="s">
        <v>676</v>
      </c>
      <c r="B104" s="9" t="str">
        <f>CHOOSE(WEEKDAY(Table6[[#This Row],[Ngày]],1),"CN","T2","T3","T4","T5","T6","T7","CN")</f>
        <v>T4</v>
      </c>
      <c r="C104" t="str">
        <f>"Tháng "&amp;MONTH(Table6[[#This Row],[Ngày]]) &amp; "/" &amp;YEAR(Table6[[#This Row],[Ngày]])</f>
        <v>Tháng 8/2022</v>
      </c>
      <c r="D104" t="str">
        <f>"Q "&amp;IF(Table6[[#This Row],[Ngày]]="","",ROUNDUP(MONTH(Table6[[#This Row],[Ngày]])/3,0)) &amp; "/" &amp;YEAR(Table6[[#This Row],[Ngày]])</f>
        <v>Q 3/2022</v>
      </c>
      <c r="E104">
        <f>YEAR(Table6[[#This Row],[Ngày]])</f>
        <v>2022</v>
      </c>
      <c r="F104" t="str">
        <f>VLOOKUP(Table6[[#This Row],[Tên khoản mục]],TUKHOA_CHIPHI!$A$2:$D$42,4,FALSE)</f>
        <v>Chi phí biển đổi</v>
      </c>
      <c r="G104" t="str">
        <f>VLOOKUP(Table6[[#This Row],[Tên khoản mục]],TUKHOA_CHIPHI!$A$2:$D$42,3,FALSE)</f>
        <v>CPMREC02</v>
      </c>
      <c r="H104" t="str">
        <f>VLOOKUP(Table6[[#This Row],[Tên khoản mục]],TUKHOA_CHIPHI!$A$2:$D$42,2,FALSE)</f>
        <v>Marketing</v>
      </c>
      <c r="I104" t="s">
        <v>642</v>
      </c>
      <c r="J104" s="82">
        <v>1836</v>
      </c>
    </row>
    <row r="105" spans="1:10">
      <c r="A105" s="9" t="s">
        <v>676</v>
      </c>
      <c r="B105" s="9" t="str">
        <f>CHOOSE(WEEKDAY(Table6[[#This Row],[Ngày]],1),"CN","T2","T3","T4","T5","T6","T7","CN")</f>
        <v>T4</v>
      </c>
      <c r="C105" t="str">
        <f>"Tháng "&amp;MONTH(Table6[[#This Row],[Ngày]]) &amp; "/" &amp;YEAR(Table6[[#This Row],[Ngày]])</f>
        <v>Tháng 8/2022</v>
      </c>
      <c r="D105" t="str">
        <f>"Q "&amp;IF(Table6[[#This Row],[Ngày]]="","",ROUNDUP(MONTH(Table6[[#This Row],[Ngày]])/3,0)) &amp; "/" &amp;YEAR(Table6[[#This Row],[Ngày]])</f>
        <v>Q 3/2022</v>
      </c>
      <c r="E105">
        <f>YEAR(Table6[[#This Row],[Ngày]])</f>
        <v>2022</v>
      </c>
      <c r="F105" t="str">
        <f>VLOOKUP(Table6[[#This Row],[Tên khoản mục]],TUKHOA_CHIPHI!$A$2:$D$42,4,FALSE)</f>
        <v>Chi phí biển đổi</v>
      </c>
      <c r="G105" t="str">
        <f>VLOOKUP(Table6[[#This Row],[Tên khoản mục]],TUKHOA_CHIPHI!$A$2:$D$42,3,FALSE)</f>
        <v>CPPFA01</v>
      </c>
      <c r="H105" t="str">
        <f>VLOOKUP(Table6[[#This Row],[Tên khoản mục]],TUKHOA_CHIPHI!$A$2:$D$42,2,FALSE)</f>
        <v>Platform fee - Amazon</v>
      </c>
      <c r="I105" t="s">
        <v>643</v>
      </c>
      <c r="J105" s="82">
        <v>4304</v>
      </c>
    </row>
    <row r="106" spans="1:10">
      <c r="A106" s="9" t="s">
        <v>677</v>
      </c>
      <c r="B106" s="9" t="str">
        <f>CHOOSE(WEEKDAY(Table6[[#This Row],[Ngày]],1),"CN","T2","T3","T4","T5","T6","T7","CN")</f>
        <v>CN</v>
      </c>
      <c r="C106" t="str">
        <f>"Tháng "&amp;MONTH(Table6[[#This Row],[Ngày]]) &amp; "/" &amp;YEAR(Table6[[#This Row],[Ngày]])</f>
        <v>Tháng 7/2022</v>
      </c>
      <c r="D106" t="str">
        <f>"Q "&amp;IF(Table6[[#This Row],[Ngày]]="","",ROUNDUP(MONTH(Table6[[#This Row],[Ngày]])/3,0)) &amp; "/" &amp;YEAR(Table6[[#This Row],[Ngày]])</f>
        <v>Q 3/2022</v>
      </c>
      <c r="E106">
        <f>YEAR(Table6[[#This Row],[Ngày]])</f>
        <v>2022</v>
      </c>
      <c r="F106" t="str">
        <f>VLOOKUP(Table6[[#This Row],[Tên khoản mục]],TUKHOA_CHIPHI!$A$2:$D$42,4,FALSE)</f>
        <v>Chi phí biển đổi</v>
      </c>
      <c r="G106" t="str">
        <f>VLOOKUP(Table6[[#This Row],[Tên khoản mục]],TUKHOA_CHIPHI!$A$2:$D$42,3,FALSE)</f>
        <v>CPPFA02</v>
      </c>
      <c r="H106" t="str">
        <f>VLOOKUP(Table6[[#This Row],[Tên khoản mục]],TUKHOA_CHIPHI!$A$2:$D$42,2,FALSE)</f>
        <v>Platform fee - Amazon</v>
      </c>
      <c r="I106" t="s">
        <v>644</v>
      </c>
      <c r="J106" s="82">
        <v>4143</v>
      </c>
    </row>
    <row r="107" spans="1:10">
      <c r="A107" s="9" t="s">
        <v>678</v>
      </c>
      <c r="B107" s="9" t="str">
        <f>CHOOSE(WEEKDAY(Table6[[#This Row],[Ngày]],1),"CN","T2","T3","T4","T5","T6","T7","CN")</f>
        <v>T3</v>
      </c>
      <c r="C107" t="str">
        <f>"Tháng "&amp;MONTH(Table6[[#This Row],[Ngày]]) &amp; "/" &amp;YEAR(Table6[[#This Row],[Ngày]])</f>
        <v>Tháng 5/2022</v>
      </c>
      <c r="D107" t="str">
        <f>"Q "&amp;IF(Table6[[#This Row],[Ngày]]="","",ROUNDUP(MONTH(Table6[[#This Row],[Ngày]])/3,0)) &amp; "/" &amp;YEAR(Table6[[#This Row],[Ngày]])</f>
        <v>Q 2/2022</v>
      </c>
      <c r="E107">
        <f>YEAR(Table6[[#This Row],[Ngày]])</f>
        <v>2022</v>
      </c>
      <c r="F107" t="str">
        <f>VLOOKUP(Table6[[#This Row],[Tên khoản mục]],TUKHOA_CHIPHI!$A$2:$D$42,4,FALSE)</f>
        <v>Chi phí biển đổi</v>
      </c>
      <c r="G107" t="str">
        <f>VLOOKUP(Table6[[#This Row],[Tên khoản mục]],TUKHOA_CHIPHI!$A$2:$D$42,3,FALSE)</f>
        <v>CPPFA03</v>
      </c>
      <c r="H107" t="str">
        <f>VLOOKUP(Table6[[#This Row],[Tên khoản mục]],TUKHOA_CHIPHI!$A$2:$D$42,2,FALSE)</f>
        <v>Platform fee - Amazon</v>
      </c>
      <c r="I107" t="s">
        <v>645</v>
      </c>
      <c r="J107" s="82">
        <v>4266</v>
      </c>
    </row>
    <row r="108" spans="1:10">
      <c r="A108" s="9" t="s">
        <v>678</v>
      </c>
      <c r="B108" s="9" t="str">
        <f>CHOOSE(WEEKDAY(Table6[[#This Row],[Ngày]],1),"CN","T2","T3","T4","T5","T6","T7","CN")</f>
        <v>T3</v>
      </c>
      <c r="C108" t="str">
        <f>"Tháng "&amp;MONTH(Table6[[#This Row],[Ngày]]) &amp; "/" &amp;YEAR(Table6[[#This Row],[Ngày]])</f>
        <v>Tháng 5/2022</v>
      </c>
      <c r="D108" t="str">
        <f>"Q "&amp;IF(Table6[[#This Row],[Ngày]]="","",ROUNDUP(MONTH(Table6[[#This Row],[Ngày]])/3,0)) &amp; "/" &amp;YEAR(Table6[[#This Row],[Ngày]])</f>
        <v>Q 2/2022</v>
      </c>
      <c r="E108">
        <f>YEAR(Table6[[#This Row],[Ngày]])</f>
        <v>2022</v>
      </c>
      <c r="F108" t="str">
        <f>VLOOKUP(Table6[[#This Row],[Tên khoản mục]],TUKHOA_CHIPHI!$A$2:$D$42,4,FALSE)</f>
        <v>Chi phí biển đổi</v>
      </c>
      <c r="G108" t="str">
        <f>VLOOKUP(Table6[[#This Row],[Tên khoản mục]],TUKHOA_CHIPHI!$A$2:$D$42,3,FALSE)</f>
        <v>CPPFA04</v>
      </c>
      <c r="H108" t="str">
        <f>VLOOKUP(Table6[[#This Row],[Tên khoản mục]],TUKHOA_CHIPHI!$A$2:$D$42,2,FALSE)</f>
        <v>Platform fee - Amazon</v>
      </c>
      <c r="I108" t="s">
        <v>646</v>
      </c>
      <c r="J108" s="82">
        <v>4208</v>
      </c>
    </row>
    <row r="109" spans="1:10">
      <c r="A109" s="9" t="s">
        <v>678</v>
      </c>
      <c r="B109" s="9" t="str">
        <f>CHOOSE(WEEKDAY(Table6[[#This Row],[Ngày]],1),"CN","T2","T3","T4","T5","T6","T7","CN")</f>
        <v>T3</v>
      </c>
      <c r="C109" t="str">
        <f>"Tháng "&amp;MONTH(Table6[[#This Row],[Ngày]]) &amp; "/" &amp;YEAR(Table6[[#This Row],[Ngày]])</f>
        <v>Tháng 5/2022</v>
      </c>
      <c r="D109" t="str">
        <f>"Q "&amp;IF(Table6[[#This Row],[Ngày]]="","",ROUNDUP(MONTH(Table6[[#This Row],[Ngày]])/3,0)) &amp; "/" &amp;YEAR(Table6[[#This Row],[Ngày]])</f>
        <v>Q 2/2022</v>
      </c>
      <c r="E109">
        <f>YEAR(Table6[[#This Row],[Ngày]])</f>
        <v>2022</v>
      </c>
      <c r="F109" t="str">
        <f>VLOOKUP(Table6[[#This Row],[Tên khoản mục]],TUKHOA_CHIPHI!$A$2:$D$42,4,FALSE)</f>
        <v>Chi phí biển đổi</v>
      </c>
      <c r="G109" t="str">
        <f>VLOOKUP(Table6[[#This Row],[Tên khoản mục]],TUKHOA_CHIPHI!$A$2:$D$42,3,FALSE)</f>
        <v>CPPFA05</v>
      </c>
      <c r="H109" t="str">
        <f>VLOOKUP(Table6[[#This Row],[Tên khoản mục]],TUKHOA_CHIPHI!$A$2:$D$42,2,FALSE)</f>
        <v>Platform fee - Amazon</v>
      </c>
      <c r="I109" t="s">
        <v>647</v>
      </c>
      <c r="J109" s="82">
        <v>4196</v>
      </c>
    </row>
    <row r="110" spans="1:10">
      <c r="A110" s="9" t="s">
        <v>678</v>
      </c>
      <c r="B110" s="9" t="str">
        <f>CHOOSE(WEEKDAY(Table6[[#This Row],[Ngày]],1),"CN","T2","T3","T4","T5","T6","T7","CN")</f>
        <v>T3</v>
      </c>
      <c r="C110" t="str">
        <f>"Tháng "&amp;MONTH(Table6[[#This Row],[Ngày]]) &amp; "/" &amp;YEAR(Table6[[#This Row],[Ngày]])</f>
        <v>Tháng 5/2022</v>
      </c>
      <c r="D110" t="str">
        <f>"Q "&amp;IF(Table6[[#This Row],[Ngày]]="","",ROUNDUP(MONTH(Table6[[#This Row],[Ngày]])/3,0)) &amp; "/" &amp;YEAR(Table6[[#This Row],[Ngày]])</f>
        <v>Q 2/2022</v>
      </c>
      <c r="E110">
        <f>YEAR(Table6[[#This Row],[Ngày]])</f>
        <v>2022</v>
      </c>
      <c r="F110" t="str">
        <f>VLOOKUP(Table6[[#This Row],[Tên khoản mục]],TUKHOA_CHIPHI!$A$2:$D$42,4,FALSE)</f>
        <v>Chi phí biển đổi</v>
      </c>
      <c r="G110" t="str">
        <f>VLOOKUP(Table6[[#This Row],[Tên khoản mục]],TUKHOA_CHIPHI!$A$2:$D$42,3,FALSE)</f>
        <v>CPPFA06</v>
      </c>
      <c r="H110" t="str">
        <f>VLOOKUP(Table6[[#This Row],[Tên khoản mục]],TUKHOA_CHIPHI!$A$2:$D$42,2,FALSE)</f>
        <v>Platform fee - Amazon</v>
      </c>
      <c r="I110" t="s">
        <v>648</v>
      </c>
      <c r="J110" s="82">
        <v>4276</v>
      </c>
    </row>
    <row r="111" spans="1:10">
      <c r="A111" s="9" t="s">
        <v>678</v>
      </c>
      <c r="B111" s="9" t="str">
        <f>CHOOSE(WEEKDAY(Table6[[#This Row],[Ngày]],1),"CN","T2","T3","T4","T5","T6","T7","CN")</f>
        <v>T3</v>
      </c>
      <c r="C111" t="str">
        <f>"Tháng "&amp;MONTH(Table6[[#This Row],[Ngày]]) &amp; "/" &amp;YEAR(Table6[[#This Row],[Ngày]])</f>
        <v>Tháng 5/2022</v>
      </c>
      <c r="D111" t="str">
        <f>"Q "&amp;IF(Table6[[#This Row],[Ngày]]="","",ROUNDUP(MONTH(Table6[[#This Row],[Ngày]])/3,0)) &amp; "/" &amp;YEAR(Table6[[#This Row],[Ngày]])</f>
        <v>Q 2/2022</v>
      </c>
      <c r="E111">
        <f>YEAR(Table6[[#This Row],[Ngày]])</f>
        <v>2022</v>
      </c>
      <c r="F111" t="str">
        <f>VLOOKUP(Table6[[#This Row],[Tên khoản mục]],TUKHOA_CHIPHI!$A$2:$D$42,4,FALSE)</f>
        <v>Chi phí biển đổi</v>
      </c>
      <c r="G111" t="str">
        <f>VLOOKUP(Table6[[#This Row],[Tên khoản mục]],TUKHOA_CHIPHI!$A$2:$D$42,3,FALSE)</f>
        <v>CPPFE01</v>
      </c>
      <c r="H111" t="str">
        <f>VLOOKUP(Table6[[#This Row],[Tên khoản mục]],TUKHOA_CHIPHI!$A$2:$D$42,2,FALSE)</f>
        <v>Platform fee - Etsy</v>
      </c>
      <c r="I111" t="s">
        <v>649</v>
      </c>
      <c r="J111" s="82">
        <v>2075</v>
      </c>
    </row>
    <row r="112" spans="1:10">
      <c r="A112" s="9" t="s">
        <v>678</v>
      </c>
      <c r="B112" s="9" t="str">
        <f>CHOOSE(WEEKDAY(Table6[[#This Row],[Ngày]],1),"CN","T2","T3","T4","T5","T6","T7","CN")</f>
        <v>T3</v>
      </c>
      <c r="C112" t="str">
        <f>"Tháng "&amp;MONTH(Table6[[#This Row],[Ngày]]) &amp; "/" &amp;YEAR(Table6[[#This Row],[Ngày]])</f>
        <v>Tháng 5/2022</v>
      </c>
      <c r="D112" t="str">
        <f>"Q "&amp;IF(Table6[[#This Row],[Ngày]]="","",ROUNDUP(MONTH(Table6[[#This Row],[Ngày]])/3,0)) &amp; "/" &amp;YEAR(Table6[[#This Row],[Ngày]])</f>
        <v>Q 2/2022</v>
      </c>
      <c r="E112">
        <f>YEAR(Table6[[#This Row],[Ngày]])</f>
        <v>2022</v>
      </c>
      <c r="F112" t="str">
        <f>VLOOKUP(Table6[[#This Row],[Tên khoản mục]],TUKHOA_CHIPHI!$A$2:$D$42,4,FALSE)</f>
        <v>Chi phí biển đổi</v>
      </c>
      <c r="G112" t="str">
        <f>VLOOKUP(Table6[[#This Row],[Tên khoản mục]],TUKHOA_CHIPHI!$A$2:$D$42,3,FALSE)</f>
        <v>CPPFE02</v>
      </c>
      <c r="H112" t="str">
        <f>VLOOKUP(Table6[[#This Row],[Tên khoản mục]],TUKHOA_CHIPHI!$A$2:$D$42,2,FALSE)</f>
        <v>Platform fee - Etsy</v>
      </c>
      <c r="I112" t="s">
        <v>650</v>
      </c>
      <c r="J112" s="82">
        <v>2114</v>
      </c>
    </row>
    <row r="113" spans="1:10">
      <c r="A113" s="9" t="s">
        <v>678</v>
      </c>
      <c r="B113" s="9" t="str">
        <f>CHOOSE(WEEKDAY(Table6[[#This Row],[Ngày]],1),"CN","T2","T3","T4","T5","T6","T7","CN")</f>
        <v>T3</v>
      </c>
      <c r="C113" t="str">
        <f>"Tháng "&amp;MONTH(Table6[[#This Row],[Ngày]]) &amp; "/" &amp;YEAR(Table6[[#This Row],[Ngày]])</f>
        <v>Tháng 5/2022</v>
      </c>
      <c r="D113" t="str">
        <f>"Q "&amp;IF(Table6[[#This Row],[Ngày]]="","",ROUNDUP(MONTH(Table6[[#This Row],[Ngày]])/3,0)) &amp; "/" &amp;YEAR(Table6[[#This Row],[Ngày]])</f>
        <v>Q 2/2022</v>
      </c>
      <c r="E113">
        <f>YEAR(Table6[[#This Row],[Ngày]])</f>
        <v>2022</v>
      </c>
      <c r="F113" t="str">
        <f>VLOOKUP(Table6[[#This Row],[Tên khoản mục]],TUKHOA_CHIPHI!$A$2:$D$42,4,FALSE)</f>
        <v>Chi phí biển đổi</v>
      </c>
      <c r="G113" t="str">
        <f>VLOOKUP(Table6[[#This Row],[Tên khoản mục]],TUKHOA_CHIPHI!$A$2:$D$42,3,FALSE)</f>
        <v>CPPFE03</v>
      </c>
      <c r="H113" t="str">
        <f>VLOOKUP(Table6[[#This Row],[Tên khoản mục]],TUKHOA_CHIPHI!$A$2:$D$42,2,FALSE)</f>
        <v>Platform fee - Etsy</v>
      </c>
      <c r="I113" t="s">
        <v>651</v>
      </c>
      <c r="J113" s="82">
        <v>2197</v>
      </c>
    </row>
    <row r="114" spans="1:10">
      <c r="A114" s="9" t="s">
        <v>678</v>
      </c>
      <c r="B114" s="9" t="str">
        <f>CHOOSE(WEEKDAY(Table6[[#This Row],[Ngày]],1),"CN","T2","T3","T4","T5","T6","T7","CN")</f>
        <v>T3</v>
      </c>
      <c r="C114" t="str">
        <f>"Tháng "&amp;MONTH(Table6[[#This Row],[Ngày]]) &amp; "/" &amp;YEAR(Table6[[#This Row],[Ngày]])</f>
        <v>Tháng 5/2022</v>
      </c>
      <c r="D114" t="str">
        <f>"Q "&amp;IF(Table6[[#This Row],[Ngày]]="","",ROUNDUP(MONTH(Table6[[#This Row],[Ngày]])/3,0)) &amp; "/" &amp;YEAR(Table6[[#This Row],[Ngày]])</f>
        <v>Q 2/2022</v>
      </c>
      <c r="E114">
        <f>YEAR(Table6[[#This Row],[Ngày]])</f>
        <v>2022</v>
      </c>
      <c r="F114" t="str">
        <f>VLOOKUP(Table6[[#This Row],[Tên khoản mục]],TUKHOA_CHIPHI!$A$2:$D$42,4,FALSE)</f>
        <v>Chi phí biển đổi</v>
      </c>
      <c r="G114" t="str">
        <f>VLOOKUP(Table6[[#This Row],[Tên khoản mục]],TUKHOA_CHIPHI!$A$2:$D$42,3,FALSE)</f>
        <v>CPPFE04</v>
      </c>
      <c r="H114" t="str">
        <f>VLOOKUP(Table6[[#This Row],[Tên khoản mục]],TUKHOA_CHIPHI!$A$2:$D$42,2,FALSE)</f>
        <v>Platform fee - Etsy</v>
      </c>
      <c r="I114" t="s">
        <v>652</v>
      </c>
      <c r="J114" s="82">
        <v>2140</v>
      </c>
    </row>
    <row r="115" spans="1:10">
      <c r="A115" s="9" t="s">
        <v>679</v>
      </c>
      <c r="B115" s="9" t="str">
        <f>CHOOSE(WEEKDAY(Table6[[#This Row],[Ngày]],1),"CN","T2","T3","T4","T5","T6","T7","CN")</f>
        <v>CN</v>
      </c>
      <c r="C115" t="str">
        <f>"Tháng "&amp;MONTH(Table6[[#This Row],[Ngày]]) &amp; "/" &amp;YEAR(Table6[[#This Row],[Ngày]])</f>
        <v>Tháng 4/2022</v>
      </c>
      <c r="D115" t="str">
        <f>"Q "&amp;IF(Table6[[#This Row],[Ngày]]="","",ROUNDUP(MONTH(Table6[[#This Row],[Ngày]])/3,0)) &amp; "/" &amp;YEAR(Table6[[#This Row],[Ngày]])</f>
        <v>Q 2/2022</v>
      </c>
      <c r="E115">
        <f>YEAR(Table6[[#This Row],[Ngày]])</f>
        <v>2022</v>
      </c>
      <c r="F115" t="str">
        <f>VLOOKUP(Table6[[#This Row],[Tên khoản mục]],TUKHOA_CHIPHI!$A$2:$D$42,4,FALSE)</f>
        <v>Chi phí biển đổi</v>
      </c>
      <c r="G115" t="str">
        <f>VLOOKUP(Table6[[#This Row],[Tên khoản mục]],TUKHOA_CHIPHI!$A$2:$D$42,3,FALSE)</f>
        <v>CPPFE05</v>
      </c>
      <c r="H115" t="str">
        <f>VLOOKUP(Table6[[#This Row],[Tên khoản mục]],TUKHOA_CHIPHI!$A$2:$D$42,2,FALSE)</f>
        <v>Platform fee - Etsy</v>
      </c>
      <c r="I115" t="s">
        <v>653</v>
      </c>
      <c r="J115" s="82">
        <v>2174</v>
      </c>
    </row>
    <row r="116" spans="1:10">
      <c r="A116" s="9" t="s">
        <v>680</v>
      </c>
      <c r="B116" s="9" t="str">
        <f>CHOOSE(WEEKDAY(Table6[[#This Row],[Ngày]],1),"CN","T2","T3","T4","T5","T6","T7","CN")</f>
        <v>T5</v>
      </c>
      <c r="C116" t="str">
        <f>"Tháng "&amp;MONTH(Table6[[#This Row],[Ngày]]) &amp; "/" &amp;YEAR(Table6[[#This Row],[Ngày]])</f>
        <v>Tháng 2/2022</v>
      </c>
      <c r="D116" t="str">
        <f>"Q "&amp;IF(Table6[[#This Row],[Ngày]]="","",ROUNDUP(MONTH(Table6[[#This Row],[Ngày]])/3,0)) &amp; "/" &amp;YEAR(Table6[[#This Row],[Ngày]])</f>
        <v>Q 1/2022</v>
      </c>
      <c r="E116">
        <f>YEAR(Table6[[#This Row],[Ngày]])</f>
        <v>2022</v>
      </c>
      <c r="F116" t="str">
        <f>VLOOKUP(Table6[[#This Row],[Tên khoản mục]],TUKHOA_CHIPHI!$A$2:$D$42,4,FALSE)</f>
        <v>Chi phí biển đổi</v>
      </c>
      <c r="G116" t="str">
        <f>VLOOKUP(Table6[[#This Row],[Tên khoản mục]],TUKHOA_CHIPHI!$A$2:$D$42,3,FALSE)</f>
        <v>CPPFE06</v>
      </c>
      <c r="H116" t="str">
        <f>VLOOKUP(Table6[[#This Row],[Tên khoản mục]],TUKHOA_CHIPHI!$A$2:$D$42,2,FALSE)</f>
        <v>Platform fee - Etsy</v>
      </c>
      <c r="I116" t="s">
        <v>654</v>
      </c>
      <c r="J116" s="82">
        <v>2112</v>
      </c>
    </row>
    <row r="117" spans="1:10">
      <c r="A117" s="9" t="s">
        <v>681</v>
      </c>
      <c r="B117" s="9" t="str">
        <f>CHOOSE(WEEKDAY(Table6[[#This Row],[Ngày]],1),"CN","T2","T3","T4","T5","T6","T7","CN")</f>
        <v>T2</v>
      </c>
      <c r="C117" t="str">
        <f>"Tháng "&amp;MONTH(Table6[[#This Row],[Ngày]]) &amp; "/" &amp;YEAR(Table6[[#This Row],[Ngày]])</f>
        <v>Tháng 1/2022</v>
      </c>
      <c r="D117" t="str">
        <f>"Q "&amp;IF(Table6[[#This Row],[Ngày]]="","",ROUNDUP(MONTH(Table6[[#This Row],[Ngày]])/3,0)) &amp; "/" &amp;YEAR(Table6[[#This Row],[Ngày]])</f>
        <v>Q 1/2022</v>
      </c>
      <c r="E117">
        <f>YEAR(Table6[[#This Row],[Ngày]])</f>
        <v>2022</v>
      </c>
      <c r="F117" t="str">
        <f>VLOOKUP(Table6[[#This Row],[Tên khoản mục]],TUKHOA_CHIPHI!$A$2:$D$42,4,FALSE)</f>
        <v>Chi phí cố định</v>
      </c>
      <c r="G117" t="str">
        <f>VLOOKUP(Table6[[#This Row],[Tên khoản mục]],TUKHOA_CHIPHI!$A$2:$D$42,3,FALSE)</f>
        <v>CPNS01</v>
      </c>
      <c r="H117" t="str">
        <f>VLOOKUP(Table6[[#This Row],[Tên khoản mục]],TUKHOA_CHIPHI!$A$2:$D$42,2,FALSE)</f>
        <v>Nhân sự</v>
      </c>
      <c r="I117" t="s">
        <v>577</v>
      </c>
      <c r="J117" s="82">
        <v>1232</v>
      </c>
    </row>
    <row r="118" spans="1:10">
      <c r="A118" s="9" t="s">
        <v>681</v>
      </c>
      <c r="B118" s="9" t="str">
        <f>CHOOSE(WEEKDAY(Table6[[#This Row],[Ngày]],1),"CN","T2","T3","T4","T5","T6","T7","CN")</f>
        <v>T2</v>
      </c>
      <c r="C118" t="str">
        <f>"Tháng "&amp;MONTH(Table6[[#This Row],[Ngày]]) &amp; "/" &amp;YEAR(Table6[[#This Row],[Ngày]])</f>
        <v>Tháng 1/2022</v>
      </c>
      <c r="D118" t="str">
        <f>"Q "&amp;IF(Table6[[#This Row],[Ngày]]="","",ROUNDUP(MONTH(Table6[[#This Row],[Ngày]])/3,0)) &amp; "/" &amp;YEAR(Table6[[#This Row],[Ngày]])</f>
        <v>Q 1/2022</v>
      </c>
      <c r="E118">
        <f>YEAR(Table6[[#This Row],[Ngày]])</f>
        <v>2022</v>
      </c>
      <c r="F118" t="str">
        <f>VLOOKUP(Table6[[#This Row],[Tên khoản mục]],TUKHOA_CHIPHI!$A$2:$D$42,4,FALSE)</f>
        <v>Chi phí cố định</v>
      </c>
      <c r="G118" t="str">
        <f>VLOOKUP(Table6[[#This Row],[Tên khoản mục]],TUKHOA_CHIPHI!$A$2:$D$42,3,FALSE)</f>
        <v>CPNS02</v>
      </c>
      <c r="H118" t="str">
        <f>VLOOKUP(Table6[[#This Row],[Tên khoản mục]],TUKHOA_CHIPHI!$A$2:$D$42,2,FALSE)</f>
        <v>Nhân sự</v>
      </c>
      <c r="I118" t="s">
        <v>578</v>
      </c>
      <c r="J118" s="82">
        <v>42</v>
      </c>
    </row>
    <row r="119" spans="1:10">
      <c r="A119" s="9" t="s">
        <v>681</v>
      </c>
      <c r="B119" s="9" t="str">
        <f>CHOOSE(WEEKDAY(Table6[[#This Row],[Ngày]],1),"CN","T2","T3","T4","T5","T6","T7","CN")</f>
        <v>T2</v>
      </c>
      <c r="C119" t="str">
        <f>"Tháng "&amp;MONTH(Table6[[#This Row],[Ngày]]) &amp; "/" &amp;YEAR(Table6[[#This Row],[Ngày]])</f>
        <v>Tháng 1/2022</v>
      </c>
      <c r="D119" t="str">
        <f>"Q "&amp;IF(Table6[[#This Row],[Ngày]]="","",ROUNDUP(MONTH(Table6[[#This Row],[Ngày]])/3,0)) &amp; "/" &amp;YEAR(Table6[[#This Row],[Ngày]])</f>
        <v>Q 1/2022</v>
      </c>
      <c r="E119">
        <f>YEAR(Table6[[#This Row],[Ngày]])</f>
        <v>2022</v>
      </c>
      <c r="F119" t="str">
        <f>VLOOKUP(Table6[[#This Row],[Tên khoản mục]],TUKHOA_CHIPHI!$A$2:$D$42,4,FALSE)</f>
        <v>Chi phí cố định</v>
      </c>
      <c r="G119" t="str">
        <f>VLOOKUP(Table6[[#This Row],[Tên khoản mục]],TUKHOA_CHIPHI!$A$2:$D$42,3,FALSE)</f>
        <v>CPNS03</v>
      </c>
      <c r="H119" t="str">
        <f>VLOOKUP(Table6[[#This Row],[Tên khoản mục]],TUKHOA_CHIPHI!$A$2:$D$42,2,FALSE)</f>
        <v>Nhân sự</v>
      </c>
      <c r="I119" t="s">
        <v>579</v>
      </c>
      <c r="J119" s="82">
        <v>127</v>
      </c>
    </row>
    <row r="120" spans="1:10">
      <c r="A120" s="9" t="s">
        <v>682</v>
      </c>
      <c r="B120" s="9" t="e">
        <f>CHOOSE(WEEKDAY(Table6[[#This Row],[Ngày]],1),"CN","T2","T3","T4","T5","T6","T7","CN")</f>
        <v>#VALUE!</v>
      </c>
      <c r="C120" t="e">
        <f>"Tháng "&amp;MONTH(Table6[[#This Row],[Ngày]]) &amp; "/" &amp;YEAR(Table6[[#This Row],[Ngày]])</f>
        <v>#VALUE!</v>
      </c>
      <c r="D120" t="e">
        <f>"Q "&amp;IF(Table6[[#This Row],[Ngày]]="","",ROUNDUP(MONTH(Table6[[#This Row],[Ngày]])/3,0)) &amp; "/" &amp;YEAR(Table6[[#This Row],[Ngày]])</f>
        <v>#VALUE!</v>
      </c>
      <c r="E120" t="e">
        <f>YEAR(Table6[[#This Row],[Ngày]])</f>
        <v>#VALUE!</v>
      </c>
      <c r="F120" t="str">
        <f>VLOOKUP(Table6[[#This Row],[Tên khoản mục]],TUKHOA_CHIPHI!$A$2:$D$42,4,FALSE)</f>
        <v>Chi phí cố định</v>
      </c>
      <c r="G120" t="str">
        <f>VLOOKUP(Table6[[#This Row],[Tên khoản mục]],TUKHOA_CHIPHI!$A$2:$D$42,3,FALSE)</f>
        <v>CPNS04</v>
      </c>
      <c r="H120" t="str">
        <f>VLOOKUP(Table6[[#This Row],[Tên khoản mục]],TUKHOA_CHIPHI!$A$2:$D$42,2,FALSE)</f>
        <v>Nhân sự</v>
      </c>
      <c r="I120" t="s">
        <v>580</v>
      </c>
      <c r="J120" s="82">
        <v>1041</v>
      </c>
    </row>
    <row r="121" spans="1:10">
      <c r="A121" s="9" t="s">
        <v>682</v>
      </c>
      <c r="B121" s="9" t="e">
        <f>CHOOSE(WEEKDAY(Table6[[#This Row],[Ngày]],1),"CN","T2","T3","T4","T5","T6","T7","CN")</f>
        <v>#VALUE!</v>
      </c>
      <c r="C121" t="e">
        <f>"Tháng "&amp;MONTH(Table6[[#This Row],[Ngày]]) &amp; "/" &amp;YEAR(Table6[[#This Row],[Ngày]])</f>
        <v>#VALUE!</v>
      </c>
      <c r="D121" t="e">
        <f>"Q "&amp;IF(Table6[[#This Row],[Ngày]]="","",ROUNDUP(MONTH(Table6[[#This Row],[Ngày]])/3,0)) &amp; "/" &amp;YEAR(Table6[[#This Row],[Ngày]])</f>
        <v>#VALUE!</v>
      </c>
      <c r="E121" t="e">
        <f>YEAR(Table6[[#This Row],[Ngày]])</f>
        <v>#VALUE!</v>
      </c>
      <c r="F121" t="str">
        <f>VLOOKUP(Table6[[#This Row],[Tên khoản mục]],TUKHOA_CHIPHI!$A$2:$D$42,4,FALSE)</f>
        <v>Chi phí cố định</v>
      </c>
      <c r="G121" t="str">
        <f>VLOOKUP(Table6[[#This Row],[Tên khoản mục]],TUKHOA_CHIPHI!$A$2:$D$42,3,FALSE)</f>
        <v>CPNS05</v>
      </c>
      <c r="H121" t="str">
        <f>VLOOKUP(Table6[[#This Row],[Tên khoản mục]],TUKHOA_CHIPHI!$A$2:$D$42,2,FALSE)</f>
        <v>Nhân sự</v>
      </c>
      <c r="I121" t="s">
        <v>581</v>
      </c>
      <c r="J121" s="82">
        <v>1130</v>
      </c>
    </row>
    <row r="122" spans="1:10">
      <c r="A122" s="9" t="s">
        <v>683</v>
      </c>
      <c r="B122" s="9" t="e">
        <f>CHOOSE(WEEKDAY(Table6[[#This Row],[Ngày]],1),"CN","T2","T3","T4","T5","T6","T7","CN")</f>
        <v>#VALUE!</v>
      </c>
      <c r="C122" t="e">
        <f>"Tháng "&amp;MONTH(Table6[[#This Row],[Ngày]]) &amp; "/" &amp;YEAR(Table6[[#This Row],[Ngày]])</f>
        <v>#VALUE!</v>
      </c>
      <c r="D122" t="e">
        <f>"Q "&amp;IF(Table6[[#This Row],[Ngày]]="","",ROUNDUP(MONTH(Table6[[#This Row],[Ngày]])/3,0)) &amp; "/" &amp;YEAR(Table6[[#This Row],[Ngày]])</f>
        <v>#VALUE!</v>
      </c>
      <c r="E122" t="e">
        <f>YEAR(Table6[[#This Row],[Ngày]])</f>
        <v>#VALUE!</v>
      </c>
      <c r="F122" t="str">
        <f>VLOOKUP(Table6[[#This Row],[Tên khoản mục]],TUKHOA_CHIPHI!$A$2:$D$42,4,FALSE)</f>
        <v>Chi phí cố định</v>
      </c>
      <c r="G122" t="str">
        <f>VLOOKUP(Table6[[#This Row],[Tên khoản mục]],TUKHOA_CHIPHI!$A$2:$D$42,3,FALSE)</f>
        <v>CPNS06</v>
      </c>
      <c r="H122" t="str">
        <f>VLOOKUP(Table6[[#This Row],[Tên khoản mục]],TUKHOA_CHIPHI!$A$2:$D$42,2,FALSE)</f>
        <v>Nhân sự</v>
      </c>
      <c r="I122" t="s">
        <v>582</v>
      </c>
      <c r="J122" s="82">
        <v>148</v>
      </c>
    </row>
    <row r="123" spans="1:10">
      <c r="A123" s="9" t="s">
        <v>684</v>
      </c>
      <c r="B123" s="9" t="e">
        <f>CHOOSE(WEEKDAY(Table6[[#This Row],[Ngày]],1),"CN","T2","T3","T4","T5","T6","T7","CN")</f>
        <v>#VALUE!</v>
      </c>
      <c r="C123" t="e">
        <f>"Tháng "&amp;MONTH(Table6[[#This Row],[Ngày]]) &amp; "/" &amp;YEAR(Table6[[#This Row],[Ngày]])</f>
        <v>#VALUE!</v>
      </c>
      <c r="D123" t="e">
        <f>"Q "&amp;IF(Table6[[#This Row],[Ngày]]="","",ROUNDUP(MONTH(Table6[[#This Row],[Ngày]])/3,0)) &amp; "/" &amp;YEAR(Table6[[#This Row],[Ngày]])</f>
        <v>#VALUE!</v>
      </c>
      <c r="E123" t="e">
        <f>YEAR(Table6[[#This Row],[Ngày]])</f>
        <v>#VALUE!</v>
      </c>
      <c r="F123" t="str">
        <f>VLOOKUP(Table6[[#This Row],[Tên khoản mục]],TUKHOA_CHIPHI!$A$2:$D$42,4,FALSE)</f>
        <v>Chi phí cố định</v>
      </c>
      <c r="G123" t="str">
        <f>VLOOKUP(Table6[[#This Row],[Tên khoản mục]],TUKHOA_CHIPHI!$A$2:$D$42,3,FALSE)</f>
        <v>CPVP01</v>
      </c>
      <c r="H123" t="str">
        <f>VLOOKUP(Table6[[#This Row],[Tên khoản mục]],TUKHOA_CHIPHI!$A$2:$D$42,2,FALSE)</f>
        <v>Văn phòng</v>
      </c>
      <c r="I123" t="s">
        <v>583</v>
      </c>
      <c r="J123" s="82">
        <v>2074</v>
      </c>
    </row>
    <row r="124" spans="1:10">
      <c r="A124" s="9" t="s">
        <v>684</v>
      </c>
      <c r="B124" s="9" t="e">
        <f>CHOOSE(WEEKDAY(Table6[[#This Row],[Ngày]],1),"CN","T2","T3","T4","T5","T6","T7","CN")</f>
        <v>#VALUE!</v>
      </c>
      <c r="C124" t="e">
        <f>"Tháng "&amp;MONTH(Table6[[#This Row],[Ngày]]) &amp; "/" &amp;YEAR(Table6[[#This Row],[Ngày]])</f>
        <v>#VALUE!</v>
      </c>
      <c r="D124" t="e">
        <f>"Q "&amp;IF(Table6[[#This Row],[Ngày]]="","",ROUNDUP(MONTH(Table6[[#This Row],[Ngày]])/3,0)) &amp; "/" &amp;YEAR(Table6[[#This Row],[Ngày]])</f>
        <v>#VALUE!</v>
      </c>
      <c r="E124" t="e">
        <f>YEAR(Table6[[#This Row],[Ngày]])</f>
        <v>#VALUE!</v>
      </c>
      <c r="F124" t="str">
        <f>VLOOKUP(Table6[[#This Row],[Tên khoản mục]],TUKHOA_CHIPHI!$A$2:$D$42,4,FALSE)</f>
        <v>Chi phí cố định</v>
      </c>
      <c r="G124" t="str">
        <f>VLOOKUP(Table6[[#This Row],[Tên khoản mục]],TUKHOA_CHIPHI!$A$2:$D$42,3,FALSE)</f>
        <v>CPVP02</v>
      </c>
      <c r="H124" t="str">
        <f>VLOOKUP(Table6[[#This Row],[Tên khoản mục]],TUKHOA_CHIPHI!$A$2:$D$42,2,FALSE)</f>
        <v>Văn phòng</v>
      </c>
      <c r="I124" t="s">
        <v>584</v>
      </c>
      <c r="J124" s="82">
        <v>98</v>
      </c>
    </row>
    <row r="125" spans="1:10">
      <c r="A125" s="9" t="s">
        <v>685</v>
      </c>
      <c r="B125" s="9" t="e">
        <f>CHOOSE(WEEKDAY(Table6[[#This Row],[Ngày]],1),"CN","T2","T3","T4","T5","T6","T7","CN")</f>
        <v>#VALUE!</v>
      </c>
      <c r="C125" t="e">
        <f>"Tháng "&amp;MONTH(Table6[[#This Row],[Ngày]]) &amp; "/" &amp;YEAR(Table6[[#This Row],[Ngày]])</f>
        <v>#VALUE!</v>
      </c>
      <c r="D125" t="e">
        <f>"Q "&amp;IF(Table6[[#This Row],[Ngày]]="","",ROUNDUP(MONTH(Table6[[#This Row],[Ngày]])/3,0)) &amp; "/" &amp;YEAR(Table6[[#This Row],[Ngày]])</f>
        <v>#VALUE!</v>
      </c>
      <c r="E125" t="e">
        <f>YEAR(Table6[[#This Row],[Ngày]])</f>
        <v>#VALUE!</v>
      </c>
      <c r="F125" t="str">
        <f>VLOOKUP(Table6[[#This Row],[Tên khoản mục]],TUKHOA_CHIPHI!$A$2:$D$42,4,FALSE)</f>
        <v>Chi phí cố định</v>
      </c>
      <c r="G125" t="str">
        <f>VLOOKUP(Table6[[#This Row],[Tên khoản mục]],TUKHOA_CHIPHI!$A$2:$D$42,3,FALSE)</f>
        <v>CPLV</v>
      </c>
      <c r="H125" t="str">
        <f>VLOOKUP(Table6[[#This Row],[Tên khoản mục]],TUKHOA_CHIPHI!$A$2:$D$42,2,FALSE)</f>
        <v>Chi phí khác</v>
      </c>
      <c r="I125" t="s">
        <v>585</v>
      </c>
      <c r="J125" s="82">
        <v>124</v>
      </c>
    </row>
    <row r="126" spans="1:10">
      <c r="A126" s="9" t="s">
        <v>685</v>
      </c>
      <c r="B126" s="9" t="e">
        <f>CHOOSE(WEEKDAY(Table6[[#This Row],[Ngày]],1),"CN","T2","T3","T4","T5","T6","T7","CN")</f>
        <v>#VALUE!</v>
      </c>
      <c r="C126" t="e">
        <f>"Tháng "&amp;MONTH(Table6[[#This Row],[Ngày]]) &amp; "/" &amp;YEAR(Table6[[#This Row],[Ngày]])</f>
        <v>#VALUE!</v>
      </c>
      <c r="D126" t="e">
        <f>"Q "&amp;IF(Table6[[#This Row],[Ngày]]="","",ROUNDUP(MONTH(Table6[[#This Row],[Ngày]])/3,0)) &amp; "/" &amp;YEAR(Table6[[#This Row],[Ngày]])</f>
        <v>#VALUE!</v>
      </c>
      <c r="E126" t="e">
        <f>YEAR(Table6[[#This Row],[Ngày]])</f>
        <v>#VALUE!</v>
      </c>
      <c r="F126" t="str">
        <f>VLOOKUP(Table6[[#This Row],[Tên khoản mục]],TUKHOA_CHIPHI!$A$2:$D$42,4,FALSE)</f>
        <v>Chi phí cố định</v>
      </c>
      <c r="G126" t="str">
        <f>VLOOKUP(Table6[[#This Row],[Tên khoản mục]],TUKHOA_CHIPHI!$A$2:$D$42,3,FALSE)</f>
        <v>CPCT</v>
      </c>
      <c r="H126" t="str">
        <f>VLOOKUP(Table6[[#This Row],[Tên khoản mục]],TUKHOA_CHIPHI!$A$2:$D$42,2,FALSE)</f>
        <v>Chi phí khác</v>
      </c>
      <c r="I126" t="s">
        <v>586</v>
      </c>
      <c r="J126" s="82">
        <v>100</v>
      </c>
    </row>
    <row r="127" spans="1:10">
      <c r="A127" s="9" t="s">
        <v>685</v>
      </c>
      <c r="B127" s="9" t="e">
        <f>CHOOSE(WEEKDAY(Table6[[#This Row],[Ngày]],1),"CN","T2","T3","T4","T5","T6","T7","CN")</f>
        <v>#VALUE!</v>
      </c>
      <c r="C127" t="e">
        <f>"Tháng "&amp;MONTH(Table6[[#This Row],[Ngày]]) &amp; "/" &amp;YEAR(Table6[[#This Row],[Ngày]])</f>
        <v>#VALUE!</v>
      </c>
      <c r="D127" t="e">
        <f>"Q "&amp;IF(Table6[[#This Row],[Ngày]]="","",ROUNDUP(MONTH(Table6[[#This Row],[Ngày]])/3,0)) &amp; "/" &amp;YEAR(Table6[[#This Row],[Ngày]])</f>
        <v>#VALUE!</v>
      </c>
      <c r="E127" t="e">
        <f>YEAR(Table6[[#This Row],[Ngày]])</f>
        <v>#VALUE!</v>
      </c>
      <c r="F127" t="str">
        <f>VLOOKUP(Table6[[#This Row],[Tên khoản mục]],TUKHOA_CHIPHI!$A$2:$D$42,4,FALSE)</f>
        <v>Chi phí cố định</v>
      </c>
      <c r="G127" t="str">
        <f>VLOOKUP(Table6[[#This Row],[Tên khoản mục]],TUKHOA_CHIPHI!$A$2:$D$42,3,FALSE)</f>
        <v>CPTK</v>
      </c>
      <c r="H127" t="str">
        <f>VLOOKUP(Table6[[#This Row],[Tên khoản mục]],TUKHOA_CHIPHI!$A$2:$D$42,2,FALSE)</f>
        <v>Chi phí khác</v>
      </c>
      <c r="I127" t="s">
        <v>587</v>
      </c>
      <c r="J127" s="82">
        <v>100</v>
      </c>
    </row>
    <row r="128" spans="1:10">
      <c r="A128" s="9" t="s">
        <v>685</v>
      </c>
      <c r="B128" s="9" t="e">
        <f>CHOOSE(WEEKDAY(Table6[[#This Row],[Ngày]],1),"CN","T2","T3","T4","T5","T6","T7","CN")</f>
        <v>#VALUE!</v>
      </c>
      <c r="C128" t="e">
        <f>"Tháng "&amp;MONTH(Table6[[#This Row],[Ngày]]) &amp; "/" &amp;YEAR(Table6[[#This Row],[Ngày]])</f>
        <v>#VALUE!</v>
      </c>
      <c r="D128" t="e">
        <f>"Q "&amp;IF(Table6[[#This Row],[Ngày]]="","",ROUNDUP(MONTH(Table6[[#This Row],[Ngày]])/3,0)) &amp; "/" &amp;YEAR(Table6[[#This Row],[Ngày]])</f>
        <v>#VALUE!</v>
      </c>
      <c r="E128" t="e">
        <f>YEAR(Table6[[#This Row],[Ngày]])</f>
        <v>#VALUE!</v>
      </c>
      <c r="F128" t="str">
        <f>VLOOKUP(Table6[[#This Row],[Tên khoản mục]],TUKHOA_CHIPHI!$A$2:$D$42,4,FALSE)</f>
        <v>Chi phí cố định</v>
      </c>
      <c r="G128" t="str">
        <f>VLOOKUP(Table6[[#This Row],[Tên khoản mục]],TUKHOA_CHIPHI!$A$2:$D$42,3,FALSE)</f>
        <v>CPDV</v>
      </c>
      <c r="H128" t="str">
        <f>VLOOKUP(Table6[[#This Row],[Tên khoản mục]],TUKHOA_CHIPHI!$A$2:$D$42,2,FALSE)</f>
        <v>Chi phí khác</v>
      </c>
      <c r="I128" t="s">
        <v>588</v>
      </c>
      <c r="J128" s="82">
        <v>130</v>
      </c>
    </row>
    <row r="129" spans="1:10">
      <c r="A129" s="9" t="s">
        <v>686</v>
      </c>
      <c r="B129" s="9" t="e">
        <f>CHOOSE(WEEKDAY(Table6[[#This Row],[Ngày]],1),"CN","T2","T3","T4","T5","T6","T7","CN")</f>
        <v>#VALUE!</v>
      </c>
      <c r="C129" t="e">
        <f>"Tháng "&amp;MONTH(Table6[[#This Row],[Ngày]]) &amp; "/" &amp;YEAR(Table6[[#This Row],[Ngày]])</f>
        <v>#VALUE!</v>
      </c>
      <c r="D129" t="e">
        <f>"Q "&amp;IF(Table6[[#This Row],[Ngày]]="","",ROUNDUP(MONTH(Table6[[#This Row],[Ngày]])/3,0)) &amp; "/" &amp;YEAR(Table6[[#This Row],[Ngày]])</f>
        <v>#VALUE!</v>
      </c>
      <c r="E129" t="e">
        <f>YEAR(Table6[[#This Row],[Ngày]])</f>
        <v>#VALUE!</v>
      </c>
      <c r="F129" t="str">
        <f>VLOOKUP(Table6[[#This Row],[Tên khoản mục]],TUKHOA_CHIPHI!$A$2:$D$42,4,FALSE)</f>
        <v>Chi phí cố định</v>
      </c>
      <c r="G129" t="str">
        <f>VLOOKUP(Table6[[#This Row],[Tên khoản mục]],TUKHOA_CHIPHI!$A$2:$D$42,3,FALSE)</f>
        <v>NDTH</v>
      </c>
      <c r="H129" t="str">
        <f>VLOOKUP(Table6[[#This Row],[Tên khoản mục]],TUKHOA_CHIPHI!$A$2:$D$42,2,FALSE)</f>
        <v>Chi phí khác</v>
      </c>
      <c r="I129" t="s">
        <v>589</v>
      </c>
      <c r="J129" s="82">
        <v>1275</v>
      </c>
    </row>
    <row r="130" spans="1:10">
      <c r="A130" s="9" t="s">
        <v>686</v>
      </c>
      <c r="B130" s="9" t="e">
        <f>CHOOSE(WEEKDAY(Table6[[#This Row],[Ngày]],1),"CN","T2","T3","T4","T5","T6","T7","CN")</f>
        <v>#VALUE!</v>
      </c>
      <c r="C130" t="e">
        <f>"Tháng "&amp;MONTH(Table6[[#This Row],[Ngày]]) &amp; "/" &amp;YEAR(Table6[[#This Row],[Ngày]])</f>
        <v>#VALUE!</v>
      </c>
      <c r="D130" t="e">
        <f>"Q "&amp;IF(Table6[[#This Row],[Ngày]]="","",ROUNDUP(MONTH(Table6[[#This Row],[Ngày]])/3,0)) &amp; "/" &amp;YEAR(Table6[[#This Row],[Ngày]])</f>
        <v>#VALUE!</v>
      </c>
      <c r="E130" t="e">
        <f>YEAR(Table6[[#This Row],[Ngày]])</f>
        <v>#VALUE!</v>
      </c>
      <c r="F130" t="str">
        <f>VLOOKUP(Table6[[#This Row],[Tên khoản mục]],TUKHOA_CHIPHI!$A$2:$D$42,4,FALSE)</f>
        <v>Chi phí biển đổi</v>
      </c>
      <c r="G130" t="str">
        <f>VLOOKUP(Table6[[#This Row],[Tên khoản mục]],TUKHOA_CHIPHI!$A$2:$D$42,3,FALSE)</f>
        <v>CPHH01</v>
      </c>
      <c r="H130" t="str">
        <f>VLOOKUP(Table6[[#This Row],[Tên khoản mục]],TUKHOA_CHIPHI!$A$2:$D$42,2,FALSE)</f>
        <v>Chi phí khác</v>
      </c>
      <c r="I130" t="s">
        <v>590</v>
      </c>
      <c r="J130" s="82">
        <v>138</v>
      </c>
    </row>
    <row r="131" spans="1:10">
      <c r="A131" s="9" t="s">
        <v>686</v>
      </c>
      <c r="B131" s="9" t="e">
        <f>CHOOSE(WEEKDAY(Table6[[#This Row],[Ngày]],1),"CN","T2","T3","T4","T5","T6","T7","CN")</f>
        <v>#VALUE!</v>
      </c>
      <c r="C131" t="e">
        <f>"Tháng "&amp;MONTH(Table6[[#This Row],[Ngày]]) &amp; "/" &amp;YEAR(Table6[[#This Row],[Ngày]])</f>
        <v>#VALUE!</v>
      </c>
      <c r="D131" t="e">
        <f>"Q "&amp;IF(Table6[[#This Row],[Ngày]]="","",ROUNDUP(MONTH(Table6[[#This Row],[Ngày]])/3,0)) &amp; "/" &amp;YEAR(Table6[[#This Row],[Ngày]])</f>
        <v>#VALUE!</v>
      </c>
      <c r="E131" t="e">
        <f>YEAR(Table6[[#This Row],[Ngày]])</f>
        <v>#VALUE!</v>
      </c>
      <c r="F131" t="str">
        <f>VLOOKUP(Table6[[#This Row],[Tên khoản mục]],TUKHOA_CHIPHI!$A$2:$D$42,4,FALSE)</f>
        <v>Chi phí biển đổi</v>
      </c>
      <c r="G131" t="str">
        <f>VLOOKUP(Table6[[#This Row],[Tên khoản mục]],TUKHOA_CHIPHI!$A$2:$D$42,3,FALSE)</f>
        <v>CPHH02</v>
      </c>
      <c r="H131" t="str">
        <f>VLOOKUP(Table6[[#This Row],[Tên khoản mục]],TUKHOA_CHIPHI!$A$2:$D$42,2,FALSE)</f>
        <v>Chi phí khác</v>
      </c>
      <c r="I131" t="s">
        <v>591</v>
      </c>
      <c r="J131" s="82">
        <v>208</v>
      </c>
    </row>
    <row r="132" spans="1:10">
      <c r="A132" s="9" t="s">
        <v>686</v>
      </c>
      <c r="B132" s="9" t="e">
        <f>CHOOSE(WEEKDAY(Table6[[#This Row],[Ngày]],1),"CN","T2","T3","T4","T5","T6","T7","CN")</f>
        <v>#VALUE!</v>
      </c>
      <c r="C132" t="e">
        <f>"Tháng "&amp;MONTH(Table6[[#This Row],[Ngày]]) &amp; "/" &amp;YEAR(Table6[[#This Row],[Ngày]])</f>
        <v>#VALUE!</v>
      </c>
      <c r="D132" t="e">
        <f>"Q "&amp;IF(Table6[[#This Row],[Ngày]]="","",ROUNDUP(MONTH(Table6[[#This Row],[Ngày]])/3,0)) &amp; "/" &amp;YEAR(Table6[[#This Row],[Ngày]])</f>
        <v>#VALUE!</v>
      </c>
      <c r="E132" t="e">
        <f>YEAR(Table6[[#This Row],[Ngày]])</f>
        <v>#VALUE!</v>
      </c>
      <c r="F132" t="str">
        <f>VLOOKUP(Table6[[#This Row],[Tên khoản mục]],TUKHOA_CHIPHI!$A$2:$D$42,4,FALSE)</f>
        <v>Chi phí biển đổi</v>
      </c>
      <c r="G132" t="str">
        <f>VLOOKUP(Table6[[#This Row],[Tên khoản mục]],TUKHOA_CHIPHI!$A$2:$D$42,3,FALSE)</f>
        <v>CPHH03</v>
      </c>
      <c r="H132" t="str">
        <f>VLOOKUP(Table6[[#This Row],[Tên khoản mục]],TUKHOA_CHIPHI!$A$2:$D$42,2,FALSE)</f>
        <v>Chi phí khác</v>
      </c>
      <c r="I132" t="s">
        <v>592</v>
      </c>
      <c r="J132" s="82">
        <v>131</v>
      </c>
    </row>
    <row r="133" spans="1:10">
      <c r="A133" s="9" t="s">
        <v>686</v>
      </c>
      <c r="B133" s="9" t="e">
        <f>CHOOSE(WEEKDAY(Table6[[#This Row],[Ngày]],1),"CN","T2","T3","T4","T5","T6","T7","CN")</f>
        <v>#VALUE!</v>
      </c>
      <c r="C133" t="e">
        <f>"Tháng "&amp;MONTH(Table6[[#This Row],[Ngày]]) &amp; "/" &amp;YEAR(Table6[[#This Row],[Ngày]])</f>
        <v>#VALUE!</v>
      </c>
      <c r="D133" t="e">
        <f>"Q "&amp;IF(Table6[[#This Row],[Ngày]]="","",ROUNDUP(MONTH(Table6[[#This Row],[Ngày]])/3,0)) &amp; "/" &amp;YEAR(Table6[[#This Row],[Ngày]])</f>
        <v>#VALUE!</v>
      </c>
      <c r="E133" t="e">
        <f>YEAR(Table6[[#This Row],[Ngày]])</f>
        <v>#VALUE!</v>
      </c>
      <c r="F133" t="str">
        <f>VLOOKUP(Table6[[#This Row],[Tên khoản mục]],TUKHOA_CHIPHI!$A$2:$D$42,4,FALSE)</f>
        <v>Chi phí biển đổi</v>
      </c>
      <c r="G133" t="str">
        <f>VLOOKUP(Table6[[#This Row],[Tên khoản mục]],TUKHOA_CHIPHI!$A$2:$D$42,3,FALSE)</f>
        <v>CPVC01</v>
      </c>
      <c r="H133" t="str">
        <f>VLOOKUP(Table6[[#This Row],[Tên khoản mục]],TUKHOA_CHIPHI!$A$2:$D$42,2,FALSE)</f>
        <v>Logistics</v>
      </c>
      <c r="I133" t="s">
        <v>593</v>
      </c>
      <c r="J133" s="82">
        <v>179.82222222222222</v>
      </c>
    </row>
    <row r="134" spans="1:10">
      <c r="A134" s="9" t="s">
        <v>686</v>
      </c>
      <c r="B134" s="9" t="e">
        <f>CHOOSE(WEEKDAY(Table6[[#This Row],[Ngày]],1),"CN","T2","T3","T4","T5","T6","T7","CN")</f>
        <v>#VALUE!</v>
      </c>
      <c r="C134" t="e">
        <f>"Tháng "&amp;MONTH(Table6[[#This Row],[Ngày]]) &amp; "/" &amp;YEAR(Table6[[#This Row],[Ngày]])</f>
        <v>#VALUE!</v>
      </c>
      <c r="D134" t="e">
        <f>"Q "&amp;IF(Table6[[#This Row],[Ngày]]="","",ROUNDUP(MONTH(Table6[[#This Row],[Ngày]])/3,0)) &amp; "/" &amp;YEAR(Table6[[#This Row],[Ngày]])</f>
        <v>#VALUE!</v>
      </c>
      <c r="E134" t="e">
        <f>YEAR(Table6[[#This Row],[Ngày]])</f>
        <v>#VALUE!</v>
      </c>
      <c r="F134" t="str">
        <f>VLOOKUP(Table6[[#This Row],[Tên khoản mục]],TUKHOA_CHIPHI!$A$2:$D$42,4,FALSE)</f>
        <v>Chi phí biển đổi</v>
      </c>
      <c r="G134" t="str">
        <f>VLOOKUP(Table6[[#This Row],[Tên khoản mục]],TUKHOA_CHIPHI!$A$2:$D$42,3,FALSE)</f>
        <v>CPVC02</v>
      </c>
      <c r="H134" t="str">
        <f>VLOOKUP(Table6[[#This Row],[Tên khoản mục]],TUKHOA_CHIPHI!$A$2:$D$42,2,FALSE)</f>
        <v>Logistics</v>
      </c>
      <c r="I134" s="6" t="s">
        <v>594</v>
      </c>
      <c r="J134" s="82">
        <v>81.511111111111106</v>
      </c>
    </row>
    <row r="135" spans="1:10">
      <c r="A135" s="9" t="s">
        <v>687</v>
      </c>
      <c r="B135" s="9" t="e">
        <f>CHOOSE(WEEKDAY(Table6[[#This Row],[Ngày]],1),"CN","T2","T3","T4","T5","T6","T7","CN")</f>
        <v>#VALUE!</v>
      </c>
      <c r="C135" t="e">
        <f>"Tháng "&amp;MONTH(Table6[[#This Row],[Ngày]]) &amp; "/" &amp;YEAR(Table6[[#This Row],[Ngày]])</f>
        <v>#VALUE!</v>
      </c>
      <c r="D135" t="e">
        <f>"Q "&amp;IF(Table6[[#This Row],[Ngày]]="","",ROUNDUP(MONTH(Table6[[#This Row],[Ngày]])/3,0)) &amp; "/" &amp;YEAR(Table6[[#This Row],[Ngày]])</f>
        <v>#VALUE!</v>
      </c>
      <c r="E135" t="e">
        <f>YEAR(Table6[[#This Row],[Ngày]])</f>
        <v>#VALUE!</v>
      </c>
      <c r="F135" t="str">
        <f>VLOOKUP(Table6[[#This Row],[Tên khoản mục]],TUKHOA_CHIPHI!$A$2:$D$42,4,FALSE)</f>
        <v>Chi phí biển đổi</v>
      </c>
      <c r="G135" t="str">
        <f>VLOOKUP(Table6[[#This Row],[Tên khoản mục]],TUKHOA_CHIPHI!$A$2:$D$42,3,FALSE)</f>
        <v>CPVC03</v>
      </c>
      <c r="H135" t="str">
        <f>VLOOKUP(Table6[[#This Row],[Tên khoản mục]],TUKHOA_CHIPHI!$A$2:$D$42,2,FALSE)</f>
        <v>Logistics</v>
      </c>
      <c r="I135" t="s">
        <v>595</v>
      </c>
      <c r="J135" s="82">
        <v>138.13333333333333</v>
      </c>
    </row>
    <row r="136" spans="1:10">
      <c r="A136" s="9" t="s">
        <v>688</v>
      </c>
      <c r="B136" s="9" t="e">
        <f>CHOOSE(WEEKDAY(Table6[[#This Row],[Ngày]],1),"CN","T2","T3","T4","T5","T6","T7","CN")</f>
        <v>#VALUE!</v>
      </c>
      <c r="C136" t="e">
        <f>"Tháng "&amp;MONTH(Table6[[#This Row],[Ngày]]) &amp; "/" &amp;YEAR(Table6[[#This Row],[Ngày]])</f>
        <v>#VALUE!</v>
      </c>
      <c r="D136" t="e">
        <f>"Q "&amp;IF(Table6[[#This Row],[Ngày]]="","",ROUNDUP(MONTH(Table6[[#This Row],[Ngày]])/3,0)) &amp; "/" &amp;YEAR(Table6[[#This Row],[Ngày]])</f>
        <v>#VALUE!</v>
      </c>
      <c r="E136" t="e">
        <f>YEAR(Table6[[#This Row],[Ngày]])</f>
        <v>#VALUE!</v>
      </c>
      <c r="F136" t="str">
        <f>VLOOKUP(Table6[[#This Row],[Tên khoản mục]],TUKHOA_CHIPHI!$A$2:$D$42,4,FALSE)</f>
        <v>Chi phí biển đổi</v>
      </c>
      <c r="G136" t="str">
        <f>VLOOKUP(Table6[[#This Row],[Tên khoản mục]],TUKHOA_CHIPHI!$A$2:$D$42,3,FALSE)</f>
        <v>CPVC04</v>
      </c>
      <c r="H136" t="str">
        <f>VLOOKUP(Table6[[#This Row],[Tên khoản mục]],TUKHOA_CHIPHI!$A$2:$D$42,2,FALSE)</f>
        <v>Logistics</v>
      </c>
      <c r="I136" t="s">
        <v>596</v>
      </c>
      <c r="J136" s="82">
        <v>91.466666666666654</v>
      </c>
    </row>
    <row r="137" spans="1:10">
      <c r="A137" s="9" t="s">
        <v>689</v>
      </c>
      <c r="B137" s="9" t="e">
        <f>CHOOSE(WEEKDAY(Table6[[#This Row],[Ngày]],1),"CN","T2","T3","T4","T5","T6","T7","CN")</f>
        <v>#VALUE!</v>
      </c>
      <c r="C137" t="e">
        <f>"Tháng "&amp;MONTH(Table6[[#This Row],[Ngày]]) &amp; "/" &amp;YEAR(Table6[[#This Row],[Ngày]])</f>
        <v>#VALUE!</v>
      </c>
      <c r="D137" t="e">
        <f>"Q "&amp;IF(Table6[[#This Row],[Ngày]]="","",ROUNDUP(MONTH(Table6[[#This Row],[Ngày]])/3,0)) &amp; "/" &amp;YEAR(Table6[[#This Row],[Ngày]])</f>
        <v>#VALUE!</v>
      </c>
      <c r="E137" t="e">
        <f>YEAR(Table6[[#This Row],[Ngày]])</f>
        <v>#VALUE!</v>
      </c>
      <c r="F137" t="str">
        <f>VLOOKUP(Table6[[#This Row],[Tên khoản mục]],TUKHOA_CHIPHI!$A$2:$D$42,4,FALSE)</f>
        <v>Chi phí biển đổi</v>
      </c>
      <c r="G137" t="str">
        <f>VLOOKUP(Table6[[#This Row],[Tên khoản mục]],TUKHOA_CHIPHI!$A$2:$D$42,3,FALSE)</f>
        <v>CPMRFB01</v>
      </c>
      <c r="H137" t="str">
        <f>VLOOKUP(Table6[[#This Row],[Tên khoản mục]],TUKHOA_CHIPHI!$A$2:$D$42,2,FALSE)</f>
        <v>Marketing</v>
      </c>
      <c r="I137" t="s">
        <v>632</v>
      </c>
      <c r="J137" s="82">
        <v>1797</v>
      </c>
    </row>
    <row r="138" spans="1:10">
      <c r="A138" s="9" t="s">
        <v>689</v>
      </c>
      <c r="B138" s="9" t="e">
        <f>CHOOSE(WEEKDAY(Table6[[#This Row],[Ngày]],1),"CN","T2","T3","T4","T5","T6","T7","CN")</f>
        <v>#VALUE!</v>
      </c>
      <c r="C138" t="e">
        <f>"Tháng "&amp;MONTH(Table6[[#This Row],[Ngày]]) &amp; "/" &amp;YEAR(Table6[[#This Row],[Ngày]])</f>
        <v>#VALUE!</v>
      </c>
      <c r="D138" t="e">
        <f>"Q "&amp;IF(Table6[[#This Row],[Ngày]]="","",ROUNDUP(MONTH(Table6[[#This Row],[Ngày]])/3,0)) &amp; "/" &amp;YEAR(Table6[[#This Row],[Ngày]])</f>
        <v>#VALUE!</v>
      </c>
      <c r="E138" t="e">
        <f>YEAR(Table6[[#This Row],[Ngày]])</f>
        <v>#VALUE!</v>
      </c>
      <c r="F138" t="str">
        <f>VLOOKUP(Table6[[#This Row],[Tên khoản mục]],TUKHOA_CHIPHI!$A$2:$D$42,4,FALSE)</f>
        <v>Chi phí biển đổi</v>
      </c>
      <c r="G138" t="str">
        <f>VLOOKUP(Table6[[#This Row],[Tên khoản mục]],TUKHOA_CHIPHI!$A$2:$D$42,3,FALSE)</f>
        <v>CPMRFB02</v>
      </c>
      <c r="H138" t="str">
        <f>VLOOKUP(Table6[[#This Row],[Tên khoản mục]],TUKHOA_CHIPHI!$A$2:$D$42,2,FALSE)</f>
        <v>Marketing</v>
      </c>
      <c r="I138" t="s">
        <v>633</v>
      </c>
      <c r="J138" s="82">
        <v>1693</v>
      </c>
    </row>
    <row r="139" spans="1:10">
      <c r="A139" s="9" t="s">
        <v>689</v>
      </c>
      <c r="B139" s="9" t="e">
        <f>CHOOSE(WEEKDAY(Table6[[#This Row],[Ngày]],1),"CN","T2","T3","T4","T5","T6","T7","CN")</f>
        <v>#VALUE!</v>
      </c>
      <c r="C139" t="e">
        <f>"Tháng "&amp;MONTH(Table6[[#This Row],[Ngày]]) &amp; "/" &amp;YEAR(Table6[[#This Row],[Ngày]])</f>
        <v>#VALUE!</v>
      </c>
      <c r="D139" t="e">
        <f>"Q "&amp;IF(Table6[[#This Row],[Ngày]]="","",ROUNDUP(MONTH(Table6[[#This Row],[Ngày]])/3,0)) &amp; "/" &amp;YEAR(Table6[[#This Row],[Ngày]])</f>
        <v>#VALUE!</v>
      </c>
      <c r="E139" t="e">
        <f>YEAR(Table6[[#This Row],[Ngày]])</f>
        <v>#VALUE!</v>
      </c>
      <c r="F139" t="str">
        <f>VLOOKUP(Table6[[#This Row],[Tên khoản mục]],TUKHOA_CHIPHI!$A$2:$D$42,4,FALSE)</f>
        <v>Chi phí biển đổi</v>
      </c>
      <c r="G139" t="str">
        <f>VLOOKUP(Table6[[#This Row],[Tên khoản mục]],TUKHOA_CHIPHI!$A$2:$D$42,3,FALSE)</f>
        <v>CPMRYTB01</v>
      </c>
      <c r="H139" t="str">
        <f>VLOOKUP(Table6[[#This Row],[Tên khoản mục]],TUKHOA_CHIPHI!$A$2:$D$42,2,FALSE)</f>
        <v>Marketing</v>
      </c>
      <c r="I139" t="s">
        <v>636</v>
      </c>
      <c r="J139" s="82">
        <v>1708</v>
      </c>
    </row>
    <row r="140" spans="1:10">
      <c r="A140" s="9" t="s">
        <v>690</v>
      </c>
      <c r="B140" s="9" t="e">
        <f>CHOOSE(WEEKDAY(Table6[[#This Row],[Ngày]],1),"CN","T2","T3","T4","T5","T6","T7","CN")</f>
        <v>#VALUE!</v>
      </c>
      <c r="C140" t="e">
        <f>"Tháng "&amp;MONTH(Table6[[#This Row],[Ngày]]) &amp; "/" &amp;YEAR(Table6[[#This Row],[Ngày]])</f>
        <v>#VALUE!</v>
      </c>
      <c r="D140" t="e">
        <f>"Q "&amp;IF(Table6[[#This Row],[Ngày]]="","",ROUNDUP(MONTH(Table6[[#This Row],[Ngày]])/3,0)) &amp; "/" &amp;YEAR(Table6[[#This Row],[Ngày]])</f>
        <v>#VALUE!</v>
      </c>
      <c r="E140" t="e">
        <f>YEAR(Table6[[#This Row],[Ngày]])</f>
        <v>#VALUE!</v>
      </c>
      <c r="F140" t="str">
        <f>VLOOKUP(Table6[[#This Row],[Tên khoản mục]],TUKHOA_CHIPHI!$A$2:$D$42,4,FALSE)</f>
        <v>Chi phí biển đổi</v>
      </c>
      <c r="G140" t="str">
        <f>VLOOKUP(Table6[[#This Row],[Tên khoản mục]],TUKHOA_CHIPHI!$A$2:$D$42,3,FALSE)</f>
        <v>CPMRYTB01</v>
      </c>
      <c r="H140" t="str">
        <f>VLOOKUP(Table6[[#This Row],[Tên khoản mục]],TUKHOA_CHIPHI!$A$2:$D$42,2,FALSE)</f>
        <v>Marketing</v>
      </c>
      <c r="I140" t="s">
        <v>636</v>
      </c>
      <c r="J140" s="82">
        <v>1842</v>
      </c>
    </row>
    <row r="141" spans="1:10">
      <c r="A141" s="9" t="s">
        <v>690</v>
      </c>
      <c r="B141" s="9" t="e">
        <f>CHOOSE(WEEKDAY(Table6[[#This Row],[Ngày]],1),"CN","T2","T3","T4","T5","T6","T7","CN")</f>
        <v>#VALUE!</v>
      </c>
      <c r="C141" t="e">
        <f>"Tháng "&amp;MONTH(Table6[[#This Row],[Ngày]]) &amp; "/" &amp;YEAR(Table6[[#This Row],[Ngày]])</f>
        <v>#VALUE!</v>
      </c>
      <c r="D141" t="e">
        <f>"Q "&amp;IF(Table6[[#This Row],[Ngày]]="","",ROUNDUP(MONTH(Table6[[#This Row],[Ngày]])/3,0)) &amp; "/" &amp;YEAR(Table6[[#This Row],[Ngày]])</f>
        <v>#VALUE!</v>
      </c>
      <c r="E141" t="e">
        <f>YEAR(Table6[[#This Row],[Ngày]])</f>
        <v>#VALUE!</v>
      </c>
      <c r="F141" t="str">
        <f>VLOOKUP(Table6[[#This Row],[Tên khoản mục]],TUKHOA_CHIPHI!$A$2:$D$42,4,FALSE)</f>
        <v>Chi phí biển đổi</v>
      </c>
      <c r="G141" t="str">
        <f>VLOOKUP(Table6[[#This Row],[Tên khoản mục]],TUKHOA_CHIPHI!$A$2:$D$42,3,FALSE)</f>
        <v>CPMREC01</v>
      </c>
      <c r="H141" t="str">
        <f>VLOOKUP(Table6[[#This Row],[Tên khoản mục]],TUKHOA_CHIPHI!$A$2:$D$42,2,FALSE)</f>
        <v>Marketing</v>
      </c>
      <c r="I141" t="s">
        <v>641</v>
      </c>
      <c r="J141" s="82">
        <v>1731</v>
      </c>
    </row>
    <row r="142" spans="1:10">
      <c r="A142" s="9" t="s">
        <v>691</v>
      </c>
      <c r="B142" s="9" t="e">
        <f>CHOOSE(WEEKDAY(Table6[[#This Row],[Ngày]],1),"CN","T2","T3","T4","T5","T6","T7","CN")</f>
        <v>#VALUE!</v>
      </c>
      <c r="C142" t="e">
        <f>"Tháng "&amp;MONTH(Table6[[#This Row],[Ngày]]) &amp; "/" &amp;YEAR(Table6[[#This Row],[Ngày]])</f>
        <v>#VALUE!</v>
      </c>
      <c r="D142" t="e">
        <f>"Q "&amp;IF(Table6[[#This Row],[Ngày]]="","",ROUNDUP(MONTH(Table6[[#This Row],[Ngày]])/3,0)) &amp; "/" &amp;YEAR(Table6[[#This Row],[Ngày]])</f>
        <v>#VALUE!</v>
      </c>
      <c r="E142" t="e">
        <f>YEAR(Table6[[#This Row],[Ngày]])</f>
        <v>#VALUE!</v>
      </c>
      <c r="F142" t="str">
        <f>VLOOKUP(Table6[[#This Row],[Tên khoản mục]],TUKHOA_CHIPHI!$A$2:$D$42,4,FALSE)</f>
        <v>Chi phí biển đổi</v>
      </c>
      <c r="G142" t="str">
        <f>VLOOKUP(Table6[[#This Row],[Tên khoản mục]],TUKHOA_CHIPHI!$A$2:$D$42,3,FALSE)</f>
        <v>CPMREC02</v>
      </c>
      <c r="H142" t="str">
        <f>VLOOKUP(Table6[[#This Row],[Tên khoản mục]],TUKHOA_CHIPHI!$A$2:$D$42,2,FALSE)</f>
        <v>Marketing</v>
      </c>
      <c r="I142" t="s">
        <v>642</v>
      </c>
      <c r="J142" s="82">
        <v>1714</v>
      </c>
    </row>
    <row r="143" spans="1:10">
      <c r="A143" s="9" t="s">
        <v>691</v>
      </c>
      <c r="B143" s="9" t="e">
        <f>CHOOSE(WEEKDAY(Table6[[#This Row],[Ngày]],1),"CN","T2","T3","T4","T5","T6","T7","CN")</f>
        <v>#VALUE!</v>
      </c>
      <c r="C143" t="e">
        <f>"Tháng "&amp;MONTH(Table6[[#This Row],[Ngày]]) &amp; "/" &amp;YEAR(Table6[[#This Row],[Ngày]])</f>
        <v>#VALUE!</v>
      </c>
      <c r="D143" t="e">
        <f>"Q "&amp;IF(Table6[[#This Row],[Ngày]]="","",ROUNDUP(MONTH(Table6[[#This Row],[Ngày]])/3,0)) &amp; "/" &amp;YEAR(Table6[[#This Row],[Ngày]])</f>
        <v>#VALUE!</v>
      </c>
      <c r="E143" t="e">
        <f>YEAR(Table6[[#This Row],[Ngày]])</f>
        <v>#VALUE!</v>
      </c>
      <c r="F143" t="str">
        <f>VLOOKUP(Table6[[#This Row],[Tên khoản mục]],TUKHOA_CHIPHI!$A$2:$D$42,4,FALSE)</f>
        <v>Chi phí biển đổi</v>
      </c>
      <c r="G143" t="str">
        <f>VLOOKUP(Table6[[#This Row],[Tên khoản mục]],TUKHOA_CHIPHI!$A$2:$D$42,3,FALSE)</f>
        <v>CPPFA01</v>
      </c>
      <c r="H143" t="str">
        <f>VLOOKUP(Table6[[#This Row],[Tên khoản mục]],TUKHOA_CHIPHI!$A$2:$D$42,2,FALSE)</f>
        <v>Platform fee - Amazon</v>
      </c>
      <c r="I143" t="s">
        <v>643</v>
      </c>
      <c r="J143" s="82">
        <v>4191</v>
      </c>
    </row>
    <row r="144" spans="1:10">
      <c r="A144" s="9" t="s">
        <v>691</v>
      </c>
      <c r="B144" s="9" t="e">
        <f>CHOOSE(WEEKDAY(Table6[[#This Row],[Ngày]],1),"CN","T2","T3","T4","T5","T6","T7","CN")</f>
        <v>#VALUE!</v>
      </c>
      <c r="C144" t="e">
        <f>"Tháng "&amp;MONTH(Table6[[#This Row],[Ngày]]) &amp; "/" &amp;YEAR(Table6[[#This Row],[Ngày]])</f>
        <v>#VALUE!</v>
      </c>
      <c r="D144" t="e">
        <f>"Q "&amp;IF(Table6[[#This Row],[Ngày]]="","",ROUNDUP(MONTH(Table6[[#This Row],[Ngày]])/3,0)) &amp; "/" &amp;YEAR(Table6[[#This Row],[Ngày]])</f>
        <v>#VALUE!</v>
      </c>
      <c r="E144" t="e">
        <f>YEAR(Table6[[#This Row],[Ngày]])</f>
        <v>#VALUE!</v>
      </c>
      <c r="F144" t="str">
        <f>VLOOKUP(Table6[[#This Row],[Tên khoản mục]],TUKHOA_CHIPHI!$A$2:$D$42,4,FALSE)</f>
        <v>Chi phí biển đổi</v>
      </c>
      <c r="G144" t="str">
        <f>VLOOKUP(Table6[[#This Row],[Tên khoản mục]],TUKHOA_CHIPHI!$A$2:$D$42,3,FALSE)</f>
        <v>CPPFA02</v>
      </c>
      <c r="H144" t="str">
        <f>VLOOKUP(Table6[[#This Row],[Tên khoản mục]],TUKHOA_CHIPHI!$A$2:$D$42,2,FALSE)</f>
        <v>Platform fee - Amazon</v>
      </c>
      <c r="I144" t="s">
        <v>644</v>
      </c>
      <c r="J144" s="82">
        <v>4223</v>
      </c>
    </row>
    <row r="145" spans="1:10">
      <c r="A145" s="9" t="s">
        <v>691</v>
      </c>
      <c r="B145" s="9" t="e">
        <f>CHOOSE(WEEKDAY(Table6[[#This Row],[Ngày]],1),"CN","T2","T3","T4","T5","T6","T7","CN")</f>
        <v>#VALUE!</v>
      </c>
      <c r="C145" t="e">
        <f>"Tháng "&amp;MONTH(Table6[[#This Row],[Ngày]]) &amp; "/" &amp;YEAR(Table6[[#This Row],[Ngày]])</f>
        <v>#VALUE!</v>
      </c>
      <c r="D145" t="e">
        <f>"Q "&amp;IF(Table6[[#This Row],[Ngày]]="","",ROUNDUP(MONTH(Table6[[#This Row],[Ngày]])/3,0)) &amp; "/" &amp;YEAR(Table6[[#This Row],[Ngày]])</f>
        <v>#VALUE!</v>
      </c>
      <c r="E145" t="e">
        <f>YEAR(Table6[[#This Row],[Ngày]])</f>
        <v>#VALUE!</v>
      </c>
      <c r="F145" t="str">
        <f>VLOOKUP(Table6[[#This Row],[Tên khoản mục]],TUKHOA_CHIPHI!$A$2:$D$42,4,FALSE)</f>
        <v>Chi phí biển đổi</v>
      </c>
      <c r="G145" t="str">
        <f>VLOOKUP(Table6[[#This Row],[Tên khoản mục]],TUKHOA_CHIPHI!$A$2:$D$42,3,FALSE)</f>
        <v>CPPFA03</v>
      </c>
      <c r="H145" t="str">
        <f>VLOOKUP(Table6[[#This Row],[Tên khoản mục]],TUKHOA_CHIPHI!$A$2:$D$42,2,FALSE)</f>
        <v>Platform fee - Amazon</v>
      </c>
      <c r="I145" t="s">
        <v>645</v>
      </c>
      <c r="J145" s="82">
        <v>4307</v>
      </c>
    </row>
    <row r="146" spans="1:10">
      <c r="A146" s="9" t="s">
        <v>692</v>
      </c>
      <c r="B146" s="9" t="e">
        <f>CHOOSE(WEEKDAY(Table6[[#This Row],[Ngày]],1),"CN","T2","T3","T4","T5","T6","T7","CN")</f>
        <v>#VALUE!</v>
      </c>
      <c r="C146" t="e">
        <f>"Tháng "&amp;MONTH(Table6[[#This Row],[Ngày]]) &amp; "/" &amp;YEAR(Table6[[#This Row],[Ngày]])</f>
        <v>#VALUE!</v>
      </c>
      <c r="D146" t="e">
        <f>"Q "&amp;IF(Table6[[#This Row],[Ngày]]="","",ROUNDUP(MONTH(Table6[[#This Row],[Ngày]])/3,0)) &amp; "/" &amp;YEAR(Table6[[#This Row],[Ngày]])</f>
        <v>#VALUE!</v>
      </c>
      <c r="E146" t="e">
        <f>YEAR(Table6[[#This Row],[Ngày]])</f>
        <v>#VALUE!</v>
      </c>
      <c r="F146" t="str">
        <f>VLOOKUP(Table6[[#This Row],[Tên khoản mục]],TUKHOA_CHIPHI!$A$2:$D$42,4,FALSE)</f>
        <v>Chi phí biển đổi</v>
      </c>
      <c r="G146" t="str">
        <f>VLOOKUP(Table6[[#This Row],[Tên khoản mục]],TUKHOA_CHIPHI!$A$2:$D$42,3,FALSE)</f>
        <v>CPPFA04</v>
      </c>
      <c r="H146" t="str">
        <f>VLOOKUP(Table6[[#This Row],[Tên khoản mục]],TUKHOA_CHIPHI!$A$2:$D$42,2,FALSE)</f>
        <v>Platform fee - Amazon</v>
      </c>
      <c r="I146" t="s">
        <v>646</v>
      </c>
      <c r="J146" s="82">
        <v>4156</v>
      </c>
    </row>
    <row r="147" spans="1:10">
      <c r="A147" s="9" t="s">
        <v>692</v>
      </c>
      <c r="B147" s="9" t="e">
        <f>CHOOSE(WEEKDAY(Table6[[#This Row],[Ngày]],1),"CN","T2","T3","T4","T5","T6","T7","CN")</f>
        <v>#VALUE!</v>
      </c>
      <c r="C147" t="e">
        <f>"Tháng "&amp;MONTH(Table6[[#This Row],[Ngày]]) &amp; "/" &amp;YEAR(Table6[[#This Row],[Ngày]])</f>
        <v>#VALUE!</v>
      </c>
      <c r="D147" t="e">
        <f>"Q "&amp;IF(Table6[[#This Row],[Ngày]]="","",ROUNDUP(MONTH(Table6[[#This Row],[Ngày]])/3,0)) &amp; "/" &amp;YEAR(Table6[[#This Row],[Ngày]])</f>
        <v>#VALUE!</v>
      </c>
      <c r="E147" t="e">
        <f>YEAR(Table6[[#This Row],[Ngày]])</f>
        <v>#VALUE!</v>
      </c>
      <c r="F147" t="str">
        <f>VLOOKUP(Table6[[#This Row],[Tên khoản mục]],TUKHOA_CHIPHI!$A$2:$D$42,4,FALSE)</f>
        <v>Chi phí biển đổi</v>
      </c>
      <c r="G147" t="str">
        <f>VLOOKUP(Table6[[#This Row],[Tên khoản mục]],TUKHOA_CHIPHI!$A$2:$D$42,3,FALSE)</f>
        <v>CPPFA05</v>
      </c>
      <c r="H147" t="str">
        <f>VLOOKUP(Table6[[#This Row],[Tên khoản mục]],TUKHOA_CHIPHI!$A$2:$D$42,2,FALSE)</f>
        <v>Platform fee - Amazon</v>
      </c>
      <c r="I147" t="s">
        <v>647</v>
      </c>
      <c r="J147" s="82">
        <v>4127</v>
      </c>
    </row>
    <row r="148" spans="1:10">
      <c r="A148" s="9" t="s">
        <v>692</v>
      </c>
      <c r="B148" s="9" t="e">
        <f>CHOOSE(WEEKDAY(Table6[[#This Row],[Ngày]],1),"CN","T2","T3","T4","T5","T6","T7","CN")</f>
        <v>#VALUE!</v>
      </c>
      <c r="C148" t="e">
        <f>"Tháng "&amp;MONTH(Table6[[#This Row],[Ngày]]) &amp; "/" &amp;YEAR(Table6[[#This Row],[Ngày]])</f>
        <v>#VALUE!</v>
      </c>
      <c r="D148" t="e">
        <f>"Q "&amp;IF(Table6[[#This Row],[Ngày]]="","",ROUNDUP(MONTH(Table6[[#This Row],[Ngày]])/3,0)) &amp; "/" &amp;YEAR(Table6[[#This Row],[Ngày]])</f>
        <v>#VALUE!</v>
      </c>
      <c r="E148" t="e">
        <f>YEAR(Table6[[#This Row],[Ngày]])</f>
        <v>#VALUE!</v>
      </c>
      <c r="F148" t="str">
        <f>VLOOKUP(Table6[[#This Row],[Tên khoản mục]],TUKHOA_CHIPHI!$A$2:$D$42,4,FALSE)</f>
        <v>Chi phí biển đổi</v>
      </c>
      <c r="G148" t="str">
        <f>VLOOKUP(Table6[[#This Row],[Tên khoản mục]],TUKHOA_CHIPHI!$A$2:$D$42,3,FALSE)</f>
        <v>CPPFA06</v>
      </c>
      <c r="H148" t="str">
        <f>VLOOKUP(Table6[[#This Row],[Tên khoản mục]],TUKHOA_CHIPHI!$A$2:$D$42,2,FALSE)</f>
        <v>Platform fee - Amazon</v>
      </c>
      <c r="I148" t="s">
        <v>648</v>
      </c>
      <c r="J148" s="82">
        <v>4271</v>
      </c>
    </row>
    <row r="149" spans="1:10">
      <c r="A149" s="9" t="s">
        <v>693</v>
      </c>
      <c r="B149" s="9" t="e">
        <f>CHOOSE(WEEKDAY(Table6[[#This Row],[Ngày]],1),"CN","T2","T3","T4","T5","T6","T7","CN")</f>
        <v>#VALUE!</v>
      </c>
      <c r="C149" t="e">
        <f>"Tháng "&amp;MONTH(Table6[[#This Row],[Ngày]]) &amp; "/" &amp;YEAR(Table6[[#This Row],[Ngày]])</f>
        <v>#VALUE!</v>
      </c>
      <c r="D149" t="e">
        <f>"Q "&amp;IF(Table6[[#This Row],[Ngày]]="","",ROUNDUP(MONTH(Table6[[#This Row],[Ngày]])/3,0)) &amp; "/" &amp;YEAR(Table6[[#This Row],[Ngày]])</f>
        <v>#VALUE!</v>
      </c>
      <c r="E149" t="e">
        <f>YEAR(Table6[[#This Row],[Ngày]])</f>
        <v>#VALUE!</v>
      </c>
      <c r="F149" t="str">
        <f>VLOOKUP(Table6[[#This Row],[Tên khoản mục]],TUKHOA_CHIPHI!$A$2:$D$42,4,FALSE)</f>
        <v>Chi phí biển đổi</v>
      </c>
      <c r="G149" t="str">
        <f>VLOOKUP(Table6[[#This Row],[Tên khoản mục]],TUKHOA_CHIPHI!$A$2:$D$42,3,FALSE)</f>
        <v>CPPFE01</v>
      </c>
      <c r="H149" t="str">
        <f>VLOOKUP(Table6[[#This Row],[Tên khoản mục]],TUKHOA_CHIPHI!$A$2:$D$42,2,FALSE)</f>
        <v>Platform fee - Etsy</v>
      </c>
      <c r="I149" t="s">
        <v>649</v>
      </c>
      <c r="J149" s="82">
        <v>2124</v>
      </c>
    </row>
    <row r="150" spans="1:10">
      <c r="A150" s="9" t="s">
        <v>694</v>
      </c>
      <c r="B150" s="9" t="e">
        <f>CHOOSE(WEEKDAY(Table6[[#This Row],[Ngày]],1),"CN","T2","T3","T4","T5","T6","T7","CN")</f>
        <v>#VALUE!</v>
      </c>
      <c r="C150" t="e">
        <f>"Tháng "&amp;MONTH(Table6[[#This Row],[Ngày]]) &amp; "/" &amp;YEAR(Table6[[#This Row],[Ngày]])</f>
        <v>#VALUE!</v>
      </c>
      <c r="D150" t="e">
        <f>"Q "&amp;IF(Table6[[#This Row],[Ngày]]="","",ROUNDUP(MONTH(Table6[[#This Row],[Ngày]])/3,0)) &amp; "/" &amp;YEAR(Table6[[#This Row],[Ngày]])</f>
        <v>#VALUE!</v>
      </c>
      <c r="E150" t="e">
        <f>YEAR(Table6[[#This Row],[Ngày]])</f>
        <v>#VALUE!</v>
      </c>
      <c r="F150" t="str">
        <f>VLOOKUP(Table6[[#This Row],[Tên khoản mục]],TUKHOA_CHIPHI!$A$2:$D$42,4,FALSE)</f>
        <v>Chi phí biển đổi</v>
      </c>
      <c r="G150" t="str">
        <f>VLOOKUP(Table6[[#This Row],[Tên khoản mục]],TUKHOA_CHIPHI!$A$2:$D$42,3,FALSE)</f>
        <v>CPPFE02</v>
      </c>
      <c r="H150" t="str">
        <f>VLOOKUP(Table6[[#This Row],[Tên khoản mục]],TUKHOA_CHIPHI!$A$2:$D$42,2,FALSE)</f>
        <v>Platform fee - Etsy</v>
      </c>
      <c r="I150" t="s">
        <v>650</v>
      </c>
      <c r="J150" s="82">
        <v>2146</v>
      </c>
    </row>
    <row r="151" spans="1:10">
      <c r="A151" s="9" t="s">
        <v>695</v>
      </c>
      <c r="B151" s="9" t="e">
        <f>CHOOSE(WEEKDAY(Table6[[#This Row],[Ngày]],1),"CN","T2","T3","T4","T5","T6","T7","CN")</f>
        <v>#VALUE!</v>
      </c>
      <c r="C151" t="e">
        <f>"Tháng "&amp;MONTH(Table6[[#This Row],[Ngày]]) &amp; "/" &amp;YEAR(Table6[[#This Row],[Ngày]])</f>
        <v>#VALUE!</v>
      </c>
      <c r="D151" t="e">
        <f>"Q "&amp;IF(Table6[[#This Row],[Ngày]]="","",ROUNDUP(MONTH(Table6[[#This Row],[Ngày]])/3,0)) &amp; "/" &amp;YEAR(Table6[[#This Row],[Ngày]])</f>
        <v>#VALUE!</v>
      </c>
      <c r="E151" t="e">
        <f>YEAR(Table6[[#This Row],[Ngày]])</f>
        <v>#VALUE!</v>
      </c>
      <c r="F151" t="str">
        <f>VLOOKUP(Table6[[#This Row],[Tên khoản mục]],TUKHOA_CHIPHI!$A$2:$D$42,4,FALSE)</f>
        <v>Chi phí biển đổi</v>
      </c>
      <c r="G151" t="str">
        <f>VLOOKUP(Table6[[#This Row],[Tên khoản mục]],TUKHOA_CHIPHI!$A$2:$D$42,3,FALSE)</f>
        <v>CPPFE03</v>
      </c>
      <c r="H151" t="str">
        <f>VLOOKUP(Table6[[#This Row],[Tên khoản mục]],TUKHOA_CHIPHI!$A$2:$D$42,2,FALSE)</f>
        <v>Platform fee - Etsy</v>
      </c>
      <c r="I151" t="s">
        <v>651</v>
      </c>
      <c r="J151" s="82">
        <v>2171</v>
      </c>
    </row>
    <row r="152" spans="1:10">
      <c r="A152" s="9" t="s">
        <v>695</v>
      </c>
      <c r="B152" s="9" t="e">
        <f>CHOOSE(WEEKDAY(Table6[[#This Row],[Ngày]],1),"CN","T2","T3","T4","T5","T6","T7","CN")</f>
        <v>#VALUE!</v>
      </c>
      <c r="C152" t="e">
        <f>"Tháng "&amp;MONTH(Table6[[#This Row],[Ngày]]) &amp; "/" &amp;YEAR(Table6[[#This Row],[Ngày]])</f>
        <v>#VALUE!</v>
      </c>
      <c r="D152" t="e">
        <f>"Q "&amp;IF(Table6[[#This Row],[Ngày]]="","",ROUNDUP(MONTH(Table6[[#This Row],[Ngày]])/3,0)) &amp; "/" &amp;YEAR(Table6[[#This Row],[Ngày]])</f>
        <v>#VALUE!</v>
      </c>
      <c r="E152" t="e">
        <f>YEAR(Table6[[#This Row],[Ngày]])</f>
        <v>#VALUE!</v>
      </c>
      <c r="F152" t="str">
        <f>VLOOKUP(Table6[[#This Row],[Tên khoản mục]],TUKHOA_CHIPHI!$A$2:$D$42,4,FALSE)</f>
        <v>Chi phí biển đổi</v>
      </c>
      <c r="G152" t="str">
        <f>VLOOKUP(Table6[[#This Row],[Tên khoản mục]],TUKHOA_CHIPHI!$A$2:$D$42,3,FALSE)</f>
        <v>CPPFE04</v>
      </c>
      <c r="H152" t="str">
        <f>VLOOKUP(Table6[[#This Row],[Tên khoản mục]],TUKHOA_CHIPHI!$A$2:$D$42,2,FALSE)</f>
        <v>Platform fee - Etsy</v>
      </c>
      <c r="I152" t="s">
        <v>652</v>
      </c>
      <c r="J152" s="82">
        <v>2106</v>
      </c>
    </row>
    <row r="153" spans="1:10">
      <c r="A153" s="9" t="s">
        <v>695</v>
      </c>
      <c r="B153" s="9" t="e">
        <f>CHOOSE(WEEKDAY(Table6[[#This Row],[Ngày]],1),"CN","T2","T3","T4","T5","T6","T7","CN")</f>
        <v>#VALUE!</v>
      </c>
      <c r="C153" t="e">
        <f>"Tháng "&amp;MONTH(Table6[[#This Row],[Ngày]]) &amp; "/" &amp;YEAR(Table6[[#This Row],[Ngày]])</f>
        <v>#VALUE!</v>
      </c>
      <c r="D153" t="e">
        <f>"Q "&amp;IF(Table6[[#This Row],[Ngày]]="","",ROUNDUP(MONTH(Table6[[#This Row],[Ngày]])/3,0)) &amp; "/" &amp;YEAR(Table6[[#This Row],[Ngày]])</f>
        <v>#VALUE!</v>
      </c>
      <c r="E153" t="e">
        <f>YEAR(Table6[[#This Row],[Ngày]])</f>
        <v>#VALUE!</v>
      </c>
      <c r="F153" t="str">
        <f>VLOOKUP(Table6[[#This Row],[Tên khoản mục]],TUKHOA_CHIPHI!$A$2:$D$42,4,FALSE)</f>
        <v>Chi phí biển đổi</v>
      </c>
      <c r="G153" t="str">
        <f>VLOOKUP(Table6[[#This Row],[Tên khoản mục]],TUKHOA_CHIPHI!$A$2:$D$42,3,FALSE)</f>
        <v>CPPFE05</v>
      </c>
      <c r="H153" t="str">
        <f>VLOOKUP(Table6[[#This Row],[Tên khoản mục]],TUKHOA_CHIPHI!$A$2:$D$42,2,FALSE)</f>
        <v>Platform fee - Etsy</v>
      </c>
      <c r="I153" t="s">
        <v>653</v>
      </c>
      <c r="J153" s="82">
        <v>2207</v>
      </c>
    </row>
    <row r="154" spans="1:10">
      <c r="A154" s="9" t="s">
        <v>695</v>
      </c>
      <c r="B154" s="9" t="e">
        <f>CHOOSE(WEEKDAY(Table6[[#This Row],[Ngày]],1),"CN","T2","T3","T4","T5","T6","T7","CN")</f>
        <v>#VALUE!</v>
      </c>
      <c r="C154" t="e">
        <f>"Tháng "&amp;MONTH(Table6[[#This Row],[Ngày]]) &amp; "/" &amp;YEAR(Table6[[#This Row],[Ngày]])</f>
        <v>#VALUE!</v>
      </c>
      <c r="D154" t="e">
        <f>"Q "&amp;IF(Table6[[#This Row],[Ngày]]="","",ROUNDUP(MONTH(Table6[[#This Row],[Ngày]])/3,0)) &amp; "/" &amp;YEAR(Table6[[#This Row],[Ngày]])</f>
        <v>#VALUE!</v>
      </c>
      <c r="E154" t="e">
        <f>YEAR(Table6[[#This Row],[Ngày]])</f>
        <v>#VALUE!</v>
      </c>
      <c r="F154" t="str">
        <f>VLOOKUP(Table6[[#This Row],[Tên khoản mục]],TUKHOA_CHIPHI!$A$2:$D$42,4,FALSE)</f>
        <v>Chi phí biển đổi</v>
      </c>
      <c r="G154" t="str">
        <f>VLOOKUP(Table6[[#This Row],[Tên khoản mục]],TUKHOA_CHIPHI!$A$2:$D$42,3,FALSE)</f>
        <v>CPPFE06</v>
      </c>
      <c r="H154" t="str">
        <f>VLOOKUP(Table6[[#This Row],[Tên khoản mục]],TUKHOA_CHIPHI!$A$2:$D$42,2,FALSE)</f>
        <v>Platform fee - Etsy</v>
      </c>
      <c r="I154" t="s">
        <v>654</v>
      </c>
      <c r="J154" s="82">
        <v>2097</v>
      </c>
    </row>
    <row r="155" spans="1:10">
      <c r="A155" s="9" t="s">
        <v>696</v>
      </c>
      <c r="B155" s="9" t="e">
        <f>CHOOSE(WEEKDAY(Table6[[#This Row],[Ngày]],1),"CN","T2","T3","T4","T5","T6","T7","CN")</f>
        <v>#VALUE!</v>
      </c>
      <c r="C155" t="e">
        <f>"Tháng "&amp;MONTH(Table6[[#This Row],[Ngày]]) &amp; "/" &amp;YEAR(Table6[[#This Row],[Ngày]])</f>
        <v>#VALUE!</v>
      </c>
      <c r="D155" t="e">
        <f>"Q "&amp;IF(Table6[[#This Row],[Ngày]]="","",ROUNDUP(MONTH(Table6[[#This Row],[Ngày]])/3,0)) &amp; "/" &amp;YEAR(Table6[[#This Row],[Ngày]])</f>
        <v>#VALUE!</v>
      </c>
      <c r="E155" t="e">
        <f>YEAR(Table6[[#This Row],[Ngày]])</f>
        <v>#VALUE!</v>
      </c>
      <c r="F155" t="str">
        <f>VLOOKUP(Table6[[#This Row],[Tên khoản mục]],TUKHOA_CHIPHI!$A$2:$D$42,4,FALSE)</f>
        <v>Chi phí cố định</v>
      </c>
      <c r="G155" t="str">
        <f>VLOOKUP(Table6[[#This Row],[Tên khoản mục]],TUKHOA_CHIPHI!$A$2:$D$42,3,FALSE)</f>
        <v>CPNS01</v>
      </c>
      <c r="H155" t="str">
        <f>VLOOKUP(Table6[[#This Row],[Tên khoản mục]],TUKHOA_CHIPHI!$A$2:$D$42,2,FALSE)</f>
        <v>Nhân sự</v>
      </c>
      <c r="I155" t="s">
        <v>577</v>
      </c>
      <c r="J155" s="82">
        <v>1271</v>
      </c>
    </row>
    <row r="156" spans="1:10">
      <c r="A156" s="9" t="s">
        <v>697</v>
      </c>
      <c r="B156" s="9" t="e">
        <f>CHOOSE(WEEKDAY(Table6[[#This Row],[Ngày]],1),"CN","T2","T3","T4","T5","T6","T7","CN")</f>
        <v>#VALUE!</v>
      </c>
      <c r="C156" t="e">
        <f>"Tháng "&amp;MONTH(Table6[[#This Row],[Ngày]]) &amp; "/" &amp;YEAR(Table6[[#This Row],[Ngày]])</f>
        <v>#VALUE!</v>
      </c>
      <c r="D156" t="e">
        <f>"Q "&amp;IF(Table6[[#This Row],[Ngày]]="","",ROUNDUP(MONTH(Table6[[#This Row],[Ngày]])/3,0)) &amp; "/" &amp;YEAR(Table6[[#This Row],[Ngày]])</f>
        <v>#VALUE!</v>
      </c>
      <c r="E156" t="e">
        <f>YEAR(Table6[[#This Row],[Ngày]])</f>
        <v>#VALUE!</v>
      </c>
      <c r="F156" t="str">
        <f>VLOOKUP(Table6[[#This Row],[Tên khoản mục]],TUKHOA_CHIPHI!$A$2:$D$42,4,FALSE)</f>
        <v>Chi phí cố định</v>
      </c>
      <c r="G156" t="str">
        <f>VLOOKUP(Table6[[#This Row],[Tên khoản mục]],TUKHOA_CHIPHI!$A$2:$D$42,3,FALSE)</f>
        <v>CPNS02</v>
      </c>
      <c r="H156" t="str">
        <f>VLOOKUP(Table6[[#This Row],[Tên khoản mục]],TUKHOA_CHIPHI!$A$2:$D$42,2,FALSE)</f>
        <v>Nhân sự</v>
      </c>
      <c r="I156" t="s">
        <v>578</v>
      </c>
      <c r="J156" s="82">
        <v>50</v>
      </c>
    </row>
    <row r="157" spans="1:10">
      <c r="A157" s="9" t="s">
        <v>697</v>
      </c>
      <c r="B157" s="9" t="e">
        <f>CHOOSE(WEEKDAY(Table6[[#This Row],[Ngày]],1),"CN","T2","T3","T4","T5","T6","T7","CN")</f>
        <v>#VALUE!</v>
      </c>
      <c r="C157" t="e">
        <f>"Tháng "&amp;MONTH(Table6[[#This Row],[Ngày]]) &amp; "/" &amp;YEAR(Table6[[#This Row],[Ngày]])</f>
        <v>#VALUE!</v>
      </c>
      <c r="D157" t="e">
        <f>"Q "&amp;IF(Table6[[#This Row],[Ngày]]="","",ROUNDUP(MONTH(Table6[[#This Row],[Ngày]])/3,0)) &amp; "/" &amp;YEAR(Table6[[#This Row],[Ngày]])</f>
        <v>#VALUE!</v>
      </c>
      <c r="E157" t="e">
        <f>YEAR(Table6[[#This Row],[Ngày]])</f>
        <v>#VALUE!</v>
      </c>
      <c r="F157" t="str">
        <f>VLOOKUP(Table6[[#This Row],[Tên khoản mục]],TUKHOA_CHIPHI!$A$2:$D$42,4,FALSE)</f>
        <v>Chi phí cố định</v>
      </c>
      <c r="G157" t="str">
        <f>VLOOKUP(Table6[[#This Row],[Tên khoản mục]],TUKHOA_CHIPHI!$A$2:$D$42,3,FALSE)</f>
        <v>CPNS03</v>
      </c>
      <c r="H157" t="str">
        <f>VLOOKUP(Table6[[#This Row],[Tên khoản mục]],TUKHOA_CHIPHI!$A$2:$D$42,2,FALSE)</f>
        <v>Nhân sự</v>
      </c>
      <c r="I157" t="s">
        <v>579</v>
      </c>
      <c r="J157" s="82">
        <v>202</v>
      </c>
    </row>
    <row r="158" spans="1:10">
      <c r="A158" s="9" t="s">
        <v>697</v>
      </c>
      <c r="B158" s="9" t="e">
        <f>CHOOSE(WEEKDAY(Table6[[#This Row],[Ngày]],1),"CN","T2","T3","T4","T5","T6","T7","CN")</f>
        <v>#VALUE!</v>
      </c>
      <c r="C158" t="e">
        <f>"Tháng "&amp;MONTH(Table6[[#This Row],[Ngày]]) &amp; "/" &amp;YEAR(Table6[[#This Row],[Ngày]])</f>
        <v>#VALUE!</v>
      </c>
      <c r="D158" t="e">
        <f>"Q "&amp;IF(Table6[[#This Row],[Ngày]]="","",ROUNDUP(MONTH(Table6[[#This Row],[Ngày]])/3,0)) &amp; "/" &amp;YEAR(Table6[[#This Row],[Ngày]])</f>
        <v>#VALUE!</v>
      </c>
      <c r="E158" t="e">
        <f>YEAR(Table6[[#This Row],[Ngày]])</f>
        <v>#VALUE!</v>
      </c>
      <c r="F158" t="str">
        <f>VLOOKUP(Table6[[#This Row],[Tên khoản mục]],TUKHOA_CHIPHI!$A$2:$D$42,4,FALSE)</f>
        <v>Chi phí cố định</v>
      </c>
      <c r="G158" t="str">
        <f>VLOOKUP(Table6[[#This Row],[Tên khoản mục]],TUKHOA_CHIPHI!$A$2:$D$42,3,FALSE)</f>
        <v>CPNS04</v>
      </c>
      <c r="H158" t="str">
        <f>VLOOKUP(Table6[[#This Row],[Tên khoản mục]],TUKHOA_CHIPHI!$A$2:$D$42,2,FALSE)</f>
        <v>Nhân sự</v>
      </c>
      <c r="I158" t="s">
        <v>580</v>
      </c>
      <c r="J158" s="82">
        <v>558</v>
      </c>
    </row>
    <row r="159" spans="1:10">
      <c r="A159" s="9" t="s">
        <v>697</v>
      </c>
      <c r="B159" s="9" t="e">
        <f>CHOOSE(WEEKDAY(Table6[[#This Row],[Ngày]],1),"CN","T2","T3","T4","T5","T6","T7","CN")</f>
        <v>#VALUE!</v>
      </c>
      <c r="C159" t="e">
        <f>"Tháng "&amp;MONTH(Table6[[#This Row],[Ngày]]) &amp; "/" &amp;YEAR(Table6[[#This Row],[Ngày]])</f>
        <v>#VALUE!</v>
      </c>
      <c r="D159" t="e">
        <f>"Q "&amp;IF(Table6[[#This Row],[Ngày]]="","",ROUNDUP(MONTH(Table6[[#This Row],[Ngày]])/3,0)) &amp; "/" &amp;YEAR(Table6[[#This Row],[Ngày]])</f>
        <v>#VALUE!</v>
      </c>
      <c r="E159" t="e">
        <f>YEAR(Table6[[#This Row],[Ngày]])</f>
        <v>#VALUE!</v>
      </c>
      <c r="F159" t="str">
        <f>VLOOKUP(Table6[[#This Row],[Tên khoản mục]],TUKHOA_CHIPHI!$A$2:$D$42,4,FALSE)</f>
        <v>Chi phí cố định</v>
      </c>
      <c r="G159" t="str">
        <f>VLOOKUP(Table6[[#This Row],[Tên khoản mục]],TUKHOA_CHIPHI!$A$2:$D$42,3,FALSE)</f>
        <v>CPNS05</v>
      </c>
      <c r="H159" t="str">
        <f>VLOOKUP(Table6[[#This Row],[Tên khoản mục]],TUKHOA_CHIPHI!$A$2:$D$42,2,FALSE)</f>
        <v>Nhân sự</v>
      </c>
      <c r="I159" t="s">
        <v>581</v>
      </c>
      <c r="J159" s="82">
        <v>1480</v>
      </c>
    </row>
    <row r="160" spans="1:10">
      <c r="A160" s="9" t="s">
        <v>697</v>
      </c>
      <c r="B160" s="9" t="e">
        <f>CHOOSE(WEEKDAY(Table6[[#This Row],[Ngày]],1),"CN","T2","T3","T4","T5","T6","T7","CN")</f>
        <v>#VALUE!</v>
      </c>
      <c r="C160" t="e">
        <f>"Tháng "&amp;MONTH(Table6[[#This Row],[Ngày]]) &amp; "/" &amp;YEAR(Table6[[#This Row],[Ngày]])</f>
        <v>#VALUE!</v>
      </c>
      <c r="D160" t="e">
        <f>"Q "&amp;IF(Table6[[#This Row],[Ngày]]="","",ROUNDUP(MONTH(Table6[[#This Row],[Ngày]])/3,0)) &amp; "/" &amp;YEAR(Table6[[#This Row],[Ngày]])</f>
        <v>#VALUE!</v>
      </c>
      <c r="E160" t="e">
        <f>YEAR(Table6[[#This Row],[Ngày]])</f>
        <v>#VALUE!</v>
      </c>
      <c r="F160" t="str">
        <f>VLOOKUP(Table6[[#This Row],[Tên khoản mục]],TUKHOA_CHIPHI!$A$2:$D$42,4,FALSE)</f>
        <v>Chi phí cố định</v>
      </c>
      <c r="G160" t="str">
        <f>VLOOKUP(Table6[[#This Row],[Tên khoản mục]],TUKHOA_CHIPHI!$A$2:$D$42,3,FALSE)</f>
        <v>CPNS06</v>
      </c>
      <c r="H160" t="str">
        <f>VLOOKUP(Table6[[#This Row],[Tên khoản mục]],TUKHOA_CHIPHI!$A$2:$D$42,2,FALSE)</f>
        <v>Nhân sự</v>
      </c>
      <c r="I160" t="s">
        <v>582</v>
      </c>
      <c r="J160" s="82">
        <v>31</v>
      </c>
    </row>
    <row r="161" spans="1:10">
      <c r="A161" s="9" t="s">
        <v>698</v>
      </c>
      <c r="B161" s="9" t="e">
        <f>CHOOSE(WEEKDAY(Table6[[#This Row],[Ngày]],1),"CN","T2","T3","T4","T5","T6","T7","CN")</f>
        <v>#VALUE!</v>
      </c>
      <c r="C161" t="e">
        <f>"Tháng "&amp;MONTH(Table6[[#This Row],[Ngày]]) &amp; "/" &amp;YEAR(Table6[[#This Row],[Ngày]])</f>
        <v>#VALUE!</v>
      </c>
      <c r="D161" t="e">
        <f>"Q "&amp;IF(Table6[[#This Row],[Ngày]]="","",ROUNDUP(MONTH(Table6[[#This Row],[Ngày]])/3,0)) &amp; "/" &amp;YEAR(Table6[[#This Row],[Ngày]])</f>
        <v>#VALUE!</v>
      </c>
      <c r="E161" t="e">
        <f>YEAR(Table6[[#This Row],[Ngày]])</f>
        <v>#VALUE!</v>
      </c>
      <c r="F161" t="str">
        <f>VLOOKUP(Table6[[#This Row],[Tên khoản mục]],TUKHOA_CHIPHI!$A$2:$D$42,4,FALSE)</f>
        <v>Chi phí cố định</v>
      </c>
      <c r="G161" t="str">
        <f>VLOOKUP(Table6[[#This Row],[Tên khoản mục]],TUKHOA_CHIPHI!$A$2:$D$42,3,FALSE)</f>
        <v>CPVP01</v>
      </c>
      <c r="H161" t="str">
        <f>VLOOKUP(Table6[[#This Row],[Tên khoản mục]],TUKHOA_CHIPHI!$A$2:$D$42,2,FALSE)</f>
        <v>Văn phòng</v>
      </c>
      <c r="I161" t="s">
        <v>583</v>
      </c>
      <c r="J161" s="82">
        <v>2215</v>
      </c>
    </row>
    <row r="162" spans="1:10">
      <c r="A162" s="9" t="s">
        <v>698</v>
      </c>
      <c r="B162" s="9" t="e">
        <f>CHOOSE(WEEKDAY(Table6[[#This Row],[Ngày]],1),"CN","T2","T3","T4","T5","T6","T7","CN")</f>
        <v>#VALUE!</v>
      </c>
      <c r="C162" t="e">
        <f>"Tháng "&amp;MONTH(Table6[[#This Row],[Ngày]]) &amp; "/" &amp;YEAR(Table6[[#This Row],[Ngày]])</f>
        <v>#VALUE!</v>
      </c>
      <c r="D162" t="e">
        <f>"Q "&amp;IF(Table6[[#This Row],[Ngày]]="","",ROUNDUP(MONTH(Table6[[#This Row],[Ngày]])/3,0)) &amp; "/" &amp;YEAR(Table6[[#This Row],[Ngày]])</f>
        <v>#VALUE!</v>
      </c>
      <c r="E162" t="e">
        <f>YEAR(Table6[[#This Row],[Ngày]])</f>
        <v>#VALUE!</v>
      </c>
      <c r="F162" t="str">
        <f>VLOOKUP(Table6[[#This Row],[Tên khoản mục]],TUKHOA_CHIPHI!$A$2:$D$42,4,FALSE)</f>
        <v>Chi phí cố định</v>
      </c>
      <c r="G162" t="str">
        <f>VLOOKUP(Table6[[#This Row],[Tên khoản mục]],TUKHOA_CHIPHI!$A$2:$D$42,3,FALSE)</f>
        <v>CPVP02</v>
      </c>
      <c r="H162" t="str">
        <f>VLOOKUP(Table6[[#This Row],[Tên khoản mục]],TUKHOA_CHIPHI!$A$2:$D$42,2,FALSE)</f>
        <v>Văn phòng</v>
      </c>
      <c r="I162" t="s">
        <v>584</v>
      </c>
      <c r="J162" s="82">
        <v>113</v>
      </c>
    </row>
    <row r="163" spans="1:10">
      <c r="A163" s="9" t="s">
        <v>698</v>
      </c>
      <c r="B163" s="9" t="e">
        <f>CHOOSE(WEEKDAY(Table6[[#This Row],[Ngày]],1),"CN","T2","T3","T4","T5","T6","T7","CN")</f>
        <v>#VALUE!</v>
      </c>
      <c r="C163" t="e">
        <f>"Tháng "&amp;MONTH(Table6[[#This Row],[Ngày]]) &amp; "/" &amp;YEAR(Table6[[#This Row],[Ngày]])</f>
        <v>#VALUE!</v>
      </c>
      <c r="D163" t="e">
        <f>"Q "&amp;IF(Table6[[#This Row],[Ngày]]="","",ROUNDUP(MONTH(Table6[[#This Row],[Ngày]])/3,0)) &amp; "/" &amp;YEAR(Table6[[#This Row],[Ngày]])</f>
        <v>#VALUE!</v>
      </c>
      <c r="E163" t="e">
        <f>YEAR(Table6[[#This Row],[Ngày]])</f>
        <v>#VALUE!</v>
      </c>
      <c r="F163" t="str">
        <f>VLOOKUP(Table6[[#This Row],[Tên khoản mục]],TUKHOA_CHIPHI!$A$2:$D$42,4,FALSE)</f>
        <v>Chi phí cố định</v>
      </c>
      <c r="G163" t="str">
        <f>VLOOKUP(Table6[[#This Row],[Tên khoản mục]],TUKHOA_CHIPHI!$A$2:$D$42,3,FALSE)</f>
        <v>CPLV</v>
      </c>
      <c r="H163" t="str">
        <f>VLOOKUP(Table6[[#This Row],[Tên khoản mục]],TUKHOA_CHIPHI!$A$2:$D$42,2,FALSE)</f>
        <v>Chi phí khác</v>
      </c>
      <c r="I163" t="s">
        <v>585</v>
      </c>
      <c r="J163" s="82">
        <v>209</v>
      </c>
    </row>
    <row r="164" spans="1:10">
      <c r="A164" s="9" t="s">
        <v>698</v>
      </c>
      <c r="B164" s="9" t="e">
        <f>CHOOSE(WEEKDAY(Table6[[#This Row],[Ngày]],1),"CN","T2","T3","T4","T5","T6","T7","CN")</f>
        <v>#VALUE!</v>
      </c>
      <c r="C164" t="e">
        <f>"Tháng "&amp;MONTH(Table6[[#This Row],[Ngày]]) &amp; "/" &amp;YEAR(Table6[[#This Row],[Ngày]])</f>
        <v>#VALUE!</v>
      </c>
      <c r="D164" t="e">
        <f>"Q "&amp;IF(Table6[[#This Row],[Ngày]]="","",ROUNDUP(MONTH(Table6[[#This Row],[Ngày]])/3,0)) &amp; "/" &amp;YEAR(Table6[[#This Row],[Ngày]])</f>
        <v>#VALUE!</v>
      </c>
      <c r="E164" t="e">
        <f>YEAR(Table6[[#This Row],[Ngày]])</f>
        <v>#VALUE!</v>
      </c>
      <c r="F164" t="str">
        <f>VLOOKUP(Table6[[#This Row],[Tên khoản mục]],TUKHOA_CHIPHI!$A$2:$D$42,4,FALSE)</f>
        <v>Chi phí cố định</v>
      </c>
      <c r="G164" t="str">
        <f>VLOOKUP(Table6[[#This Row],[Tên khoản mục]],TUKHOA_CHIPHI!$A$2:$D$42,3,FALSE)</f>
        <v>CPCT</v>
      </c>
      <c r="H164" t="str">
        <f>VLOOKUP(Table6[[#This Row],[Tên khoản mục]],TUKHOA_CHIPHI!$A$2:$D$42,2,FALSE)</f>
        <v>Chi phí khác</v>
      </c>
      <c r="I164" t="s">
        <v>586</v>
      </c>
      <c r="J164" s="82">
        <v>100</v>
      </c>
    </row>
    <row r="165" spans="1:10">
      <c r="A165" s="9" t="s">
        <v>698</v>
      </c>
      <c r="B165" s="9" t="e">
        <f>CHOOSE(WEEKDAY(Table6[[#This Row],[Ngày]],1),"CN","T2","T3","T4","T5","T6","T7","CN")</f>
        <v>#VALUE!</v>
      </c>
      <c r="C165" t="e">
        <f>"Tháng "&amp;MONTH(Table6[[#This Row],[Ngày]]) &amp; "/" &amp;YEAR(Table6[[#This Row],[Ngày]])</f>
        <v>#VALUE!</v>
      </c>
      <c r="D165" t="e">
        <f>"Q "&amp;IF(Table6[[#This Row],[Ngày]]="","",ROUNDUP(MONTH(Table6[[#This Row],[Ngày]])/3,0)) &amp; "/" &amp;YEAR(Table6[[#This Row],[Ngày]])</f>
        <v>#VALUE!</v>
      </c>
      <c r="E165" t="e">
        <f>YEAR(Table6[[#This Row],[Ngày]])</f>
        <v>#VALUE!</v>
      </c>
      <c r="F165" t="str">
        <f>VLOOKUP(Table6[[#This Row],[Tên khoản mục]],TUKHOA_CHIPHI!$A$2:$D$42,4,FALSE)</f>
        <v>Chi phí cố định</v>
      </c>
      <c r="G165" t="str">
        <f>VLOOKUP(Table6[[#This Row],[Tên khoản mục]],TUKHOA_CHIPHI!$A$2:$D$42,3,FALSE)</f>
        <v>CPTK</v>
      </c>
      <c r="H165" t="str">
        <f>VLOOKUP(Table6[[#This Row],[Tên khoản mục]],TUKHOA_CHIPHI!$A$2:$D$42,2,FALSE)</f>
        <v>Chi phí khác</v>
      </c>
      <c r="I165" t="s">
        <v>587</v>
      </c>
      <c r="J165" s="82">
        <v>100</v>
      </c>
    </row>
    <row r="166" spans="1:10">
      <c r="A166" s="9" t="s">
        <v>698</v>
      </c>
      <c r="B166" s="9" t="e">
        <f>CHOOSE(WEEKDAY(Table6[[#This Row],[Ngày]],1),"CN","T2","T3","T4","T5","T6","T7","CN")</f>
        <v>#VALUE!</v>
      </c>
      <c r="C166" t="e">
        <f>"Tháng "&amp;MONTH(Table6[[#This Row],[Ngày]]) &amp; "/" &amp;YEAR(Table6[[#This Row],[Ngày]])</f>
        <v>#VALUE!</v>
      </c>
      <c r="D166" t="e">
        <f>"Q "&amp;IF(Table6[[#This Row],[Ngày]]="","",ROUNDUP(MONTH(Table6[[#This Row],[Ngày]])/3,0)) &amp; "/" &amp;YEAR(Table6[[#This Row],[Ngày]])</f>
        <v>#VALUE!</v>
      </c>
      <c r="E166" t="e">
        <f>YEAR(Table6[[#This Row],[Ngày]])</f>
        <v>#VALUE!</v>
      </c>
      <c r="F166" t="str">
        <f>VLOOKUP(Table6[[#This Row],[Tên khoản mục]],TUKHOA_CHIPHI!$A$2:$D$42,4,FALSE)</f>
        <v>Chi phí cố định</v>
      </c>
      <c r="G166" t="str">
        <f>VLOOKUP(Table6[[#This Row],[Tên khoản mục]],TUKHOA_CHIPHI!$A$2:$D$42,3,FALSE)</f>
        <v>CPDV</v>
      </c>
      <c r="H166" t="str">
        <f>VLOOKUP(Table6[[#This Row],[Tên khoản mục]],TUKHOA_CHIPHI!$A$2:$D$42,2,FALSE)</f>
        <v>Chi phí khác</v>
      </c>
      <c r="I166" t="s">
        <v>588</v>
      </c>
      <c r="J166" s="82">
        <v>160</v>
      </c>
    </row>
    <row r="167" spans="1:10">
      <c r="A167" s="9" t="s">
        <v>698</v>
      </c>
      <c r="B167" s="9" t="e">
        <f>CHOOSE(WEEKDAY(Table6[[#This Row],[Ngày]],1),"CN","T2","T3","T4","T5","T6","T7","CN")</f>
        <v>#VALUE!</v>
      </c>
      <c r="C167" t="e">
        <f>"Tháng "&amp;MONTH(Table6[[#This Row],[Ngày]]) &amp; "/" &amp;YEAR(Table6[[#This Row],[Ngày]])</f>
        <v>#VALUE!</v>
      </c>
      <c r="D167" t="e">
        <f>"Q "&amp;IF(Table6[[#This Row],[Ngày]]="","",ROUNDUP(MONTH(Table6[[#This Row],[Ngày]])/3,0)) &amp; "/" &amp;YEAR(Table6[[#This Row],[Ngày]])</f>
        <v>#VALUE!</v>
      </c>
      <c r="E167" t="e">
        <f>YEAR(Table6[[#This Row],[Ngày]])</f>
        <v>#VALUE!</v>
      </c>
      <c r="F167" t="str">
        <f>VLOOKUP(Table6[[#This Row],[Tên khoản mục]],TUKHOA_CHIPHI!$A$2:$D$42,4,FALSE)</f>
        <v>Chi phí cố định</v>
      </c>
      <c r="G167" t="str">
        <f>VLOOKUP(Table6[[#This Row],[Tên khoản mục]],TUKHOA_CHIPHI!$A$2:$D$42,3,FALSE)</f>
        <v>NDTH</v>
      </c>
      <c r="H167" t="str">
        <f>VLOOKUP(Table6[[#This Row],[Tên khoản mục]],TUKHOA_CHIPHI!$A$2:$D$42,2,FALSE)</f>
        <v>Chi phí khác</v>
      </c>
      <c r="I167" t="s">
        <v>589</v>
      </c>
      <c r="J167" s="82">
        <v>570</v>
      </c>
    </row>
    <row r="168" spans="1:10">
      <c r="A168" s="9" t="s">
        <v>698</v>
      </c>
      <c r="B168" s="9" t="e">
        <f>CHOOSE(WEEKDAY(Table6[[#This Row],[Ngày]],1),"CN","T2","T3","T4","T5","T6","T7","CN")</f>
        <v>#VALUE!</v>
      </c>
      <c r="C168" t="e">
        <f>"Tháng "&amp;MONTH(Table6[[#This Row],[Ngày]]) &amp; "/" &amp;YEAR(Table6[[#This Row],[Ngày]])</f>
        <v>#VALUE!</v>
      </c>
      <c r="D168" t="e">
        <f>"Q "&amp;IF(Table6[[#This Row],[Ngày]]="","",ROUNDUP(MONTH(Table6[[#This Row],[Ngày]])/3,0)) &amp; "/" &amp;YEAR(Table6[[#This Row],[Ngày]])</f>
        <v>#VALUE!</v>
      </c>
      <c r="E168" t="e">
        <f>YEAR(Table6[[#This Row],[Ngày]])</f>
        <v>#VALUE!</v>
      </c>
      <c r="F168" t="str">
        <f>VLOOKUP(Table6[[#This Row],[Tên khoản mục]],TUKHOA_CHIPHI!$A$2:$D$42,4,FALSE)</f>
        <v>Chi phí biển đổi</v>
      </c>
      <c r="G168" t="str">
        <f>VLOOKUP(Table6[[#This Row],[Tên khoản mục]],TUKHOA_CHIPHI!$A$2:$D$42,3,FALSE)</f>
        <v>CPHH01</v>
      </c>
      <c r="H168" t="str">
        <f>VLOOKUP(Table6[[#This Row],[Tên khoản mục]],TUKHOA_CHIPHI!$A$2:$D$42,2,FALSE)</f>
        <v>Chi phí khác</v>
      </c>
      <c r="I168" t="s">
        <v>590</v>
      </c>
      <c r="J168" s="82">
        <v>179</v>
      </c>
    </row>
    <row r="169" spans="1:10">
      <c r="A169" s="9" t="s">
        <v>698</v>
      </c>
      <c r="B169" s="9" t="e">
        <f>CHOOSE(WEEKDAY(Table6[[#This Row],[Ngày]],1),"CN","T2","T3","T4","T5","T6","T7","CN")</f>
        <v>#VALUE!</v>
      </c>
      <c r="C169" t="e">
        <f>"Tháng "&amp;MONTH(Table6[[#This Row],[Ngày]]) &amp; "/" &amp;YEAR(Table6[[#This Row],[Ngày]])</f>
        <v>#VALUE!</v>
      </c>
      <c r="D169" t="e">
        <f>"Q "&amp;IF(Table6[[#This Row],[Ngày]]="","",ROUNDUP(MONTH(Table6[[#This Row],[Ngày]])/3,0)) &amp; "/" &amp;YEAR(Table6[[#This Row],[Ngày]])</f>
        <v>#VALUE!</v>
      </c>
      <c r="E169" t="e">
        <f>YEAR(Table6[[#This Row],[Ngày]])</f>
        <v>#VALUE!</v>
      </c>
      <c r="F169" t="str">
        <f>VLOOKUP(Table6[[#This Row],[Tên khoản mục]],TUKHOA_CHIPHI!$A$2:$D$42,4,FALSE)</f>
        <v>Chi phí biển đổi</v>
      </c>
      <c r="G169" t="str">
        <f>VLOOKUP(Table6[[#This Row],[Tên khoản mục]],TUKHOA_CHIPHI!$A$2:$D$42,3,FALSE)</f>
        <v>CPHH02</v>
      </c>
      <c r="H169" t="str">
        <f>VLOOKUP(Table6[[#This Row],[Tên khoản mục]],TUKHOA_CHIPHI!$A$2:$D$42,2,FALSE)</f>
        <v>Chi phí khác</v>
      </c>
      <c r="I169" t="s">
        <v>591</v>
      </c>
      <c r="J169" s="82">
        <v>189</v>
      </c>
    </row>
    <row r="170" spans="1:10">
      <c r="A170" s="9" t="s">
        <v>698</v>
      </c>
      <c r="B170" s="9" t="e">
        <f>CHOOSE(WEEKDAY(Table6[[#This Row],[Ngày]],1),"CN","T2","T3","T4","T5","T6","T7","CN")</f>
        <v>#VALUE!</v>
      </c>
      <c r="C170" t="e">
        <f>"Tháng "&amp;MONTH(Table6[[#This Row],[Ngày]]) &amp; "/" &amp;YEAR(Table6[[#This Row],[Ngày]])</f>
        <v>#VALUE!</v>
      </c>
      <c r="D170" t="e">
        <f>"Q "&amp;IF(Table6[[#This Row],[Ngày]]="","",ROUNDUP(MONTH(Table6[[#This Row],[Ngày]])/3,0)) &amp; "/" &amp;YEAR(Table6[[#This Row],[Ngày]])</f>
        <v>#VALUE!</v>
      </c>
      <c r="E170" t="e">
        <f>YEAR(Table6[[#This Row],[Ngày]])</f>
        <v>#VALUE!</v>
      </c>
      <c r="F170" t="str">
        <f>VLOOKUP(Table6[[#This Row],[Tên khoản mục]],TUKHOA_CHIPHI!$A$2:$D$42,4,FALSE)</f>
        <v>Chi phí biển đổi</v>
      </c>
      <c r="G170" t="str">
        <f>VLOOKUP(Table6[[#This Row],[Tên khoản mục]],TUKHOA_CHIPHI!$A$2:$D$42,3,FALSE)</f>
        <v>CPHH03</v>
      </c>
      <c r="H170" t="str">
        <f>VLOOKUP(Table6[[#This Row],[Tên khoản mục]],TUKHOA_CHIPHI!$A$2:$D$42,2,FALSE)</f>
        <v>Chi phí khác</v>
      </c>
      <c r="I170" t="s">
        <v>592</v>
      </c>
      <c r="J170" s="82">
        <v>158</v>
      </c>
    </row>
    <row r="171" spans="1:10">
      <c r="A171" s="9" t="s">
        <v>699</v>
      </c>
      <c r="B171" s="9" t="e">
        <f>CHOOSE(WEEKDAY(Table6[[#This Row],[Ngày]],1),"CN","T2","T3","T4","T5","T6","T7","CN")</f>
        <v>#VALUE!</v>
      </c>
      <c r="C171" t="e">
        <f>"Tháng "&amp;MONTH(Table6[[#This Row],[Ngày]]) &amp; "/" &amp;YEAR(Table6[[#This Row],[Ngày]])</f>
        <v>#VALUE!</v>
      </c>
      <c r="D171" t="e">
        <f>"Q "&amp;IF(Table6[[#This Row],[Ngày]]="","",ROUNDUP(MONTH(Table6[[#This Row],[Ngày]])/3,0)) &amp; "/" &amp;YEAR(Table6[[#This Row],[Ngày]])</f>
        <v>#VALUE!</v>
      </c>
      <c r="E171" t="e">
        <f>YEAR(Table6[[#This Row],[Ngày]])</f>
        <v>#VALUE!</v>
      </c>
      <c r="F171" t="str">
        <f>VLOOKUP(Table6[[#This Row],[Tên khoản mục]],TUKHOA_CHIPHI!$A$2:$D$42,4,FALSE)</f>
        <v>Chi phí biển đổi</v>
      </c>
      <c r="G171" t="str">
        <f>VLOOKUP(Table6[[#This Row],[Tên khoản mục]],TUKHOA_CHIPHI!$A$2:$D$42,3,FALSE)</f>
        <v>CPVC01</v>
      </c>
      <c r="H171" t="str">
        <f>VLOOKUP(Table6[[#This Row],[Tên khoản mục]],TUKHOA_CHIPHI!$A$2:$D$42,2,FALSE)</f>
        <v>Logistics</v>
      </c>
      <c r="I171" t="s">
        <v>593</v>
      </c>
      <c r="J171" s="82">
        <v>90.844444444444434</v>
      </c>
    </row>
    <row r="172" spans="1:10">
      <c r="A172" s="9" t="s">
        <v>699</v>
      </c>
      <c r="B172" s="9" t="e">
        <f>CHOOSE(WEEKDAY(Table6[[#This Row],[Ngày]],1),"CN","T2","T3","T4","T5","T6","T7","CN")</f>
        <v>#VALUE!</v>
      </c>
      <c r="C172" t="e">
        <f>"Tháng "&amp;MONTH(Table6[[#This Row],[Ngày]]) &amp; "/" &amp;YEAR(Table6[[#This Row],[Ngày]])</f>
        <v>#VALUE!</v>
      </c>
      <c r="D172" t="e">
        <f>"Q "&amp;IF(Table6[[#This Row],[Ngày]]="","",ROUNDUP(MONTH(Table6[[#This Row],[Ngày]])/3,0)) &amp; "/" &amp;YEAR(Table6[[#This Row],[Ngày]])</f>
        <v>#VALUE!</v>
      </c>
      <c r="E172" t="e">
        <f>YEAR(Table6[[#This Row],[Ngày]])</f>
        <v>#VALUE!</v>
      </c>
      <c r="F172" t="str">
        <f>VLOOKUP(Table6[[#This Row],[Tên khoản mục]],TUKHOA_CHIPHI!$A$2:$D$42,4,FALSE)</f>
        <v>Chi phí biển đổi</v>
      </c>
      <c r="G172" t="str">
        <f>VLOOKUP(Table6[[#This Row],[Tên khoản mục]],TUKHOA_CHIPHI!$A$2:$D$42,3,FALSE)</f>
        <v>CPVC02</v>
      </c>
      <c r="H172" t="str">
        <f>VLOOKUP(Table6[[#This Row],[Tên khoản mục]],TUKHOA_CHIPHI!$A$2:$D$42,2,FALSE)</f>
        <v>Logistics</v>
      </c>
      <c r="I172" t="s">
        <v>594</v>
      </c>
      <c r="J172" s="82">
        <v>84</v>
      </c>
    </row>
    <row r="173" spans="1:10">
      <c r="A173" s="9" t="s">
        <v>699</v>
      </c>
      <c r="B173" s="9" t="e">
        <f>CHOOSE(WEEKDAY(Table6[[#This Row],[Ngày]],1),"CN","T2","T3","T4","T5","T6","T7","CN")</f>
        <v>#VALUE!</v>
      </c>
      <c r="C173" t="e">
        <f>"Tháng "&amp;MONTH(Table6[[#This Row],[Ngày]]) &amp; "/" &amp;YEAR(Table6[[#This Row],[Ngày]])</f>
        <v>#VALUE!</v>
      </c>
      <c r="D173" t="e">
        <f>"Q "&amp;IF(Table6[[#This Row],[Ngày]]="","",ROUNDUP(MONTH(Table6[[#This Row],[Ngày]])/3,0)) &amp; "/" &amp;YEAR(Table6[[#This Row],[Ngày]])</f>
        <v>#VALUE!</v>
      </c>
      <c r="E173" t="e">
        <f>YEAR(Table6[[#This Row],[Ngày]])</f>
        <v>#VALUE!</v>
      </c>
      <c r="F173" t="str">
        <f>VLOOKUP(Table6[[#This Row],[Tên khoản mục]],TUKHOA_CHIPHI!$A$2:$D$42,4,FALSE)</f>
        <v>Chi phí biển đổi</v>
      </c>
      <c r="G173" t="str">
        <f>VLOOKUP(Table6[[#This Row],[Tên khoản mục]],TUKHOA_CHIPHI!$A$2:$D$42,3,FALSE)</f>
        <v>CPVC03</v>
      </c>
      <c r="H173" t="str">
        <f>VLOOKUP(Table6[[#This Row],[Tên khoản mục]],TUKHOA_CHIPHI!$A$2:$D$42,2,FALSE)</f>
        <v>Logistics</v>
      </c>
      <c r="I173" t="s">
        <v>595</v>
      </c>
      <c r="J173" s="82">
        <v>64.088888888888889</v>
      </c>
    </row>
    <row r="174" spans="1:10">
      <c r="A174" s="9" t="s">
        <v>699</v>
      </c>
      <c r="B174" s="9" t="e">
        <f>CHOOSE(WEEKDAY(Table6[[#This Row],[Ngày]],1),"CN","T2","T3","T4","T5","T6","T7","CN")</f>
        <v>#VALUE!</v>
      </c>
      <c r="C174" t="e">
        <f>"Tháng "&amp;MONTH(Table6[[#This Row],[Ngày]]) &amp; "/" &amp;YEAR(Table6[[#This Row],[Ngày]])</f>
        <v>#VALUE!</v>
      </c>
      <c r="D174" t="e">
        <f>"Q "&amp;IF(Table6[[#This Row],[Ngày]]="","",ROUNDUP(MONTH(Table6[[#This Row],[Ngày]])/3,0)) &amp; "/" &amp;YEAR(Table6[[#This Row],[Ngày]])</f>
        <v>#VALUE!</v>
      </c>
      <c r="E174" t="e">
        <f>YEAR(Table6[[#This Row],[Ngày]])</f>
        <v>#VALUE!</v>
      </c>
      <c r="F174" t="str">
        <f>VLOOKUP(Table6[[#This Row],[Tên khoản mục]],TUKHOA_CHIPHI!$A$2:$D$42,4,FALSE)</f>
        <v>Chi phí biển đổi</v>
      </c>
      <c r="G174" t="str">
        <f>VLOOKUP(Table6[[#This Row],[Tên khoản mục]],TUKHOA_CHIPHI!$A$2:$D$42,3,FALSE)</f>
        <v>CPVC04</v>
      </c>
      <c r="H174" t="str">
        <f>VLOOKUP(Table6[[#This Row],[Tên khoản mục]],TUKHOA_CHIPHI!$A$2:$D$42,2,FALSE)</f>
        <v>Logistics</v>
      </c>
      <c r="I174" t="s">
        <v>596</v>
      </c>
      <c r="J174" s="82">
        <v>95.2</v>
      </c>
    </row>
    <row r="175" spans="1:10">
      <c r="A175" s="9" t="s">
        <v>700</v>
      </c>
      <c r="B175" s="9" t="e">
        <f>CHOOSE(WEEKDAY(Table6[[#This Row],[Ngày]],1),"CN","T2","T3","T4","T5","T6","T7","CN")</f>
        <v>#VALUE!</v>
      </c>
      <c r="C175" t="e">
        <f>"Tháng "&amp;MONTH(Table6[[#This Row],[Ngày]]) &amp; "/" &amp;YEAR(Table6[[#This Row],[Ngày]])</f>
        <v>#VALUE!</v>
      </c>
      <c r="D175" t="e">
        <f>"Q "&amp;IF(Table6[[#This Row],[Ngày]]="","",ROUNDUP(MONTH(Table6[[#This Row],[Ngày]])/3,0)) &amp; "/" &amp;YEAR(Table6[[#This Row],[Ngày]])</f>
        <v>#VALUE!</v>
      </c>
      <c r="E175" t="e">
        <f>YEAR(Table6[[#This Row],[Ngày]])</f>
        <v>#VALUE!</v>
      </c>
      <c r="F175" t="str">
        <f>VLOOKUP(Table6[[#This Row],[Tên khoản mục]],TUKHOA_CHIPHI!$A$2:$D$42,4,FALSE)</f>
        <v>Chi phí biển đổi</v>
      </c>
      <c r="G175" t="str">
        <f>VLOOKUP(Table6[[#This Row],[Tên khoản mục]],TUKHOA_CHIPHI!$A$2:$D$42,3,FALSE)</f>
        <v>CPMRFB01</v>
      </c>
      <c r="H175" t="str">
        <f>VLOOKUP(Table6[[#This Row],[Tên khoản mục]],TUKHOA_CHIPHI!$A$2:$D$42,2,FALSE)</f>
        <v>Marketing</v>
      </c>
      <c r="I175" t="s">
        <v>632</v>
      </c>
      <c r="J175" s="82">
        <v>1715</v>
      </c>
    </row>
    <row r="176" spans="1:10">
      <c r="A176" s="9" t="s">
        <v>700</v>
      </c>
      <c r="B176" s="9" t="e">
        <f>CHOOSE(WEEKDAY(Table6[[#This Row],[Ngày]],1),"CN","T2","T3","T4","T5","T6","T7","CN")</f>
        <v>#VALUE!</v>
      </c>
      <c r="C176" t="e">
        <f>"Tháng "&amp;MONTH(Table6[[#This Row],[Ngày]]) &amp; "/" &amp;YEAR(Table6[[#This Row],[Ngày]])</f>
        <v>#VALUE!</v>
      </c>
      <c r="D176" t="e">
        <f>"Q "&amp;IF(Table6[[#This Row],[Ngày]]="","",ROUNDUP(MONTH(Table6[[#This Row],[Ngày]])/3,0)) &amp; "/" &amp;YEAR(Table6[[#This Row],[Ngày]])</f>
        <v>#VALUE!</v>
      </c>
      <c r="E176" t="e">
        <f>YEAR(Table6[[#This Row],[Ngày]])</f>
        <v>#VALUE!</v>
      </c>
      <c r="F176" t="str">
        <f>VLOOKUP(Table6[[#This Row],[Tên khoản mục]],TUKHOA_CHIPHI!$A$2:$D$42,4,FALSE)</f>
        <v>Chi phí biển đổi</v>
      </c>
      <c r="G176" t="str">
        <f>VLOOKUP(Table6[[#This Row],[Tên khoản mục]],TUKHOA_CHIPHI!$A$2:$D$42,3,FALSE)</f>
        <v>CPMRFB02</v>
      </c>
      <c r="H176" t="str">
        <f>VLOOKUP(Table6[[#This Row],[Tên khoản mục]],TUKHOA_CHIPHI!$A$2:$D$42,2,FALSE)</f>
        <v>Marketing</v>
      </c>
      <c r="I176" t="s">
        <v>633</v>
      </c>
      <c r="J176" s="82">
        <v>1803</v>
      </c>
    </row>
    <row r="177" spans="1:10">
      <c r="A177" s="9" t="s">
        <v>700</v>
      </c>
      <c r="B177" s="9" t="e">
        <f>CHOOSE(WEEKDAY(Table6[[#This Row],[Ngày]],1),"CN","T2","T3","T4","T5","T6","T7","CN")</f>
        <v>#VALUE!</v>
      </c>
      <c r="C177" t="e">
        <f>"Tháng "&amp;MONTH(Table6[[#This Row],[Ngày]]) &amp; "/" &amp;YEAR(Table6[[#This Row],[Ngày]])</f>
        <v>#VALUE!</v>
      </c>
      <c r="D177" t="e">
        <f>"Q "&amp;IF(Table6[[#This Row],[Ngày]]="","",ROUNDUP(MONTH(Table6[[#This Row],[Ngày]])/3,0)) &amp; "/" &amp;YEAR(Table6[[#This Row],[Ngày]])</f>
        <v>#VALUE!</v>
      </c>
      <c r="E177" t="e">
        <f>YEAR(Table6[[#This Row],[Ngày]])</f>
        <v>#VALUE!</v>
      </c>
      <c r="F177" t="str">
        <f>VLOOKUP(Table6[[#This Row],[Tên khoản mục]],TUKHOA_CHIPHI!$A$2:$D$42,4,FALSE)</f>
        <v>Chi phí biển đổi</v>
      </c>
      <c r="G177" t="str">
        <f>VLOOKUP(Table6[[#This Row],[Tên khoản mục]],TUKHOA_CHIPHI!$A$2:$D$42,3,FALSE)</f>
        <v>CPMRYTB01</v>
      </c>
      <c r="H177" t="str">
        <f>VLOOKUP(Table6[[#This Row],[Tên khoản mục]],TUKHOA_CHIPHI!$A$2:$D$42,2,FALSE)</f>
        <v>Marketing</v>
      </c>
      <c r="I177" t="s">
        <v>636</v>
      </c>
      <c r="J177" s="82">
        <v>1692</v>
      </c>
    </row>
    <row r="178" spans="1:10">
      <c r="A178" s="9" t="s">
        <v>700</v>
      </c>
      <c r="B178" s="9" t="e">
        <f>CHOOSE(WEEKDAY(Table6[[#This Row],[Ngày]],1),"CN","T2","T3","T4","T5","T6","T7","CN")</f>
        <v>#VALUE!</v>
      </c>
      <c r="C178" t="e">
        <f>"Tháng "&amp;MONTH(Table6[[#This Row],[Ngày]]) &amp; "/" &amp;YEAR(Table6[[#This Row],[Ngày]])</f>
        <v>#VALUE!</v>
      </c>
      <c r="D178" t="e">
        <f>"Q "&amp;IF(Table6[[#This Row],[Ngày]]="","",ROUNDUP(MONTH(Table6[[#This Row],[Ngày]])/3,0)) &amp; "/" &amp;YEAR(Table6[[#This Row],[Ngày]])</f>
        <v>#VALUE!</v>
      </c>
      <c r="E178" t="e">
        <f>YEAR(Table6[[#This Row],[Ngày]])</f>
        <v>#VALUE!</v>
      </c>
      <c r="F178" t="str">
        <f>VLOOKUP(Table6[[#This Row],[Tên khoản mục]],TUKHOA_CHIPHI!$A$2:$D$42,4,FALSE)</f>
        <v>Chi phí biển đổi</v>
      </c>
      <c r="G178" t="str">
        <f>VLOOKUP(Table6[[#This Row],[Tên khoản mục]],TUKHOA_CHIPHI!$A$2:$D$42,3,FALSE)</f>
        <v>CPMRYTB01</v>
      </c>
      <c r="H178" t="str">
        <f>VLOOKUP(Table6[[#This Row],[Tên khoản mục]],TUKHOA_CHIPHI!$A$2:$D$42,2,FALSE)</f>
        <v>Marketing</v>
      </c>
      <c r="I178" t="s">
        <v>636</v>
      </c>
      <c r="J178" s="82">
        <v>1724</v>
      </c>
    </row>
    <row r="179" spans="1:10">
      <c r="A179" s="9" t="s">
        <v>700</v>
      </c>
      <c r="B179" s="9" t="e">
        <f>CHOOSE(WEEKDAY(Table6[[#This Row],[Ngày]],1),"CN","T2","T3","T4","T5","T6","T7","CN")</f>
        <v>#VALUE!</v>
      </c>
      <c r="C179" t="e">
        <f>"Tháng "&amp;MONTH(Table6[[#This Row],[Ngày]]) &amp; "/" &amp;YEAR(Table6[[#This Row],[Ngày]])</f>
        <v>#VALUE!</v>
      </c>
      <c r="D179" t="e">
        <f>"Q "&amp;IF(Table6[[#This Row],[Ngày]]="","",ROUNDUP(MONTH(Table6[[#This Row],[Ngày]])/3,0)) &amp; "/" &amp;YEAR(Table6[[#This Row],[Ngày]])</f>
        <v>#VALUE!</v>
      </c>
      <c r="E179" t="e">
        <f>YEAR(Table6[[#This Row],[Ngày]])</f>
        <v>#VALUE!</v>
      </c>
      <c r="F179" t="str">
        <f>VLOOKUP(Table6[[#This Row],[Tên khoản mục]],TUKHOA_CHIPHI!$A$2:$D$42,4,FALSE)</f>
        <v>Chi phí biển đổi</v>
      </c>
      <c r="G179" t="str">
        <f>VLOOKUP(Table6[[#This Row],[Tên khoản mục]],TUKHOA_CHIPHI!$A$2:$D$42,3,FALSE)</f>
        <v>CPMREC01</v>
      </c>
      <c r="H179" t="str">
        <f>VLOOKUP(Table6[[#This Row],[Tên khoản mục]],TUKHOA_CHIPHI!$A$2:$D$42,2,FALSE)</f>
        <v>Marketing</v>
      </c>
      <c r="I179" t="s">
        <v>641</v>
      </c>
      <c r="J179" s="82">
        <v>1687</v>
      </c>
    </row>
    <row r="180" spans="1:10">
      <c r="A180" s="9" t="s">
        <v>700</v>
      </c>
      <c r="B180" s="9" t="e">
        <f>CHOOSE(WEEKDAY(Table6[[#This Row],[Ngày]],1),"CN","T2","T3","T4","T5","T6","T7","CN")</f>
        <v>#VALUE!</v>
      </c>
      <c r="C180" t="e">
        <f>"Tháng "&amp;MONTH(Table6[[#This Row],[Ngày]]) &amp; "/" &amp;YEAR(Table6[[#This Row],[Ngày]])</f>
        <v>#VALUE!</v>
      </c>
      <c r="D180" t="e">
        <f>"Q "&amp;IF(Table6[[#This Row],[Ngày]]="","",ROUNDUP(MONTH(Table6[[#This Row],[Ngày]])/3,0)) &amp; "/" &amp;YEAR(Table6[[#This Row],[Ngày]])</f>
        <v>#VALUE!</v>
      </c>
      <c r="E180" t="e">
        <f>YEAR(Table6[[#This Row],[Ngày]])</f>
        <v>#VALUE!</v>
      </c>
      <c r="F180" t="str">
        <f>VLOOKUP(Table6[[#This Row],[Tên khoản mục]],TUKHOA_CHIPHI!$A$2:$D$42,4,FALSE)</f>
        <v>Chi phí biển đổi</v>
      </c>
      <c r="G180" t="str">
        <f>VLOOKUP(Table6[[#This Row],[Tên khoản mục]],TUKHOA_CHIPHI!$A$2:$D$42,3,FALSE)</f>
        <v>CPMREC02</v>
      </c>
      <c r="H180" t="str">
        <f>VLOOKUP(Table6[[#This Row],[Tên khoản mục]],TUKHOA_CHIPHI!$A$2:$D$42,2,FALSE)</f>
        <v>Marketing</v>
      </c>
      <c r="I180" t="s">
        <v>642</v>
      </c>
      <c r="J180" s="82">
        <v>1760</v>
      </c>
    </row>
    <row r="181" spans="1:10">
      <c r="A181" s="9" t="s">
        <v>701</v>
      </c>
      <c r="B181" s="9" t="e">
        <f>CHOOSE(WEEKDAY(Table6[[#This Row],[Ngày]],1),"CN","T2","T3","T4","T5","T6","T7","CN")</f>
        <v>#VALUE!</v>
      </c>
      <c r="C181" t="e">
        <f>"Tháng "&amp;MONTH(Table6[[#This Row],[Ngày]]) &amp; "/" &amp;YEAR(Table6[[#This Row],[Ngày]])</f>
        <v>#VALUE!</v>
      </c>
      <c r="D181" t="e">
        <f>"Q "&amp;IF(Table6[[#This Row],[Ngày]]="","",ROUNDUP(MONTH(Table6[[#This Row],[Ngày]])/3,0)) &amp; "/" &amp;YEAR(Table6[[#This Row],[Ngày]])</f>
        <v>#VALUE!</v>
      </c>
      <c r="E181" t="e">
        <f>YEAR(Table6[[#This Row],[Ngày]])</f>
        <v>#VALUE!</v>
      </c>
      <c r="F181" t="str">
        <f>VLOOKUP(Table6[[#This Row],[Tên khoản mục]],TUKHOA_CHIPHI!$A$2:$D$42,4,FALSE)</f>
        <v>Chi phí biển đổi</v>
      </c>
      <c r="G181" t="str">
        <f>VLOOKUP(Table6[[#This Row],[Tên khoản mục]],TUKHOA_CHIPHI!$A$2:$D$42,3,FALSE)</f>
        <v>CPPFA01</v>
      </c>
      <c r="H181" t="str">
        <f>VLOOKUP(Table6[[#This Row],[Tên khoản mục]],TUKHOA_CHIPHI!$A$2:$D$42,2,FALSE)</f>
        <v>Platform fee - Amazon</v>
      </c>
      <c r="I181" t="s">
        <v>643</v>
      </c>
      <c r="J181" s="82">
        <v>4224</v>
      </c>
    </row>
    <row r="182" spans="1:10">
      <c r="A182" s="9" t="s">
        <v>701</v>
      </c>
      <c r="B182" s="9" t="e">
        <f>CHOOSE(WEEKDAY(Table6[[#This Row],[Ngày]],1),"CN","T2","T3","T4","T5","T6","T7","CN")</f>
        <v>#VALUE!</v>
      </c>
      <c r="C182" t="e">
        <f>"Tháng "&amp;MONTH(Table6[[#This Row],[Ngày]]) &amp; "/" &amp;YEAR(Table6[[#This Row],[Ngày]])</f>
        <v>#VALUE!</v>
      </c>
      <c r="D182" t="e">
        <f>"Q "&amp;IF(Table6[[#This Row],[Ngày]]="","",ROUNDUP(MONTH(Table6[[#This Row],[Ngày]])/3,0)) &amp; "/" &amp;YEAR(Table6[[#This Row],[Ngày]])</f>
        <v>#VALUE!</v>
      </c>
      <c r="E182" t="e">
        <f>YEAR(Table6[[#This Row],[Ngày]])</f>
        <v>#VALUE!</v>
      </c>
      <c r="F182" t="str">
        <f>VLOOKUP(Table6[[#This Row],[Tên khoản mục]],TUKHOA_CHIPHI!$A$2:$D$42,4,FALSE)</f>
        <v>Chi phí biển đổi</v>
      </c>
      <c r="G182" t="str">
        <f>VLOOKUP(Table6[[#This Row],[Tên khoản mục]],TUKHOA_CHIPHI!$A$2:$D$42,3,FALSE)</f>
        <v>CPPFA02</v>
      </c>
      <c r="H182" t="str">
        <f>VLOOKUP(Table6[[#This Row],[Tên khoản mục]],TUKHOA_CHIPHI!$A$2:$D$42,2,FALSE)</f>
        <v>Platform fee - Amazon</v>
      </c>
      <c r="I182" t="s">
        <v>644</v>
      </c>
      <c r="J182" s="82">
        <v>4199</v>
      </c>
    </row>
    <row r="183" spans="1:10">
      <c r="A183" s="9" t="s">
        <v>701</v>
      </c>
      <c r="B183" s="9" t="e">
        <f>CHOOSE(WEEKDAY(Table6[[#This Row],[Ngày]],1),"CN","T2","T3","T4","T5","T6","T7","CN")</f>
        <v>#VALUE!</v>
      </c>
      <c r="C183" t="e">
        <f>"Tháng "&amp;MONTH(Table6[[#This Row],[Ngày]]) &amp; "/" &amp;YEAR(Table6[[#This Row],[Ngày]])</f>
        <v>#VALUE!</v>
      </c>
      <c r="D183" t="e">
        <f>"Q "&amp;IF(Table6[[#This Row],[Ngày]]="","",ROUNDUP(MONTH(Table6[[#This Row],[Ngày]])/3,0)) &amp; "/" &amp;YEAR(Table6[[#This Row],[Ngày]])</f>
        <v>#VALUE!</v>
      </c>
      <c r="E183" t="e">
        <f>YEAR(Table6[[#This Row],[Ngày]])</f>
        <v>#VALUE!</v>
      </c>
      <c r="F183" t="str">
        <f>VLOOKUP(Table6[[#This Row],[Tên khoản mục]],TUKHOA_CHIPHI!$A$2:$D$42,4,FALSE)</f>
        <v>Chi phí biển đổi</v>
      </c>
      <c r="G183" t="str">
        <f>VLOOKUP(Table6[[#This Row],[Tên khoản mục]],TUKHOA_CHIPHI!$A$2:$D$42,3,FALSE)</f>
        <v>CPPFA03</v>
      </c>
      <c r="H183" t="str">
        <f>VLOOKUP(Table6[[#This Row],[Tên khoản mục]],TUKHOA_CHIPHI!$A$2:$D$42,2,FALSE)</f>
        <v>Platform fee - Amazon</v>
      </c>
      <c r="I183" t="s">
        <v>645</v>
      </c>
      <c r="J183" s="82">
        <v>4303</v>
      </c>
    </row>
    <row r="184" spans="1:10">
      <c r="A184" s="9" t="s">
        <v>701</v>
      </c>
      <c r="B184" s="9" t="e">
        <f>CHOOSE(WEEKDAY(Table6[[#This Row],[Ngày]],1),"CN","T2","T3","T4","T5","T6","T7","CN")</f>
        <v>#VALUE!</v>
      </c>
      <c r="C184" t="e">
        <f>"Tháng "&amp;MONTH(Table6[[#This Row],[Ngày]]) &amp; "/" &amp;YEAR(Table6[[#This Row],[Ngày]])</f>
        <v>#VALUE!</v>
      </c>
      <c r="D184" t="e">
        <f>"Q "&amp;IF(Table6[[#This Row],[Ngày]]="","",ROUNDUP(MONTH(Table6[[#This Row],[Ngày]])/3,0)) &amp; "/" &amp;YEAR(Table6[[#This Row],[Ngày]])</f>
        <v>#VALUE!</v>
      </c>
      <c r="E184" t="e">
        <f>YEAR(Table6[[#This Row],[Ngày]])</f>
        <v>#VALUE!</v>
      </c>
      <c r="F184" t="str">
        <f>VLOOKUP(Table6[[#This Row],[Tên khoản mục]],TUKHOA_CHIPHI!$A$2:$D$42,4,FALSE)</f>
        <v>Chi phí biển đổi</v>
      </c>
      <c r="G184" t="str">
        <f>VLOOKUP(Table6[[#This Row],[Tên khoản mục]],TUKHOA_CHIPHI!$A$2:$D$42,3,FALSE)</f>
        <v>CPPFA04</v>
      </c>
      <c r="H184" t="str">
        <f>VLOOKUP(Table6[[#This Row],[Tên khoản mục]],TUKHOA_CHIPHI!$A$2:$D$42,2,FALSE)</f>
        <v>Platform fee - Amazon</v>
      </c>
      <c r="I184" t="s">
        <v>646</v>
      </c>
      <c r="J184" s="82">
        <v>4208</v>
      </c>
    </row>
    <row r="185" spans="1:10">
      <c r="A185" s="9" t="s">
        <v>701</v>
      </c>
      <c r="B185" s="9" t="e">
        <f>CHOOSE(WEEKDAY(Table6[[#This Row],[Ngày]],1),"CN","T2","T3","T4","T5","T6","T7","CN")</f>
        <v>#VALUE!</v>
      </c>
      <c r="C185" t="e">
        <f>"Tháng "&amp;MONTH(Table6[[#This Row],[Ngày]]) &amp; "/" &amp;YEAR(Table6[[#This Row],[Ngày]])</f>
        <v>#VALUE!</v>
      </c>
      <c r="D185" t="e">
        <f>"Q "&amp;IF(Table6[[#This Row],[Ngày]]="","",ROUNDUP(MONTH(Table6[[#This Row],[Ngày]])/3,0)) &amp; "/" &amp;YEAR(Table6[[#This Row],[Ngày]])</f>
        <v>#VALUE!</v>
      </c>
      <c r="E185" t="e">
        <f>YEAR(Table6[[#This Row],[Ngày]])</f>
        <v>#VALUE!</v>
      </c>
      <c r="F185" t="str">
        <f>VLOOKUP(Table6[[#This Row],[Tên khoản mục]],TUKHOA_CHIPHI!$A$2:$D$42,4,FALSE)</f>
        <v>Chi phí biển đổi</v>
      </c>
      <c r="G185" t="str">
        <f>VLOOKUP(Table6[[#This Row],[Tên khoản mục]],TUKHOA_CHIPHI!$A$2:$D$42,3,FALSE)</f>
        <v>CPPFA05</v>
      </c>
      <c r="H185" t="str">
        <f>VLOOKUP(Table6[[#This Row],[Tên khoản mục]],TUKHOA_CHIPHI!$A$2:$D$42,2,FALSE)</f>
        <v>Platform fee - Amazon</v>
      </c>
      <c r="I185" t="s">
        <v>647</v>
      </c>
      <c r="J185" s="82">
        <v>4136</v>
      </c>
    </row>
    <row r="186" spans="1:10">
      <c r="A186" s="9" t="s">
        <v>701</v>
      </c>
      <c r="B186" s="9" t="e">
        <f>CHOOSE(WEEKDAY(Table6[[#This Row],[Ngày]],1),"CN","T2","T3","T4","T5","T6","T7","CN")</f>
        <v>#VALUE!</v>
      </c>
      <c r="C186" t="e">
        <f>"Tháng "&amp;MONTH(Table6[[#This Row],[Ngày]]) &amp; "/" &amp;YEAR(Table6[[#This Row],[Ngày]])</f>
        <v>#VALUE!</v>
      </c>
      <c r="D186" t="e">
        <f>"Q "&amp;IF(Table6[[#This Row],[Ngày]]="","",ROUNDUP(MONTH(Table6[[#This Row],[Ngày]])/3,0)) &amp; "/" &amp;YEAR(Table6[[#This Row],[Ngày]])</f>
        <v>#VALUE!</v>
      </c>
      <c r="E186" t="e">
        <f>YEAR(Table6[[#This Row],[Ngày]])</f>
        <v>#VALUE!</v>
      </c>
      <c r="F186" t="str">
        <f>VLOOKUP(Table6[[#This Row],[Tên khoản mục]],TUKHOA_CHIPHI!$A$2:$D$42,4,FALSE)</f>
        <v>Chi phí biển đổi</v>
      </c>
      <c r="G186" t="str">
        <f>VLOOKUP(Table6[[#This Row],[Tên khoản mục]],TUKHOA_CHIPHI!$A$2:$D$42,3,FALSE)</f>
        <v>CPPFA06</v>
      </c>
      <c r="H186" t="str">
        <f>VLOOKUP(Table6[[#This Row],[Tên khoản mục]],TUKHOA_CHIPHI!$A$2:$D$42,2,FALSE)</f>
        <v>Platform fee - Amazon</v>
      </c>
      <c r="I186" t="s">
        <v>648</v>
      </c>
      <c r="J186" s="82">
        <v>4184</v>
      </c>
    </row>
    <row r="187" spans="1:10">
      <c r="A187" s="9" t="s">
        <v>701</v>
      </c>
      <c r="B187" s="9" t="e">
        <f>CHOOSE(WEEKDAY(Table6[[#This Row],[Ngày]],1),"CN","T2","T3","T4","T5","T6","T7","CN")</f>
        <v>#VALUE!</v>
      </c>
      <c r="C187" t="e">
        <f>"Tháng "&amp;MONTH(Table6[[#This Row],[Ngày]]) &amp; "/" &amp;YEAR(Table6[[#This Row],[Ngày]])</f>
        <v>#VALUE!</v>
      </c>
      <c r="D187" t="e">
        <f>"Q "&amp;IF(Table6[[#This Row],[Ngày]]="","",ROUNDUP(MONTH(Table6[[#This Row],[Ngày]])/3,0)) &amp; "/" &amp;YEAR(Table6[[#This Row],[Ngày]])</f>
        <v>#VALUE!</v>
      </c>
      <c r="E187" t="e">
        <f>YEAR(Table6[[#This Row],[Ngày]])</f>
        <v>#VALUE!</v>
      </c>
      <c r="F187" t="str">
        <f>VLOOKUP(Table6[[#This Row],[Tên khoản mục]],TUKHOA_CHIPHI!$A$2:$D$42,4,FALSE)</f>
        <v>Chi phí biển đổi</v>
      </c>
      <c r="G187" t="str">
        <f>VLOOKUP(Table6[[#This Row],[Tên khoản mục]],TUKHOA_CHIPHI!$A$2:$D$42,3,FALSE)</f>
        <v>CPPFE01</v>
      </c>
      <c r="H187" t="str">
        <f>VLOOKUP(Table6[[#This Row],[Tên khoản mục]],TUKHOA_CHIPHI!$A$2:$D$42,2,FALSE)</f>
        <v>Platform fee - Etsy</v>
      </c>
      <c r="I187" t="s">
        <v>649</v>
      </c>
      <c r="J187" s="82">
        <v>2065</v>
      </c>
    </row>
    <row r="188" spans="1:10">
      <c r="A188" s="9" t="s">
        <v>701</v>
      </c>
      <c r="B188" s="9" t="e">
        <f>CHOOSE(WEEKDAY(Table6[[#This Row],[Ngày]],1),"CN","T2","T3","T4","T5","T6","T7","CN")</f>
        <v>#VALUE!</v>
      </c>
      <c r="C188" t="e">
        <f>"Tháng "&amp;MONTH(Table6[[#This Row],[Ngày]]) &amp; "/" &amp;YEAR(Table6[[#This Row],[Ngày]])</f>
        <v>#VALUE!</v>
      </c>
      <c r="D188" t="e">
        <f>"Q "&amp;IF(Table6[[#This Row],[Ngày]]="","",ROUNDUP(MONTH(Table6[[#This Row],[Ngày]])/3,0)) &amp; "/" &amp;YEAR(Table6[[#This Row],[Ngày]])</f>
        <v>#VALUE!</v>
      </c>
      <c r="E188" t="e">
        <f>YEAR(Table6[[#This Row],[Ngày]])</f>
        <v>#VALUE!</v>
      </c>
      <c r="F188" t="str">
        <f>VLOOKUP(Table6[[#This Row],[Tên khoản mục]],TUKHOA_CHIPHI!$A$2:$D$42,4,FALSE)</f>
        <v>Chi phí biển đổi</v>
      </c>
      <c r="G188" t="str">
        <f>VLOOKUP(Table6[[#This Row],[Tên khoản mục]],TUKHOA_CHIPHI!$A$2:$D$42,3,FALSE)</f>
        <v>CPPFE02</v>
      </c>
      <c r="H188" t="str">
        <f>VLOOKUP(Table6[[#This Row],[Tên khoản mục]],TUKHOA_CHIPHI!$A$2:$D$42,2,FALSE)</f>
        <v>Platform fee - Etsy</v>
      </c>
      <c r="I188" t="s">
        <v>650</v>
      </c>
      <c r="J188" s="82">
        <v>2180</v>
      </c>
    </row>
    <row r="189" spans="1:10">
      <c r="A189" s="9" t="s">
        <v>701</v>
      </c>
      <c r="B189" s="9" t="e">
        <f>CHOOSE(WEEKDAY(Table6[[#This Row],[Ngày]],1),"CN","T2","T3","T4","T5","T6","T7","CN")</f>
        <v>#VALUE!</v>
      </c>
      <c r="C189" t="e">
        <f>"Tháng "&amp;MONTH(Table6[[#This Row],[Ngày]]) &amp; "/" &amp;YEAR(Table6[[#This Row],[Ngày]])</f>
        <v>#VALUE!</v>
      </c>
      <c r="D189" t="e">
        <f>"Q "&amp;IF(Table6[[#This Row],[Ngày]]="","",ROUNDUP(MONTH(Table6[[#This Row],[Ngày]])/3,0)) &amp; "/" &amp;YEAR(Table6[[#This Row],[Ngày]])</f>
        <v>#VALUE!</v>
      </c>
      <c r="E189" t="e">
        <f>YEAR(Table6[[#This Row],[Ngày]])</f>
        <v>#VALUE!</v>
      </c>
      <c r="F189" t="str">
        <f>VLOOKUP(Table6[[#This Row],[Tên khoản mục]],TUKHOA_CHIPHI!$A$2:$D$42,4,FALSE)</f>
        <v>Chi phí biển đổi</v>
      </c>
      <c r="G189" t="str">
        <f>VLOOKUP(Table6[[#This Row],[Tên khoản mục]],TUKHOA_CHIPHI!$A$2:$D$42,3,FALSE)</f>
        <v>CPPFE03</v>
      </c>
      <c r="H189" t="str">
        <f>VLOOKUP(Table6[[#This Row],[Tên khoản mục]],TUKHOA_CHIPHI!$A$2:$D$42,2,FALSE)</f>
        <v>Platform fee - Etsy</v>
      </c>
      <c r="I189" t="s">
        <v>651</v>
      </c>
      <c r="J189" s="82">
        <v>2099</v>
      </c>
    </row>
    <row r="190" spans="1:10">
      <c r="A190" s="9" t="s">
        <v>701</v>
      </c>
      <c r="B190" s="9" t="e">
        <f>CHOOSE(WEEKDAY(Table6[[#This Row],[Ngày]],1),"CN","T2","T3","T4","T5","T6","T7","CN")</f>
        <v>#VALUE!</v>
      </c>
      <c r="C190" t="e">
        <f>"Tháng "&amp;MONTH(Table6[[#This Row],[Ngày]]) &amp; "/" &amp;YEAR(Table6[[#This Row],[Ngày]])</f>
        <v>#VALUE!</v>
      </c>
      <c r="D190" t="e">
        <f>"Q "&amp;IF(Table6[[#This Row],[Ngày]]="","",ROUNDUP(MONTH(Table6[[#This Row],[Ngày]])/3,0)) &amp; "/" &amp;YEAR(Table6[[#This Row],[Ngày]])</f>
        <v>#VALUE!</v>
      </c>
      <c r="E190" t="e">
        <f>YEAR(Table6[[#This Row],[Ngày]])</f>
        <v>#VALUE!</v>
      </c>
      <c r="F190" t="str">
        <f>VLOOKUP(Table6[[#This Row],[Tên khoản mục]],TUKHOA_CHIPHI!$A$2:$D$42,4,FALSE)</f>
        <v>Chi phí biển đổi</v>
      </c>
      <c r="G190" t="str">
        <f>VLOOKUP(Table6[[#This Row],[Tên khoản mục]],TUKHOA_CHIPHI!$A$2:$D$42,3,FALSE)</f>
        <v>CPPFE04</v>
      </c>
      <c r="H190" t="str">
        <f>VLOOKUP(Table6[[#This Row],[Tên khoản mục]],TUKHOA_CHIPHI!$A$2:$D$42,2,FALSE)</f>
        <v>Platform fee - Etsy</v>
      </c>
      <c r="I190" s="6" t="s">
        <v>652</v>
      </c>
      <c r="J190" s="82">
        <v>2043</v>
      </c>
    </row>
    <row r="191" spans="1:10">
      <c r="A191" s="9" t="s">
        <v>702</v>
      </c>
      <c r="B191" s="9" t="e">
        <f>CHOOSE(WEEKDAY(Table6[[#This Row],[Ngày]],1),"CN","T2","T3","T4","T5","T6","T7","CN")</f>
        <v>#VALUE!</v>
      </c>
      <c r="C191" t="e">
        <f>"Tháng "&amp;MONTH(Table6[[#This Row],[Ngày]]) &amp; "/" &amp;YEAR(Table6[[#This Row],[Ngày]])</f>
        <v>#VALUE!</v>
      </c>
      <c r="D191" t="e">
        <f>"Q "&amp;IF(Table6[[#This Row],[Ngày]]="","",ROUNDUP(MONTH(Table6[[#This Row],[Ngày]])/3,0)) &amp; "/" &amp;YEAR(Table6[[#This Row],[Ngày]])</f>
        <v>#VALUE!</v>
      </c>
      <c r="E191" t="e">
        <f>YEAR(Table6[[#This Row],[Ngày]])</f>
        <v>#VALUE!</v>
      </c>
      <c r="F191" t="str">
        <f>VLOOKUP(Table6[[#This Row],[Tên khoản mục]],TUKHOA_CHIPHI!$A$2:$D$42,4,FALSE)</f>
        <v>Chi phí biển đổi</v>
      </c>
      <c r="G191" t="str">
        <f>VLOOKUP(Table6[[#This Row],[Tên khoản mục]],TUKHOA_CHIPHI!$A$2:$D$42,3,FALSE)</f>
        <v>CPPFE05</v>
      </c>
      <c r="H191" t="str">
        <f>VLOOKUP(Table6[[#This Row],[Tên khoản mục]],TUKHOA_CHIPHI!$A$2:$D$42,2,FALSE)</f>
        <v>Platform fee - Etsy</v>
      </c>
      <c r="I191" t="s">
        <v>653</v>
      </c>
      <c r="J191" s="82">
        <v>2153</v>
      </c>
    </row>
    <row r="192" spans="1:10">
      <c r="A192" s="9" t="s">
        <v>702</v>
      </c>
      <c r="B192" s="9" t="e">
        <f>CHOOSE(WEEKDAY(Table6[[#This Row],[Ngày]],1),"CN","T2","T3","T4","T5","T6","T7","CN")</f>
        <v>#VALUE!</v>
      </c>
      <c r="C192" t="e">
        <f>"Tháng "&amp;MONTH(Table6[[#This Row],[Ngày]]) &amp; "/" &amp;YEAR(Table6[[#This Row],[Ngày]])</f>
        <v>#VALUE!</v>
      </c>
      <c r="D192" t="e">
        <f>"Q "&amp;IF(Table6[[#This Row],[Ngày]]="","",ROUNDUP(MONTH(Table6[[#This Row],[Ngày]])/3,0)) &amp; "/" &amp;YEAR(Table6[[#This Row],[Ngày]])</f>
        <v>#VALUE!</v>
      </c>
      <c r="E192" t="e">
        <f>YEAR(Table6[[#This Row],[Ngày]])</f>
        <v>#VALUE!</v>
      </c>
      <c r="F192" t="str">
        <f>VLOOKUP(Table6[[#This Row],[Tên khoản mục]],TUKHOA_CHIPHI!$A$2:$D$42,4,FALSE)</f>
        <v>Chi phí biển đổi</v>
      </c>
      <c r="G192" t="str">
        <f>VLOOKUP(Table6[[#This Row],[Tên khoản mục]],TUKHOA_CHIPHI!$A$2:$D$42,3,FALSE)</f>
        <v>CPPFE06</v>
      </c>
      <c r="H192" t="str">
        <f>VLOOKUP(Table6[[#This Row],[Tên khoản mục]],TUKHOA_CHIPHI!$A$2:$D$42,2,FALSE)</f>
        <v>Platform fee - Etsy</v>
      </c>
      <c r="I192" t="s">
        <v>654</v>
      </c>
      <c r="J192" s="82">
        <v>2096</v>
      </c>
    </row>
    <row r="193" spans="1:10">
      <c r="A193" s="9" t="s">
        <v>702</v>
      </c>
      <c r="B193" s="9" t="e">
        <f>CHOOSE(WEEKDAY(Table6[[#This Row],[Ngày]],1),"CN","T2","T3","T4","T5","T6","T7","CN")</f>
        <v>#VALUE!</v>
      </c>
      <c r="C193" t="e">
        <f>"Tháng "&amp;MONTH(Table6[[#This Row],[Ngày]]) &amp; "/" &amp;YEAR(Table6[[#This Row],[Ngày]])</f>
        <v>#VALUE!</v>
      </c>
      <c r="D193" t="e">
        <f>"Q "&amp;IF(Table6[[#This Row],[Ngày]]="","",ROUNDUP(MONTH(Table6[[#This Row],[Ngày]])/3,0)) &amp; "/" &amp;YEAR(Table6[[#This Row],[Ngày]])</f>
        <v>#VALUE!</v>
      </c>
      <c r="E193" t="e">
        <f>YEAR(Table6[[#This Row],[Ngày]])</f>
        <v>#VALUE!</v>
      </c>
      <c r="F193" t="str">
        <f>VLOOKUP(Table6[[#This Row],[Tên khoản mục]],TUKHOA_CHIPHI!$A$2:$D$42,4,FALSE)</f>
        <v>Chi phí cố định</v>
      </c>
      <c r="G193" t="str">
        <f>VLOOKUP(Table6[[#This Row],[Tên khoản mục]],TUKHOA_CHIPHI!$A$2:$D$42,3,FALSE)</f>
        <v>CPNS01</v>
      </c>
      <c r="H193" t="str">
        <f>VLOOKUP(Table6[[#This Row],[Tên khoản mục]],TUKHOA_CHIPHI!$A$2:$D$42,2,FALSE)</f>
        <v>Nhân sự</v>
      </c>
      <c r="I193" t="s">
        <v>577</v>
      </c>
      <c r="J193" s="82">
        <v>1265</v>
      </c>
    </row>
    <row r="194" spans="1:10">
      <c r="A194" s="9" t="s">
        <v>703</v>
      </c>
      <c r="B194" s="9" t="e">
        <f>CHOOSE(WEEKDAY(Table6[[#This Row],[Ngày]],1),"CN","T2","T3","T4","T5","T6","T7","CN")</f>
        <v>#VALUE!</v>
      </c>
      <c r="C194" t="e">
        <f>"Tháng "&amp;MONTH(Table6[[#This Row],[Ngày]]) &amp; "/" &amp;YEAR(Table6[[#This Row],[Ngày]])</f>
        <v>#VALUE!</v>
      </c>
      <c r="D194" t="e">
        <f>"Q "&amp;IF(Table6[[#This Row],[Ngày]]="","",ROUNDUP(MONTH(Table6[[#This Row],[Ngày]])/3,0)) &amp; "/" &amp;YEAR(Table6[[#This Row],[Ngày]])</f>
        <v>#VALUE!</v>
      </c>
      <c r="E194" t="e">
        <f>YEAR(Table6[[#This Row],[Ngày]])</f>
        <v>#VALUE!</v>
      </c>
      <c r="F194" t="str">
        <f>VLOOKUP(Table6[[#This Row],[Tên khoản mục]],TUKHOA_CHIPHI!$A$2:$D$42,4,FALSE)</f>
        <v>Chi phí cố định</v>
      </c>
      <c r="G194" t="str">
        <f>VLOOKUP(Table6[[#This Row],[Tên khoản mục]],TUKHOA_CHIPHI!$A$2:$D$42,3,FALSE)</f>
        <v>CPNS02</v>
      </c>
      <c r="H194" t="str">
        <f>VLOOKUP(Table6[[#This Row],[Tên khoản mục]],TUKHOA_CHIPHI!$A$2:$D$42,2,FALSE)</f>
        <v>Nhân sự</v>
      </c>
      <c r="I194" t="s">
        <v>578</v>
      </c>
      <c r="J194" s="82">
        <v>99</v>
      </c>
    </row>
    <row r="195" spans="1:10">
      <c r="A195" s="9" t="s">
        <v>703</v>
      </c>
      <c r="B195" s="9" t="e">
        <f>CHOOSE(WEEKDAY(Table6[[#This Row],[Ngày]],1),"CN","T2","T3","T4","T5","T6","T7","CN")</f>
        <v>#VALUE!</v>
      </c>
      <c r="C195" t="e">
        <f>"Tháng "&amp;MONTH(Table6[[#This Row],[Ngày]]) &amp; "/" &amp;YEAR(Table6[[#This Row],[Ngày]])</f>
        <v>#VALUE!</v>
      </c>
      <c r="D195" t="e">
        <f>"Q "&amp;IF(Table6[[#This Row],[Ngày]]="","",ROUNDUP(MONTH(Table6[[#This Row],[Ngày]])/3,0)) &amp; "/" &amp;YEAR(Table6[[#This Row],[Ngày]])</f>
        <v>#VALUE!</v>
      </c>
      <c r="E195" t="e">
        <f>YEAR(Table6[[#This Row],[Ngày]])</f>
        <v>#VALUE!</v>
      </c>
      <c r="F195" t="str">
        <f>VLOOKUP(Table6[[#This Row],[Tên khoản mục]],TUKHOA_CHIPHI!$A$2:$D$42,4,FALSE)</f>
        <v>Chi phí cố định</v>
      </c>
      <c r="G195" t="str">
        <f>VLOOKUP(Table6[[#This Row],[Tên khoản mục]],TUKHOA_CHIPHI!$A$2:$D$42,3,FALSE)</f>
        <v>CPNS03</v>
      </c>
      <c r="H195" t="str">
        <f>VLOOKUP(Table6[[#This Row],[Tên khoản mục]],TUKHOA_CHIPHI!$A$2:$D$42,2,FALSE)</f>
        <v>Nhân sự</v>
      </c>
      <c r="I195" t="s">
        <v>579</v>
      </c>
      <c r="J195" s="82">
        <v>45</v>
      </c>
    </row>
    <row r="196" spans="1:10">
      <c r="A196" s="9" t="s">
        <v>703</v>
      </c>
      <c r="B196" s="9" t="e">
        <f>CHOOSE(WEEKDAY(Table6[[#This Row],[Ngày]],1),"CN","T2","T3","T4","T5","T6","T7","CN")</f>
        <v>#VALUE!</v>
      </c>
      <c r="C196" t="e">
        <f>"Tháng "&amp;MONTH(Table6[[#This Row],[Ngày]]) &amp; "/" &amp;YEAR(Table6[[#This Row],[Ngày]])</f>
        <v>#VALUE!</v>
      </c>
      <c r="D196" t="e">
        <f>"Q "&amp;IF(Table6[[#This Row],[Ngày]]="","",ROUNDUP(MONTH(Table6[[#This Row],[Ngày]])/3,0)) &amp; "/" &amp;YEAR(Table6[[#This Row],[Ngày]])</f>
        <v>#VALUE!</v>
      </c>
      <c r="E196" t="e">
        <f>YEAR(Table6[[#This Row],[Ngày]])</f>
        <v>#VALUE!</v>
      </c>
      <c r="F196" t="str">
        <f>VLOOKUP(Table6[[#This Row],[Tên khoản mục]],TUKHOA_CHIPHI!$A$2:$D$42,4,FALSE)</f>
        <v>Chi phí cố định</v>
      </c>
      <c r="G196" t="str">
        <f>VLOOKUP(Table6[[#This Row],[Tên khoản mục]],TUKHOA_CHIPHI!$A$2:$D$42,3,FALSE)</f>
        <v>CPNS04</v>
      </c>
      <c r="H196" t="str">
        <f>VLOOKUP(Table6[[#This Row],[Tên khoản mục]],TUKHOA_CHIPHI!$A$2:$D$42,2,FALSE)</f>
        <v>Nhân sự</v>
      </c>
      <c r="I196" t="s">
        <v>580</v>
      </c>
      <c r="J196" s="82">
        <v>1383.9999999999998</v>
      </c>
    </row>
    <row r="197" spans="1:10">
      <c r="A197" s="9" t="s">
        <v>703</v>
      </c>
      <c r="B197" s="9" t="e">
        <f>CHOOSE(WEEKDAY(Table6[[#This Row],[Ngày]],1),"CN","T2","T3","T4","T5","T6","T7","CN")</f>
        <v>#VALUE!</v>
      </c>
      <c r="C197" t="e">
        <f>"Tháng "&amp;MONTH(Table6[[#This Row],[Ngày]]) &amp; "/" &amp;YEAR(Table6[[#This Row],[Ngày]])</f>
        <v>#VALUE!</v>
      </c>
      <c r="D197" t="e">
        <f>"Q "&amp;IF(Table6[[#This Row],[Ngày]]="","",ROUNDUP(MONTH(Table6[[#This Row],[Ngày]])/3,0)) &amp; "/" &amp;YEAR(Table6[[#This Row],[Ngày]])</f>
        <v>#VALUE!</v>
      </c>
      <c r="E197" t="e">
        <f>YEAR(Table6[[#This Row],[Ngày]])</f>
        <v>#VALUE!</v>
      </c>
      <c r="F197" t="str">
        <f>VLOOKUP(Table6[[#This Row],[Tên khoản mục]],TUKHOA_CHIPHI!$A$2:$D$42,4,FALSE)</f>
        <v>Chi phí cố định</v>
      </c>
      <c r="G197" t="str">
        <f>VLOOKUP(Table6[[#This Row],[Tên khoản mục]],TUKHOA_CHIPHI!$A$2:$D$42,3,FALSE)</f>
        <v>CPNS05</v>
      </c>
      <c r="H197" t="str">
        <f>VLOOKUP(Table6[[#This Row],[Tên khoản mục]],TUKHOA_CHIPHI!$A$2:$D$42,2,FALSE)</f>
        <v>Nhân sự</v>
      </c>
      <c r="I197" t="s">
        <v>581</v>
      </c>
      <c r="J197" s="82">
        <v>2030</v>
      </c>
    </row>
    <row r="198" spans="1:10">
      <c r="A198" s="9" t="s">
        <v>703</v>
      </c>
      <c r="B198" s="9" t="e">
        <f>CHOOSE(WEEKDAY(Table6[[#This Row],[Ngày]],1),"CN","T2","T3","T4","T5","T6","T7","CN")</f>
        <v>#VALUE!</v>
      </c>
      <c r="C198" t="e">
        <f>"Tháng "&amp;MONTH(Table6[[#This Row],[Ngày]]) &amp; "/" &amp;YEAR(Table6[[#This Row],[Ngày]])</f>
        <v>#VALUE!</v>
      </c>
      <c r="D198" t="e">
        <f>"Q "&amp;IF(Table6[[#This Row],[Ngày]]="","",ROUNDUP(MONTH(Table6[[#This Row],[Ngày]])/3,0)) &amp; "/" &amp;YEAR(Table6[[#This Row],[Ngày]])</f>
        <v>#VALUE!</v>
      </c>
      <c r="E198" t="e">
        <f>YEAR(Table6[[#This Row],[Ngày]])</f>
        <v>#VALUE!</v>
      </c>
      <c r="F198" t="str">
        <f>VLOOKUP(Table6[[#This Row],[Tên khoản mục]],TUKHOA_CHIPHI!$A$2:$D$42,4,FALSE)</f>
        <v>Chi phí cố định</v>
      </c>
      <c r="G198" t="str">
        <f>VLOOKUP(Table6[[#This Row],[Tên khoản mục]],TUKHOA_CHIPHI!$A$2:$D$42,3,FALSE)</f>
        <v>CPNS06</v>
      </c>
      <c r="H198" t="str">
        <f>VLOOKUP(Table6[[#This Row],[Tên khoản mục]],TUKHOA_CHIPHI!$A$2:$D$42,2,FALSE)</f>
        <v>Nhân sự</v>
      </c>
      <c r="I198" t="s">
        <v>582</v>
      </c>
      <c r="J198" s="82">
        <v>93</v>
      </c>
    </row>
    <row r="199" spans="1:10">
      <c r="A199" s="9" t="s">
        <v>704</v>
      </c>
      <c r="B199" s="9" t="e">
        <f>CHOOSE(WEEKDAY(Table6[[#This Row],[Ngày]],1),"CN","T2","T3","T4","T5","T6","T7","CN")</f>
        <v>#VALUE!</v>
      </c>
      <c r="C199" t="e">
        <f>"Tháng "&amp;MONTH(Table6[[#This Row],[Ngày]]) &amp; "/" &amp;YEAR(Table6[[#This Row],[Ngày]])</f>
        <v>#VALUE!</v>
      </c>
      <c r="D199" t="e">
        <f>"Q "&amp;IF(Table6[[#This Row],[Ngày]]="","",ROUNDUP(MONTH(Table6[[#This Row],[Ngày]])/3,0)) &amp; "/" &amp;YEAR(Table6[[#This Row],[Ngày]])</f>
        <v>#VALUE!</v>
      </c>
      <c r="E199" t="e">
        <f>YEAR(Table6[[#This Row],[Ngày]])</f>
        <v>#VALUE!</v>
      </c>
      <c r="F199" t="str">
        <f>VLOOKUP(Table6[[#This Row],[Tên khoản mục]],TUKHOA_CHIPHI!$A$2:$D$42,4,FALSE)</f>
        <v>Chi phí cố định</v>
      </c>
      <c r="G199" t="str">
        <f>VLOOKUP(Table6[[#This Row],[Tên khoản mục]],TUKHOA_CHIPHI!$A$2:$D$42,3,FALSE)</f>
        <v>CPVP01</v>
      </c>
      <c r="H199" t="str">
        <f>VLOOKUP(Table6[[#This Row],[Tên khoản mục]],TUKHOA_CHIPHI!$A$2:$D$42,2,FALSE)</f>
        <v>Văn phòng</v>
      </c>
      <c r="I199" t="s">
        <v>583</v>
      </c>
      <c r="J199" s="82">
        <v>2018</v>
      </c>
    </row>
    <row r="200" spans="1:10">
      <c r="A200" s="9" t="s">
        <v>704</v>
      </c>
      <c r="B200" s="9" t="e">
        <f>CHOOSE(WEEKDAY(Table6[[#This Row],[Ngày]],1),"CN","T2","T3","T4","T5","T6","T7","CN")</f>
        <v>#VALUE!</v>
      </c>
      <c r="C200" t="e">
        <f>"Tháng "&amp;MONTH(Table6[[#This Row],[Ngày]]) &amp; "/" &amp;YEAR(Table6[[#This Row],[Ngày]])</f>
        <v>#VALUE!</v>
      </c>
      <c r="D200" t="e">
        <f>"Q "&amp;IF(Table6[[#This Row],[Ngày]]="","",ROUNDUP(MONTH(Table6[[#This Row],[Ngày]])/3,0)) &amp; "/" &amp;YEAR(Table6[[#This Row],[Ngày]])</f>
        <v>#VALUE!</v>
      </c>
      <c r="E200" t="e">
        <f>YEAR(Table6[[#This Row],[Ngày]])</f>
        <v>#VALUE!</v>
      </c>
      <c r="F200" t="str">
        <f>VLOOKUP(Table6[[#This Row],[Tên khoản mục]],TUKHOA_CHIPHI!$A$2:$D$42,4,FALSE)</f>
        <v>Chi phí cố định</v>
      </c>
      <c r="G200" t="str">
        <f>VLOOKUP(Table6[[#This Row],[Tên khoản mục]],TUKHOA_CHIPHI!$A$2:$D$42,3,FALSE)</f>
        <v>CPVP02</v>
      </c>
      <c r="H200" t="str">
        <f>VLOOKUP(Table6[[#This Row],[Tên khoản mục]],TUKHOA_CHIPHI!$A$2:$D$42,2,FALSE)</f>
        <v>Văn phòng</v>
      </c>
      <c r="I200" t="s">
        <v>584</v>
      </c>
      <c r="J200" s="82">
        <v>36</v>
      </c>
    </row>
    <row r="201" spans="1:10">
      <c r="A201" s="9" t="s">
        <v>705</v>
      </c>
      <c r="B201" s="9" t="e">
        <f>CHOOSE(WEEKDAY(Table6[[#This Row],[Ngày]],1),"CN","T2","T3","T4","T5","T6","T7","CN")</f>
        <v>#VALUE!</v>
      </c>
      <c r="C201" t="e">
        <f>"Tháng "&amp;MONTH(Table6[[#This Row],[Ngày]]) &amp; "/" &amp;YEAR(Table6[[#This Row],[Ngày]])</f>
        <v>#VALUE!</v>
      </c>
      <c r="D201" t="e">
        <f>"Q "&amp;IF(Table6[[#This Row],[Ngày]]="","",ROUNDUP(MONTH(Table6[[#This Row],[Ngày]])/3,0)) &amp; "/" &amp;YEAR(Table6[[#This Row],[Ngày]])</f>
        <v>#VALUE!</v>
      </c>
      <c r="E201" t="e">
        <f>YEAR(Table6[[#This Row],[Ngày]])</f>
        <v>#VALUE!</v>
      </c>
      <c r="F201" t="str">
        <f>VLOOKUP(Table6[[#This Row],[Tên khoản mục]],TUKHOA_CHIPHI!$A$2:$D$42,4,FALSE)</f>
        <v>Chi phí cố định</v>
      </c>
      <c r="G201" t="str">
        <f>VLOOKUP(Table6[[#This Row],[Tên khoản mục]],TUKHOA_CHIPHI!$A$2:$D$42,3,FALSE)</f>
        <v>CPLV</v>
      </c>
      <c r="H201" t="str">
        <f>VLOOKUP(Table6[[#This Row],[Tên khoản mục]],TUKHOA_CHIPHI!$A$2:$D$42,2,FALSE)</f>
        <v>Chi phí khác</v>
      </c>
      <c r="I201" t="s">
        <v>585</v>
      </c>
      <c r="J201" s="82">
        <v>51</v>
      </c>
    </row>
    <row r="202" spans="1:10">
      <c r="A202" s="9" t="s">
        <v>705</v>
      </c>
      <c r="B202" s="9" t="e">
        <f>CHOOSE(WEEKDAY(Table6[[#This Row],[Ngày]],1),"CN","T2","T3","T4","T5","T6","T7","CN")</f>
        <v>#VALUE!</v>
      </c>
      <c r="C202" t="e">
        <f>"Tháng "&amp;MONTH(Table6[[#This Row],[Ngày]]) &amp; "/" &amp;YEAR(Table6[[#This Row],[Ngày]])</f>
        <v>#VALUE!</v>
      </c>
      <c r="D202" t="e">
        <f>"Q "&amp;IF(Table6[[#This Row],[Ngày]]="","",ROUNDUP(MONTH(Table6[[#This Row],[Ngày]])/3,0)) &amp; "/" &amp;YEAR(Table6[[#This Row],[Ngày]])</f>
        <v>#VALUE!</v>
      </c>
      <c r="E202" t="e">
        <f>YEAR(Table6[[#This Row],[Ngày]])</f>
        <v>#VALUE!</v>
      </c>
      <c r="F202" t="str">
        <f>VLOOKUP(Table6[[#This Row],[Tên khoản mục]],TUKHOA_CHIPHI!$A$2:$D$42,4,FALSE)</f>
        <v>Chi phí cố định</v>
      </c>
      <c r="G202" t="str">
        <f>VLOOKUP(Table6[[#This Row],[Tên khoản mục]],TUKHOA_CHIPHI!$A$2:$D$42,3,FALSE)</f>
        <v>CPCT</v>
      </c>
      <c r="H202" t="str">
        <f>VLOOKUP(Table6[[#This Row],[Tên khoản mục]],TUKHOA_CHIPHI!$A$2:$D$42,2,FALSE)</f>
        <v>Chi phí khác</v>
      </c>
      <c r="I202" t="s">
        <v>586</v>
      </c>
      <c r="J202" s="82">
        <v>100</v>
      </c>
    </row>
    <row r="203" spans="1:10">
      <c r="A203" s="9" t="s">
        <v>705</v>
      </c>
      <c r="B203" s="9" t="e">
        <f>CHOOSE(WEEKDAY(Table6[[#This Row],[Ngày]],1),"CN","T2","T3","T4","T5","T6","T7","CN")</f>
        <v>#VALUE!</v>
      </c>
      <c r="C203" t="e">
        <f>"Tháng "&amp;MONTH(Table6[[#This Row],[Ngày]]) &amp; "/" &amp;YEAR(Table6[[#This Row],[Ngày]])</f>
        <v>#VALUE!</v>
      </c>
      <c r="D203" t="e">
        <f>"Q "&amp;IF(Table6[[#This Row],[Ngày]]="","",ROUNDUP(MONTH(Table6[[#This Row],[Ngày]])/3,0)) &amp; "/" &amp;YEAR(Table6[[#This Row],[Ngày]])</f>
        <v>#VALUE!</v>
      </c>
      <c r="E203" t="e">
        <f>YEAR(Table6[[#This Row],[Ngày]])</f>
        <v>#VALUE!</v>
      </c>
      <c r="F203" t="str">
        <f>VLOOKUP(Table6[[#This Row],[Tên khoản mục]],TUKHOA_CHIPHI!$A$2:$D$42,4,FALSE)</f>
        <v>Chi phí cố định</v>
      </c>
      <c r="G203" t="str">
        <f>VLOOKUP(Table6[[#This Row],[Tên khoản mục]],TUKHOA_CHIPHI!$A$2:$D$42,3,FALSE)</f>
        <v>CPTK</v>
      </c>
      <c r="H203" t="str">
        <f>VLOOKUP(Table6[[#This Row],[Tên khoản mục]],TUKHOA_CHIPHI!$A$2:$D$42,2,FALSE)</f>
        <v>Chi phí khác</v>
      </c>
      <c r="I203" t="s">
        <v>587</v>
      </c>
      <c r="J203" s="82">
        <v>100</v>
      </c>
    </row>
    <row r="204" spans="1:10">
      <c r="A204" s="9" t="s">
        <v>706</v>
      </c>
      <c r="B204" s="9" t="str">
        <f>CHOOSE(WEEKDAY(Table6[[#This Row],[Ngày]],1),"CN","T2","T3","T4","T5","T6","T7","CN")</f>
        <v>T5</v>
      </c>
      <c r="C204" t="str">
        <f>"Tháng "&amp;MONTH(Table6[[#This Row],[Ngày]]) &amp; "/" &amp;YEAR(Table6[[#This Row],[Ngày]])</f>
        <v>Tháng 12/2022</v>
      </c>
      <c r="D204" t="str">
        <f>"Q "&amp;IF(Table6[[#This Row],[Ngày]]="","",ROUNDUP(MONTH(Table6[[#This Row],[Ngày]])/3,0)) &amp; "/" &amp;YEAR(Table6[[#This Row],[Ngày]])</f>
        <v>Q 4/2022</v>
      </c>
      <c r="E204">
        <f>YEAR(Table6[[#This Row],[Ngày]])</f>
        <v>2022</v>
      </c>
      <c r="F204" t="str">
        <f>VLOOKUP(Table6[[#This Row],[Tên khoản mục]],TUKHOA_CHIPHI!$A$2:$D$42,4,FALSE)</f>
        <v>Chi phí cố định</v>
      </c>
      <c r="G204" t="str">
        <f>VLOOKUP(Table6[[#This Row],[Tên khoản mục]],TUKHOA_CHIPHI!$A$2:$D$42,3,FALSE)</f>
        <v>CPDV</v>
      </c>
      <c r="H204" t="str">
        <f>VLOOKUP(Table6[[#This Row],[Tên khoản mục]],TUKHOA_CHIPHI!$A$2:$D$42,2,FALSE)</f>
        <v>Chi phí khác</v>
      </c>
      <c r="I204" t="s">
        <v>588</v>
      </c>
      <c r="J204" s="82">
        <v>66</v>
      </c>
    </row>
    <row r="205" spans="1:10">
      <c r="A205" s="9" t="s">
        <v>707</v>
      </c>
      <c r="B205" s="9" t="str">
        <f>CHOOSE(WEEKDAY(Table6[[#This Row],[Ngày]],1),"CN","T2","T3","T4","T5","T6","T7","CN")</f>
        <v>T7</v>
      </c>
      <c r="C205" t="str">
        <f>"Tháng "&amp;MONTH(Table6[[#This Row],[Ngày]]) &amp; "/" &amp;YEAR(Table6[[#This Row],[Ngày]])</f>
        <v>Tháng 10/2022</v>
      </c>
      <c r="D205" t="str">
        <f>"Q "&amp;IF(Table6[[#This Row],[Ngày]]="","",ROUNDUP(MONTH(Table6[[#This Row],[Ngày]])/3,0)) &amp; "/" &amp;YEAR(Table6[[#This Row],[Ngày]])</f>
        <v>Q 4/2022</v>
      </c>
      <c r="E205">
        <f>YEAR(Table6[[#This Row],[Ngày]])</f>
        <v>2022</v>
      </c>
      <c r="F205" t="str">
        <f>VLOOKUP(Table6[[#This Row],[Tên khoản mục]],TUKHOA_CHIPHI!$A$2:$D$42,4,FALSE)</f>
        <v>Chi phí cố định</v>
      </c>
      <c r="G205" t="str">
        <f>VLOOKUP(Table6[[#This Row],[Tên khoản mục]],TUKHOA_CHIPHI!$A$2:$D$42,3,FALSE)</f>
        <v>NDTH</v>
      </c>
      <c r="H205" t="str">
        <f>VLOOKUP(Table6[[#This Row],[Tên khoản mục]],TUKHOA_CHIPHI!$A$2:$D$42,2,FALSE)</f>
        <v>Chi phí khác</v>
      </c>
      <c r="I205" t="s">
        <v>589</v>
      </c>
      <c r="J205" s="82">
        <v>840</v>
      </c>
    </row>
    <row r="206" spans="1:10">
      <c r="A206" s="9" t="s">
        <v>708</v>
      </c>
      <c r="B206" s="9" t="str">
        <f>CHOOSE(WEEKDAY(Table6[[#This Row],[Ngày]],1),"CN","T2","T3","T4","T5","T6","T7","CN")</f>
        <v>T2</v>
      </c>
      <c r="C206" t="str">
        <f>"Tháng "&amp;MONTH(Table6[[#This Row],[Ngày]]) &amp; "/" &amp;YEAR(Table6[[#This Row],[Ngày]])</f>
        <v>Tháng 8/2022</v>
      </c>
      <c r="D206" t="str">
        <f>"Q "&amp;IF(Table6[[#This Row],[Ngày]]="","",ROUNDUP(MONTH(Table6[[#This Row],[Ngày]])/3,0)) &amp; "/" &amp;YEAR(Table6[[#This Row],[Ngày]])</f>
        <v>Q 3/2022</v>
      </c>
      <c r="E206">
        <f>YEAR(Table6[[#This Row],[Ngày]])</f>
        <v>2022</v>
      </c>
      <c r="F206" t="str">
        <f>VLOOKUP(Table6[[#This Row],[Tên khoản mục]],TUKHOA_CHIPHI!$A$2:$D$42,4,FALSE)</f>
        <v>Chi phí biển đổi</v>
      </c>
      <c r="G206" t="str">
        <f>VLOOKUP(Table6[[#This Row],[Tên khoản mục]],TUKHOA_CHIPHI!$A$2:$D$42,3,FALSE)</f>
        <v>CPHH01</v>
      </c>
      <c r="H206" t="str">
        <f>VLOOKUP(Table6[[#This Row],[Tên khoản mục]],TUKHOA_CHIPHI!$A$2:$D$42,2,FALSE)</f>
        <v>Chi phí khác</v>
      </c>
      <c r="I206" t="s">
        <v>590</v>
      </c>
      <c r="J206" s="82">
        <v>177</v>
      </c>
    </row>
    <row r="207" spans="1:10">
      <c r="A207" s="9" t="s">
        <v>709</v>
      </c>
      <c r="B207" s="9" t="str">
        <f>CHOOSE(WEEKDAY(Table6[[#This Row],[Ngày]],1),"CN","T2","T3","T4","T5","T6","T7","CN")</f>
        <v>T6</v>
      </c>
      <c r="C207" t="str">
        <f>"Tháng "&amp;MONTH(Table6[[#This Row],[Ngày]]) &amp; "/" &amp;YEAR(Table6[[#This Row],[Ngày]])</f>
        <v>Tháng 7/2022</v>
      </c>
      <c r="D207" t="str">
        <f>"Q "&amp;IF(Table6[[#This Row],[Ngày]]="","",ROUNDUP(MONTH(Table6[[#This Row],[Ngày]])/3,0)) &amp; "/" &amp;YEAR(Table6[[#This Row],[Ngày]])</f>
        <v>Q 3/2022</v>
      </c>
      <c r="E207">
        <f>YEAR(Table6[[#This Row],[Ngày]])</f>
        <v>2022</v>
      </c>
      <c r="F207" t="str">
        <f>VLOOKUP(Table6[[#This Row],[Tên khoản mục]],TUKHOA_CHIPHI!$A$2:$D$42,4,FALSE)</f>
        <v>Chi phí biển đổi</v>
      </c>
      <c r="G207" t="str">
        <f>VLOOKUP(Table6[[#This Row],[Tên khoản mục]],TUKHOA_CHIPHI!$A$2:$D$42,3,FALSE)</f>
        <v>CPHH02</v>
      </c>
      <c r="H207" t="str">
        <f>VLOOKUP(Table6[[#This Row],[Tên khoản mục]],TUKHOA_CHIPHI!$A$2:$D$42,2,FALSE)</f>
        <v>Chi phí khác</v>
      </c>
      <c r="I207" t="s">
        <v>591</v>
      </c>
      <c r="J207" s="82">
        <v>159</v>
      </c>
    </row>
    <row r="208" spans="1:10">
      <c r="A208" s="9" t="s">
        <v>709</v>
      </c>
      <c r="B208" s="9" t="str">
        <f>CHOOSE(WEEKDAY(Table6[[#This Row],[Ngày]],1),"CN","T2","T3","T4","T5","T6","T7","CN")</f>
        <v>T6</v>
      </c>
      <c r="C208" t="str">
        <f>"Tháng "&amp;MONTH(Table6[[#This Row],[Ngày]]) &amp; "/" &amp;YEAR(Table6[[#This Row],[Ngày]])</f>
        <v>Tháng 7/2022</v>
      </c>
      <c r="D208" t="str">
        <f>"Q "&amp;IF(Table6[[#This Row],[Ngày]]="","",ROUNDUP(MONTH(Table6[[#This Row],[Ngày]])/3,0)) &amp; "/" &amp;YEAR(Table6[[#This Row],[Ngày]])</f>
        <v>Q 3/2022</v>
      </c>
      <c r="E208">
        <f>YEAR(Table6[[#This Row],[Ngày]])</f>
        <v>2022</v>
      </c>
      <c r="F208" t="str">
        <f>VLOOKUP(Table6[[#This Row],[Tên khoản mục]],TUKHOA_CHIPHI!$A$2:$D$42,4,FALSE)</f>
        <v>Chi phí biển đổi</v>
      </c>
      <c r="G208" t="str">
        <f>VLOOKUP(Table6[[#This Row],[Tên khoản mục]],TUKHOA_CHIPHI!$A$2:$D$42,3,FALSE)</f>
        <v>CPHH03</v>
      </c>
      <c r="H208" t="str">
        <f>VLOOKUP(Table6[[#This Row],[Tên khoản mục]],TUKHOA_CHIPHI!$A$2:$D$42,2,FALSE)</f>
        <v>Chi phí khác</v>
      </c>
      <c r="I208" t="s">
        <v>592</v>
      </c>
      <c r="J208" s="82">
        <v>194</v>
      </c>
    </row>
    <row r="209" spans="1:10">
      <c r="A209" s="9" t="s">
        <v>709</v>
      </c>
      <c r="B209" s="9" t="str">
        <f>CHOOSE(WEEKDAY(Table6[[#This Row],[Ngày]],1),"CN","T2","T3","T4","T5","T6","T7","CN")</f>
        <v>T6</v>
      </c>
      <c r="C209" t="str">
        <f>"Tháng "&amp;MONTH(Table6[[#This Row],[Ngày]]) &amp; "/" &amp;YEAR(Table6[[#This Row],[Ngày]])</f>
        <v>Tháng 7/2022</v>
      </c>
      <c r="D209" t="str">
        <f>"Q "&amp;IF(Table6[[#This Row],[Ngày]]="","",ROUNDUP(MONTH(Table6[[#This Row],[Ngày]])/3,0)) &amp; "/" &amp;YEAR(Table6[[#This Row],[Ngày]])</f>
        <v>Q 3/2022</v>
      </c>
      <c r="E209">
        <f>YEAR(Table6[[#This Row],[Ngày]])</f>
        <v>2022</v>
      </c>
      <c r="F209" t="str">
        <f>VLOOKUP(Table6[[#This Row],[Tên khoản mục]],TUKHOA_CHIPHI!$A$2:$D$42,4,FALSE)</f>
        <v>Chi phí biển đổi</v>
      </c>
      <c r="G209" t="str">
        <f>VLOOKUP(Table6[[#This Row],[Tên khoản mục]],TUKHOA_CHIPHI!$A$2:$D$42,3,FALSE)</f>
        <v>CPVC01</v>
      </c>
      <c r="H209" t="str">
        <f>VLOOKUP(Table6[[#This Row],[Tên khoản mục]],TUKHOA_CHIPHI!$A$2:$D$42,2,FALSE)</f>
        <v>Logistics</v>
      </c>
      <c r="I209" t="s">
        <v>593</v>
      </c>
      <c r="J209" s="82">
        <v>173.6</v>
      </c>
    </row>
    <row r="210" spans="1:10">
      <c r="A210" s="9" t="s">
        <v>710</v>
      </c>
      <c r="B210" s="9" t="str">
        <f>CHOOSE(WEEKDAY(Table6[[#This Row],[Ngày]],1),"CN","T2","T3","T4","T5","T6","T7","CN")</f>
        <v>T4</v>
      </c>
      <c r="C210" t="str">
        <f>"Tháng "&amp;MONTH(Table6[[#This Row],[Ngày]]) &amp; "/" &amp;YEAR(Table6[[#This Row],[Ngày]])</f>
        <v>Tháng 6/2022</v>
      </c>
      <c r="D210" t="str">
        <f>"Q "&amp;IF(Table6[[#This Row],[Ngày]]="","",ROUNDUP(MONTH(Table6[[#This Row],[Ngày]])/3,0)) &amp; "/" &amp;YEAR(Table6[[#This Row],[Ngày]])</f>
        <v>Q 2/2022</v>
      </c>
      <c r="E210">
        <f>YEAR(Table6[[#This Row],[Ngày]])</f>
        <v>2022</v>
      </c>
      <c r="F210" t="str">
        <f>VLOOKUP(Table6[[#This Row],[Tên khoản mục]],TUKHOA_CHIPHI!$A$2:$D$42,4,FALSE)</f>
        <v>Chi phí biển đổi</v>
      </c>
      <c r="G210" t="str">
        <f>VLOOKUP(Table6[[#This Row],[Tên khoản mục]],TUKHOA_CHIPHI!$A$2:$D$42,3,FALSE)</f>
        <v>CPVC02</v>
      </c>
      <c r="H210" t="str">
        <f>VLOOKUP(Table6[[#This Row],[Tên khoản mục]],TUKHOA_CHIPHI!$A$2:$D$42,2,FALSE)</f>
        <v>Logistics</v>
      </c>
      <c r="I210" t="s">
        <v>594</v>
      </c>
      <c r="J210" s="82">
        <v>93.955555555555563</v>
      </c>
    </row>
    <row r="211" spans="1:10">
      <c r="A211" s="9" t="s">
        <v>710</v>
      </c>
      <c r="B211" s="9" t="str">
        <f>CHOOSE(WEEKDAY(Table6[[#This Row],[Ngày]],1),"CN","T2","T3","T4","T5","T6","T7","CN")</f>
        <v>T4</v>
      </c>
      <c r="C211" t="str">
        <f>"Tháng "&amp;MONTH(Table6[[#This Row],[Ngày]]) &amp; "/" &amp;YEAR(Table6[[#This Row],[Ngày]])</f>
        <v>Tháng 6/2022</v>
      </c>
      <c r="D211" t="str">
        <f>"Q "&amp;IF(Table6[[#This Row],[Ngày]]="","",ROUNDUP(MONTH(Table6[[#This Row],[Ngày]])/3,0)) &amp; "/" &amp;YEAR(Table6[[#This Row],[Ngày]])</f>
        <v>Q 2/2022</v>
      </c>
      <c r="E211">
        <f>YEAR(Table6[[#This Row],[Ngày]])</f>
        <v>2022</v>
      </c>
      <c r="F211" t="str">
        <f>VLOOKUP(Table6[[#This Row],[Tên khoản mục]],TUKHOA_CHIPHI!$A$2:$D$42,4,FALSE)</f>
        <v>Chi phí biển đổi</v>
      </c>
      <c r="G211" t="str">
        <f>VLOOKUP(Table6[[#This Row],[Tên khoản mục]],TUKHOA_CHIPHI!$A$2:$D$42,3,FALSE)</f>
        <v>CPVC03</v>
      </c>
      <c r="H211" t="str">
        <f>VLOOKUP(Table6[[#This Row],[Tên khoản mục]],TUKHOA_CHIPHI!$A$2:$D$42,2,FALSE)</f>
        <v>Logistics</v>
      </c>
      <c r="I211" t="s">
        <v>595</v>
      </c>
      <c r="J211" s="82">
        <v>123.2</v>
      </c>
    </row>
    <row r="212" spans="1:10">
      <c r="A212" s="9" t="s">
        <v>710</v>
      </c>
      <c r="B212" s="9" t="str">
        <f>CHOOSE(WEEKDAY(Table6[[#This Row],[Ngày]],1),"CN","T2","T3","T4","T5","T6","T7","CN")</f>
        <v>T4</v>
      </c>
      <c r="C212" t="str">
        <f>"Tháng "&amp;MONTH(Table6[[#This Row],[Ngày]]) &amp; "/" &amp;YEAR(Table6[[#This Row],[Ngày]])</f>
        <v>Tháng 6/2022</v>
      </c>
      <c r="D212" t="str">
        <f>"Q "&amp;IF(Table6[[#This Row],[Ngày]]="","",ROUNDUP(MONTH(Table6[[#This Row],[Ngày]])/3,0)) &amp; "/" &amp;YEAR(Table6[[#This Row],[Ngày]])</f>
        <v>Q 2/2022</v>
      </c>
      <c r="E212">
        <f>YEAR(Table6[[#This Row],[Ngày]])</f>
        <v>2022</v>
      </c>
      <c r="F212" t="str">
        <f>VLOOKUP(Table6[[#This Row],[Tên khoản mục]],TUKHOA_CHIPHI!$A$2:$D$42,4,FALSE)</f>
        <v>Chi phí biển đổi</v>
      </c>
      <c r="G212" t="str">
        <f>VLOOKUP(Table6[[#This Row],[Tên khoản mục]],TUKHOA_CHIPHI!$A$2:$D$42,3,FALSE)</f>
        <v>CPVC04</v>
      </c>
      <c r="H212" t="str">
        <f>VLOOKUP(Table6[[#This Row],[Tên khoản mục]],TUKHOA_CHIPHI!$A$2:$D$42,2,FALSE)</f>
        <v>Logistics</v>
      </c>
      <c r="I212" t="s">
        <v>596</v>
      </c>
      <c r="J212" s="82">
        <v>62.222222222222229</v>
      </c>
    </row>
    <row r="213" spans="1:10">
      <c r="A213" s="9" t="s">
        <v>710</v>
      </c>
      <c r="B213" s="9" t="str">
        <f>CHOOSE(WEEKDAY(Table6[[#This Row],[Ngày]],1),"CN","T2","T3","T4","T5","T6","T7","CN")</f>
        <v>T4</v>
      </c>
      <c r="C213" t="str">
        <f>"Tháng "&amp;MONTH(Table6[[#This Row],[Ngày]]) &amp; "/" &amp;YEAR(Table6[[#This Row],[Ngày]])</f>
        <v>Tháng 6/2022</v>
      </c>
      <c r="D213" t="str">
        <f>"Q "&amp;IF(Table6[[#This Row],[Ngày]]="","",ROUNDUP(MONTH(Table6[[#This Row],[Ngày]])/3,0)) &amp; "/" &amp;YEAR(Table6[[#This Row],[Ngày]])</f>
        <v>Q 2/2022</v>
      </c>
      <c r="E213">
        <f>YEAR(Table6[[#This Row],[Ngày]])</f>
        <v>2022</v>
      </c>
      <c r="F213" t="str">
        <f>VLOOKUP(Table6[[#This Row],[Tên khoản mục]],TUKHOA_CHIPHI!$A$2:$D$42,4,FALSE)</f>
        <v>Chi phí biển đổi</v>
      </c>
      <c r="G213" t="str">
        <f>VLOOKUP(Table6[[#This Row],[Tên khoản mục]],TUKHOA_CHIPHI!$A$2:$D$42,3,FALSE)</f>
        <v>CPMRFB01</v>
      </c>
      <c r="H213" t="str">
        <f>VLOOKUP(Table6[[#This Row],[Tên khoản mục]],TUKHOA_CHIPHI!$A$2:$D$42,2,FALSE)</f>
        <v>Marketing</v>
      </c>
      <c r="I213" t="s">
        <v>632</v>
      </c>
      <c r="J213" s="82">
        <v>1845</v>
      </c>
    </row>
    <row r="214" spans="1:10">
      <c r="A214" s="9" t="s">
        <v>710</v>
      </c>
      <c r="B214" s="9" t="str">
        <f>CHOOSE(WEEKDAY(Table6[[#This Row],[Ngày]],1),"CN","T2","T3","T4","T5","T6","T7","CN")</f>
        <v>T4</v>
      </c>
      <c r="C214" t="str">
        <f>"Tháng "&amp;MONTH(Table6[[#This Row],[Ngày]]) &amp; "/" &amp;YEAR(Table6[[#This Row],[Ngày]])</f>
        <v>Tháng 6/2022</v>
      </c>
      <c r="D214" t="str">
        <f>"Q "&amp;IF(Table6[[#This Row],[Ngày]]="","",ROUNDUP(MONTH(Table6[[#This Row],[Ngày]])/3,0)) &amp; "/" &amp;YEAR(Table6[[#This Row],[Ngày]])</f>
        <v>Q 2/2022</v>
      </c>
      <c r="E214">
        <f>YEAR(Table6[[#This Row],[Ngày]])</f>
        <v>2022</v>
      </c>
      <c r="F214" t="str">
        <f>VLOOKUP(Table6[[#This Row],[Tên khoản mục]],TUKHOA_CHIPHI!$A$2:$D$42,4,FALSE)</f>
        <v>Chi phí biển đổi</v>
      </c>
      <c r="G214" t="str">
        <f>VLOOKUP(Table6[[#This Row],[Tên khoản mục]],TUKHOA_CHIPHI!$A$2:$D$42,3,FALSE)</f>
        <v>CPMRFB02</v>
      </c>
      <c r="H214" t="str">
        <f>VLOOKUP(Table6[[#This Row],[Tên khoản mục]],TUKHOA_CHIPHI!$A$2:$D$42,2,FALSE)</f>
        <v>Marketing</v>
      </c>
      <c r="I214" t="s">
        <v>633</v>
      </c>
      <c r="J214" s="82">
        <v>1678</v>
      </c>
    </row>
    <row r="215" spans="1:10">
      <c r="A215" s="9" t="s">
        <v>711</v>
      </c>
      <c r="B215" s="9" t="str">
        <f>CHOOSE(WEEKDAY(Table6[[#This Row],[Ngày]],1),"CN","T2","T3","T4","T5","T6","T7","CN")</f>
        <v>CN</v>
      </c>
      <c r="C215" t="str">
        <f>"Tháng "&amp;MONTH(Table6[[#This Row],[Ngày]]) &amp; "/" &amp;YEAR(Table6[[#This Row],[Ngày]])</f>
        <v>Tháng 5/2022</v>
      </c>
      <c r="D215" t="str">
        <f>"Q "&amp;IF(Table6[[#This Row],[Ngày]]="","",ROUNDUP(MONTH(Table6[[#This Row],[Ngày]])/3,0)) &amp; "/" &amp;YEAR(Table6[[#This Row],[Ngày]])</f>
        <v>Q 2/2022</v>
      </c>
      <c r="E215">
        <f>YEAR(Table6[[#This Row],[Ngày]])</f>
        <v>2022</v>
      </c>
      <c r="F215" t="str">
        <f>VLOOKUP(Table6[[#This Row],[Tên khoản mục]],TUKHOA_CHIPHI!$A$2:$D$42,4,FALSE)</f>
        <v>Chi phí biển đổi</v>
      </c>
      <c r="G215" t="str">
        <f>VLOOKUP(Table6[[#This Row],[Tên khoản mục]],TUKHOA_CHIPHI!$A$2:$D$42,3,FALSE)</f>
        <v>CPMRYTB01</v>
      </c>
      <c r="H215" t="str">
        <f>VLOOKUP(Table6[[#This Row],[Tên khoản mục]],TUKHOA_CHIPHI!$A$2:$D$42,2,FALSE)</f>
        <v>Marketing</v>
      </c>
      <c r="I215" t="s">
        <v>636</v>
      </c>
      <c r="J215" s="82">
        <v>1769</v>
      </c>
    </row>
    <row r="216" spans="1:10">
      <c r="A216" s="9" t="s">
        <v>711</v>
      </c>
      <c r="B216" s="9" t="str">
        <f>CHOOSE(WEEKDAY(Table6[[#This Row],[Ngày]],1),"CN","T2","T3","T4","T5","T6","T7","CN")</f>
        <v>CN</v>
      </c>
      <c r="C216" t="str">
        <f>"Tháng "&amp;MONTH(Table6[[#This Row],[Ngày]]) &amp; "/" &amp;YEAR(Table6[[#This Row],[Ngày]])</f>
        <v>Tháng 5/2022</v>
      </c>
      <c r="D216" t="str">
        <f>"Q "&amp;IF(Table6[[#This Row],[Ngày]]="","",ROUNDUP(MONTH(Table6[[#This Row],[Ngày]])/3,0)) &amp; "/" &amp;YEAR(Table6[[#This Row],[Ngày]])</f>
        <v>Q 2/2022</v>
      </c>
      <c r="E216">
        <f>YEAR(Table6[[#This Row],[Ngày]])</f>
        <v>2022</v>
      </c>
      <c r="F216" t="str">
        <f>VLOOKUP(Table6[[#This Row],[Tên khoản mục]],TUKHOA_CHIPHI!$A$2:$D$42,4,FALSE)</f>
        <v>Chi phí biển đổi</v>
      </c>
      <c r="G216" t="str">
        <f>VLOOKUP(Table6[[#This Row],[Tên khoản mục]],TUKHOA_CHIPHI!$A$2:$D$42,3,FALSE)</f>
        <v>CPMRYTB01</v>
      </c>
      <c r="H216" t="str">
        <f>VLOOKUP(Table6[[#This Row],[Tên khoản mục]],TUKHOA_CHIPHI!$A$2:$D$42,2,FALSE)</f>
        <v>Marketing</v>
      </c>
      <c r="I216" t="s">
        <v>636</v>
      </c>
      <c r="J216" s="82">
        <v>1752</v>
      </c>
    </row>
    <row r="217" spans="1:10">
      <c r="A217" s="9" t="s">
        <v>711</v>
      </c>
      <c r="B217" s="9" t="str">
        <f>CHOOSE(WEEKDAY(Table6[[#This Row],[Ngày]],1),"CN","T2","T3","T4","T5","T6","T7","CN")</f>
        <v>CN</v>
      </c>
      <c r="C217" t="str">
        <f>"Tháng "&amp;MONTH(Table6[[#This Row],[Ngày]]) &amp; "/" &amp;YEAR(Table6[[#This Row],[Ngày]])</f>
        <v>Tháng 5/2022</v>
      </c>
      <c r="D217" t="str">
        <f>"Q "&amp;IF(Table6[[#This Row],[Ngày]]="","",ROUNDUP(MONTH(Table6[[#This Row],[Ngày]])/3,0)) &amp; "/" &amp;YEAR(Table6[[#This Row],[Ngày]])</f>
        <v>Q 2/2022</v>
      </c>
      <c r="E217">
        <f>YEAR(Table6[[#This Row],[Ngày]])</f>
        <v>2022</v>
      </c>
      <c r="F217" t="str">
        <f>VLOOKUP(Table6[[#This Row],[Tên khoản mục]],TUKHOA_CHIPHI!$A$2:$D$42,4,FALSE)</f>
        <v>Chi phí biển đổi</v>
      </c>
      <c r="G217" t="str">
        <f>VLOOKUP(Table6[[#This Row],[Tên khoản mục]],TUKHOA_CHIPHI!$A$2:$D$42,3,FALSE)</f>
        <v>CPMREC01</v>
      </c>
      <c r="H217" t="str">
        <f>VLOOKUP(Table6[[#This Row],[Tên khoản mục]],TUKHOA_CHIPHI!$A$2:$D$42,2,FALSE)</f>
        <v>Marketing</v>
      </c>
      <c r="I217" t="s">
        <v>641</v>
      </c>
      <c r="J217" s="82">
        <v>1867</v>
      </c>
    </row>
    <row r="218" spans="1:10">
      <c r="A218" s="9" t="s">
        <v>712</v>
      </c>
      <c r="B218" s="9" t="str">
        <f>CHOOSE(WEEKDAY(Table6[[#This Row],[Ngày]],1),"CN","T2","T3","T4","T5","T6","T7","CN")</f>
        <v>T6</v>
      </c>
      <c r="C218" t="str">
        <f>"Tháng "&amp;MONTH(Table6[[#This Row],[Ngày]]) &amp; "/" &amp;YEAR(Table6[[#This Row],[Ngày]])</f>
        <v>Tháng 4/2022</v>
      </c>
      <c r="D218" t="str">
        <f>"Q "&amp;IF(Table6[[#This Row],[Ngày]]="","",ROUNDUP(MONTH(Table6[[#This Row],[Ngày]])/3,0)) &amp; "/" &amp;YEAR(Table6[[#This Row],[Ngày]])</f>
        <v>Q 2/2022</v>
      </c>
      <c r="E218">
        <f>YEAR(Table6[[#This Row],[Ngày]])</f>
        <v>2022</v>
      </c>
      <c r="F218" t="str">
        <f>VLOOKUP(Table6[[#This Row],[Tên khoản mục]],TUKHOA_CHIPHI!$A$2:$D$42,4,FALSE)</f>
        <v>Chi phí biển đổi</v>
      </c>
      <c r="G218" t="str">
        <f>VLOOKUP(Table6[[#This Row],[Tên khoản mục]],TUKHOA_CHIPHI!$A$2:$D$42,3,FALSE)</f>
        <v>CPMREC02</v>
      </c>
      <c r="H218" t="str">
        <f>VLOOKUP(Table6[[#This Row],[Tên khoản mục]],TUKHOA_CHIPHI!$A$2:$D$42,2,FALSE)</f>
        <v>Marketing</v>
      </c>
      <c r="I218" t="s">
        <v>642</v>
      </c>
      <c r="J218" s="82">
        <v>1874</v>
      </c>
    </row>
    <row r="219" spans="1:10">
      <c r="A219" s="9" t="s">
        <v>712</v>
      </c>
      <c r="B219" s="9" t="str">
        <f>CHOOSE(WEEKDAY(Table6[[#This Row],[Ngày]],1),"CN","T2","T3","T4","T5","T6","T7","CN")</f>
        <v>T6</v>
      </c>
      <c r="C219" t="str">
        <f>"Tháng "&amp;MONTH(Table6[[#This Row],[Ngày]]) &amp; "/" &amp;YEAR(Table6[[#This Row],[Ngày]])</f>
        <v>Tháng 4/2022</v>
      </c>
      <c r="D219" t="str">
        <f>"Q "&amp;IF(Table6[[#This Row],[Ngày]]="","",ROUNDUP(MONTH(Table6[[#This Row],[Ngày]])/3,0)) &amp; "/" &amp;YEAR(Table6[[#This Row],[Ngày]])</f>
        <v>Q 2/2022</v>
      </c>
      <c r="E219">
        <f>YEAR(Table6[[#This Row],[Ngày]])</f>
        <v>2022</v>
      </c>
      <c r="F219" t="str">
        <f>VLOOKUP(Table6[[#This Row],[Tên khoản mục]],TUKHOA_CHIPHI!$A$2:$D$42,4,FALSE)</f>
        <v>Chi phí biển đổi</v>
      </c>
      <c r="G219" t="str">
        <f>VLOOKUP(Table6[[#This Row],[Tên khoản mục]],TUKHOA_CHIPHI!$A$2:$D$42,3,FALSE)</f>
        <v>CPPFA01</v>
      </c>
      <c r="H219" t="str">
        <f>VLOOKUP(Table6[[#This Row],[Tên khoản mục]],TUKHOA_CHIPHI!$A$2:$D$42,2,FALSE)</f>
        <v>Platform fee - Amazon</v>
      </c>
      <c r="I219" t="s">
        <v>643</v>
      </c>
      <c r="J219" s="82">
        <v>4125</v>
      </c>
    </row>
    <row r="220" spans="1:10">
      <c r="A220" s="9" t="s">
        <v>712</v>
      </c>
      <c r="B220" s="9" t="str">
        <f>CHOOSE(WEEKDAY(Table6[[#This Row],[Ngày]],1),"CN","T2","T3","T4","T5","T6","T7","CN")</f>
        <v>T6</v>
      </c>
      <c r="C220" t="str">
        <f>"Tháng "&amp;MONTH(Table6[[#This Row],[Ngày]]) &amp; "/" &amp;YEAR(Table6[[#This Row],[Ngày]])</f>
        <v>Tháng 4/2022</v>
      </c>
      <c r="D220" t="str">
        <f>"Q "&amp;IF(Table6[[#This Row],[Ngày]]="","",ROUNDUP(MONTH(Table6[[#This Row],[Ngày]])/3,0)) &amp; "/" &amp;YEAR(Table6[[#This Row],[Ngày]])</f>
        <v>Q 2/2022</v>
      </c>
      <c r="E220">
        <f>YEAR(Table6[[#This Row],[Ngày]])</f>
        <v>2022</v>
      </c>
      <c r="F220" t="str">
        <f>VLOOKUP(Table6[[#This Row],[Tên khoản mục]],TUKHOA_CHIPHI!$A$2:$D$42,4,FALSE)</f>
        <v>Chi phí biển đổi</v>
      </c>
      <c r="G220" t="str">
        <f>VLOOKUP(Table6[[#This Row],[Tên khoản mục]],TUKHOA_CHIPHI!$A$2:$D$42,3,FALSE)</f>
        <v>CPPFA02</v>
      </c>
      <c r="H220" t="str">
        <f>VLOOKUP(Table6[[#This Row],[Tên khoản mục]],TUKHOA_CHIPHI!$A$2:$D$42,2,FALSE)</f>
        <v>Platform fee - Amazon</v>
      </c>
      <c r="I220" t="s">
        <v>644</v>
      </c>
      <c r="J220" s="82">
        <v>4146</v>
      </c>
    </row>
    <row r="221" spans="1:10">
      <c r="A221" s="9">
        <v>44742</v>
      </c>
      <c r="B221" s="9" t="str">
        <f>CHOOSE(WEEKDAY(Table6[[#This Row],[Ngày]],1),"CN","T2","T3","T4","T5","T6","T7","CN")</f>
        <v>T5</v>
      </c>
      <c r="C221" t="str">
        <f>"Tháng "&amp;MONTH(Table6[[#This Row],[Ngày]]) &amp; "/" &amp;YEAR(Table6[[#This Row],[Ngày]])</f>
        <v>Tháng 6/2022</v>
      </c>
      <c r="D221" t="str">
        <f>"Q "&amp;IF(Table6[[#This Row],[Ngày]]="","",ROUNDUP(MONTH(Table6[[#This Row],[Ngày]])/3,0)) &amp; "/" &amp;YEAR(Table6[[#This Row],[Ngày]])</f>
        <v>Q 2/2022</v>
      </c>
      <c r="E221">
        <f>YEAR(Table6[[#This Row],[Ngày]])</f>
        <v>2022</v>
      </c>
      <c r="F221" t="str">
        <f>VLOOKUP(Table6[[#This Row],[Tên khoản mục]],TUKHOA_CHIPHI!$A$2:$D$42,4,FALSE)</f>
        <v>Chi phí biển đổi</v>
      </c>
      <c r="G221" t="str">
        <f>VLOOKUP(Table6[[#This Row],[Tên khoản mục]],TUKHOA_CHIPHI!$A$2:$D$42,3,FALSE)</f>
        <v>CPPFA03</v>
      </c>
      <c r="H221" t="str">
        <f>VLOOKUP(Table6[[#This Row],[Tên khoản mục]],TUKHOA_CHIPHI!$A$2:$D$42,2,FALSE)</f>
        <v>Platform fee - Amazon</v>
      </c>
      <c r="I221" t="s">
        <v>645</v>
      </c>
      <c r="J221" s="82">
        <v>4282</v>
      </c>
    </row>
    <row r="222" spans="1:10">
      <c r="A222" s="9">
        <v>44742</v>
      </c>
      <c r="B222" s="9" t="str">
        <f>CHOOSE(WEEKDAY(Table6[[#This Row],[Ngày]],1),"CN","T2","T3","T4","T5","T6","T7","CN")</f>
        <v>T5</v>
      </c>
      <c r="C222" t="str">
        <f>"Tháng "&amp;MONTH(Table6[[#This Row],[Ngày]]) &amp; "/" &amp;YEAR(Table6[[#This Row],[Ngày]])</f>
        <v>Tháng 6/2022</v>
      </c>
      <c r="D222" t="str">
        <f>"Q "&amp;IF(Table6[[#This Row],[Ngày]]="","",ROUNDUP(MONTH(Table6[[#This Row],[Ngày]])/3,0)) &amp; "/" &amp;YEAR(Table6[[#This Row],[Ngày]])</f>
        <v>Q 2/2022</v>
      </c>
      <c r="E222">
        <f>YEAR(Table6[[#This Row],[Ngày]])</f>
        <v>2022</v>
      </c>
      <c r="F222" t="str">
        <f>VLOOKUP(Table6[[#This Row],[Tên khoản mục]],TUKHOA_CHIPHI!$A$2:$D$42,4,FALSE)</f>
        <v>Chi phí biển đổi</v>
      </c>
      <c r="G222" t="str">
        <f>VLOOKUP(Table6[[#This Row],[Tên khoản mục]],TUKHOA_CHIPHI!$A$2:$D$42,3,FALSE)</f>
        <v>CPPFA04</v>
      </c>
      <c r="H222" t="str">
        <f>VLOOKUP(Table6[[#This Row],[Tên khoản mục]],TUKHOA_CHIPHI!$A$2:$D$42,2,FALSE)</f>
        <v>Platform fee - Amazon</v>
      </c>
      <c r="I222" t="s">
        <v>646</v>
      </c>
      <c r="J222" s="82">
        <v>4162</v>
      </c>
    </row>
    <row r="223" spans="1:10">
      <c r="A223" s="9">
        <v>44742</v>
      </c>
      <c r="B223" s="9" t="str">
        <f>CHOOSE(WEEKDAY(Table6[[#This Row],[Ngày]],1),"CN","T2","T3","T4","T5","T6","T7","CN")</f>
        <v>T5</v>
      </c>
      <c r="C223" t="str">
        <f>"Tháng "&amp;MONTH(Table6[[#This Row],[Ngày]]) &amp; "/" &amp;YEAR(Table6[[#This Row],[Ngày]])</f>
        <v>Tháng 6/2022</v>
      </c>
      <c r="D223" t="str">
        <f>"Q "&amp;IF(Table6[[#This Row],[Ngày]]="","",ROUNDUP(MONTH(Table6[[#This Row],[Ngày]])/3,0)) &amp; "/" &amp;YEAR(Table6[[#This Row],[Ngày]])</f>
        <v>Q 2/2022</v>
      </c>
      <c r="E223">
        <f>YEAR(Table6[[#This Row],[Ngày]])</f>
        <v>2022</v>
      </c>
      <c r="F223" t="str">
        <f>VLOOKUP(Table6[[#This Row],[Tên khoản mục]],TUKHOA_CHIPHI!$A$2:$D$42,4,FALSE)</f>
        <v>Chi phí biển đổi</v>
      </c>
      <c r="G223" t="str">
        <f>VLOOKUP(Table6[[#This Row],[Tên khoản mục]],TUKHOA_CHIPHI!$A$2:$D$42,3,FALSE)</f>
        <v>CPPFA05</v>
      </c>
      <c r="H223" t="str">
        <f>VLOOKUP(Table6[[#This Row],[Tên khoản mục]],TUKHOA_CHIPHI!$A$2:$D$42,2,FALSE)</f>
        <v>Platform fee - Amazon</v>
      </c>
      <c r="I223" t="s">
        <v>647</v>
      </c>
      <c r="J223" s="82">
        <v>4203</v>
      </c>
    </row>
    <row r="224" spans="1:10">
      <c r="A224" s="9">
        <v>44742</v>
      </c>
      <c r="B224" s="9" t="str">
        <f>CHOOSE(WEEKDAY(Table6[[#This Row],[Ngày]],1),"CN","T2","T3","T4","T5","T6","T7","CN")</f>
        <v>T5</v>
      </c>
      <c r="C224" t="str">
        <f>"Tháng "&amp;MONTH(Table6[[#This Row],[Ngày]]) &amp; "/" &amp;YEAR(Table6[[#This Row],[Ngày]])</f>
        <v>Tháng 6/2022</v>
      </c>
      <c r="D224" t="str">
        <f>"Q "&amp;IF(Table6[[#This Row],[Ngày]]="","",ROUNDUP(MONTH(Table6[[#This Row],[Ngày]])/3,0)) &amp; "/" &amp;YEAR(Table6[[#This Row],[Ngày]])</f>
        <v>Q 2/2022</v>
      </c>
      <c r="E224">
        <f>YEAR(Table6[[#This Row],[Ngày]])</f>
        <v>2022</v>
      </c>
      <c r="F224" t="str">
        <f>VLOOKUP(Table6[[#This Row],[Tên khoản mục]],TUKHOA_CHIPHI!$A$2:$D$42,4,FALSE)</f>
        <v>Chi phí biển đổi</v>
      </c>
      <c r="G224" t="str">
        <f>VLOOKUP(Table6[[#This Row],[Tên khoản mục]],TUKHOA_CHIPHI!$A$2:$D$42,3,FALSE)</f>
        <v>CPPFA06</v>
      </c>
      <c r="H224" t="str">
        <f>VLOOKUP(Table6[[#This Row],[Tên khoản mục]],TUKHOA_CHIPHI!$A$2:$D$42,2,FALSE)</f>
        <v>Platform fee - Amazon</v>
      </c>
      <c r="I224" t="s">
        <v>648</v>
      </c>
      <c r="J224" s="82">
        <v>4236</v>
      </c>
    </row>
    <row r="225" spans="1:10">
      <c r="A225" s="9">
        <v>44742</v>
      </c>
      <c r="B225" s="9" t="str">
        <f>CHOOSE(WEEKDAY(Table6[[#This Row],[Ngày]],1),"CN","T2","T3","T4","T5","T6","T7","CN")</f>
        <v>T5</v>
      </c>
      <c r="C225" t="str">
        <f>"Tháng "&amp;MONTH(Table6[[#This Row],[Ngày]]) &amp; "/" &amp;YEAR(Table6[[#This Row],[Ngày]])</f>
        <v>Tháng 6/2022</v>
      </c>
      <c r="D225" t="str">
        <f>"Q "&amp;IF(Table6[[#This Row],[Ngày]]="","",ROUNDUP(MONTH(Table6[[#This Row],[Ngày]])/3,0)) &amp; "/" &amp;YEAR(Table6[[#This Row],[Ngày]])</f>
        <v>Q 2/2022</v>
      </c>
      <c r="E225">
        <f>YEAR(Table6[[#This Row],[Ngày]])</f>
        <v>2022</v>
      </c>
      <c r="F225" t="str">
        <f>VLOOKUP(Table6[[#This Row],[Tên khoản mục]],TUKHOA_CHIPHI!$A$2:$D$42,4,FALSE)</f>
        <v>Chi phí biển đổi</v>
      </c>
      <c r="G225" t="str">
        <f>VLOOKUP(Table6[[#This Row],[Tên khoản mục]],TUKHOA_CHIPHI!$A$2:$D$42,3,FALSE)</f>
        <v>CPPFE01</v>
      </c>
      <c r="H225" t="str">
        <f>VLOOKUP(Table6[[#This Row],[Tên khoản mục]],TUKHOA_CHIPHI!$A$2:$D$42,2,FALSE)</f>
        <v>Platform fee - Etsy</v>
      </c>
      <c r="I225" t="s">
        <v>649</v>
      </c>
      <c r="J225" s="82">
        <v>2046</v>
      </c>
    </row>
    <row r="226" spans="1:10">
      <c r="A226" s="9">
        <v>44742</v>
      </c>
      <c r="B226" s="9" t="str">
        <f>CHOOSE(WEEKDAY(Table6[[#This Row],[Ngày]],1),"CN","T2","T3","T4","T5","T6","T7","CN")</f>
        <v>T5</v>
      </c>
      <c r="C226" t="str">
        <f>"Tháng "&amp;MONTH(Table6[[#This Row],[Ngày]]) &amp; "/" &amp;YEAR(Table6[[#This Row],[Ngày]])</f>
        <v>Tháng 6/2022</v>
      </c>
      <c r="D226" t="str">
        <f>"Q "&amp;IF(Table6[[#This Row],[Ngày]]="","",ROUNDUP(MONTH(Table6[[#This Row],[Ngày]])/3,0)) &amp; "/" &amp;YEAR(Table6[[#This Row],[Ngày]])</f>
        <v>Q 2/2022</v>
      </c>
      <c r="E226">
        <f>YEAR(Table6[[#This Row],[Ngày]])</f>
        <v>2022</v>
      </c>
      <c r="F226" t="str">
        <f>VLOOKUP(Table6[[#This Row],[Tên khoản mục]],TUKHOA_CHIPHI!$A$2:$D$42,4,FALSE)</f>
        <v>Chi phí biển đổi</v>
      </c>
      <c r="G226" t="str">
        <f>VLOOKUP(Table6[[#This Row],[Tên khoản mục]],TUKHOA_CHIPHI!$A$2:$D$42,3,FALSE)</f>
        <v>CPPFE02</v>
      </c>
      <c r="H226" t="str">
        <f>VLOOKUP(Table6[[#This Row],[Tên khoản mục]],TUKHOA_CHIPHI!$A$2:$D$42,2,FALSE)</f>
        <v>Platform fee - Etsy</v>
      </c>
      <c r="I226" t="s">
        <v>650</v>
      </c>
      <c r="J226" s="82">
        <v>2031</v>
      </c>
    </row>
    <row r="227" spans="1:10">
      <c r="A227" s="9">
        <v>44742</v>
      </c>
      <c r="B227" s="9" t="str">
        <f>CHOOSE(WEEKDAY(Table6[[#This Row],[Ngày]],1),"CN","T2","T3","T4","T5","T6","T7","CN")</f>
        <v>T5</v>
      </c>
      <c r="C227" t="str">
        <f>"Tháng "&amp;MONTH(Table6[[#This Row],[Ngày]]) &amp; "/" &amp;YEAR(Table6[[#This Row],[Ngày]])</f>
        <v>Tháng 6/2022</v>
      </c>
      <c r="D227" t="str">
        <f>"Q "&amp;IF(Table6[[#This Row],[Ngày]]="","",ROUNDUP(MONTH(Table6[[#This Row],[Ngày]])/3,0)) &amp; "/" &amp;YEAR(Table6[[#This Row],[Ngày]])</f>
        <v>Q 2/2022</v>
      </c>
      <c r="E227">
        <f>YEAR(Table6[[#This Row],[Ngày]])</f>
        <v>2022</v>
      </c>
      <c r="F227" t="str">
        <f>VLOOKUP(Table6[[#This Row],[Tên khoản mục]],TUKHOA_CHIPHI!$A$2:$D$42,4,FALSE)</f>
        <v>Chi phí biển đổi</v>
      </c>
      <c r="G227" t="str">
        <f>VLOOKUP(Table6[[#This Row],[Tên khoản mục]],TUKHOA_CHIPHI!$A$2:$D$42,3,FALSE)</f>
        <v>CPPFE03</v>
      </c>
      <c r="H227" t="str">
        <f>VLOOKUP(Table6[[#This Row],[Tên khoản mục]],TUKHOA_CHIPHI!$A$2:$D$42,2,FALSE)</f>
        <v>Platform fee - Etsy</v>
      </c>
      <c r="I227" t="s">
        <v>651</v>
      </c>
      <c r="J227" s="82">
        <v>2021</v>
      </c>
    </row>
    <row r="228" spans="1:10">
      <c r="A228" s="9">
        <v>44742</v>
      </c>
      <c r="B228" s="9" t="str">
        <f>CHOOSE(WEEKDAY(Table6[[#This Row],[Ngày]],1),"CN","T2","T3","T4","T5","T6","T7","CN")</f>
        <v>T5</v>
      </c>
      <c r="C228" t="str">
        <f>"Tháng "&amp;MONTH(Table6[[#This Row],[Ngày]]) &amp; "/" &amp;YEAR(Table6[[#This Row],[Ngày]])</f>
        <v>Tháng 6/2022</v>
      </c>
      <c r="D228" t="str">
        <f>"Q "&amp;IF(Table6[[#This Row],[Ngày]]="","",ROUNDUP(MONTH(Table6[[#This Row],[Ngày]])/3,0)) &amp; "/" &amp;YEAR(Table6[[#This Row],[Ngày]])</f>
        <v>Q 2/2022</v>
      </c>
      <c r="E228">
        <f>YEAR(Table6[[#This Row],[Ngày]])</f>
        <v>2022</v>
      </c>
      <c r="F228" t="str">
        <f>VLOOKUP(Table6[[#This Row],[Tên khoản mục]],TUKHOA_CHIPHI!$A$2:$D$42,4,FALSE)</f>
        <v>Chi phí biển đổi</v>
      </c>
      <c r="G228" t="str">
        <f>VLOOKUP(Table6[[#This Row],[Tên khoản mục]],TUKHOA_CHIPHI!$A$2:$D$42,3,FALSE)</f>
        <v>CPPFE04</v>
      </c>
      <c r="H228" t="str">
        <f>VLOOKUP(Table6[[#This Row],[Tên khoản mục]],TUKHOA_CHIPHI!$A$2:$D$42,2,FALSE)</f>
        <v>Platform fee - Etsy</v>
      </c>
      <c r="I228" t="s">
        <v>652</v>
      </c>
      <c r="J228" s="82">
        <v>2143</v>
      </c>
    </row>
    <row r="229" spans="1:10">
      <c r="A229" s="9">
        <v>44742</v>
      </c>
      <c r="B229" s="9" t="str">
        <f>CHOOSE(WEEKDAY(Table6[[#This Row],[Ngày]],1),"CN","T2","T3","T4","T5","T6","T7","CN")</f>
        <v>T5</v>
      </c>
      <c r="C229" t="str">
        <f>"Tháng "&amp;MONTH(Table6[[#This Row],[Ngày]]) &amp; "/" &amp;YEAR(Table6[[#This Row],[Ngày]])</f>
        <v>Tháng 6/2022</v>
      </c>
      <c r="D229" t="str">
        <f>"Q "&amp;IF(Table6[[#This Row],[Ngày]]="","",ROUNDUP(MONTH(Table6[[#This Row],[Ngày]])/3,0)) &amp; "/" &amp;YEAR(Table6[[#This Row],[Ngày]])</f>
        <v>Q 2/2022</v>
      </c>
      <c r="E229">
        <f>YEAR(Table6[[#This Row],[Ngày]])</f>
        <v>2022</v>
      </c>
      <c r="F229" t="str">
        <f>VLOOKUP(Table6[[#This Row],[Tên khoản mục]],TUKHOA_CHIPHI!$A$2:$D$42,4,FALSE)</f>
        <v>Chi phí biển đổi</v>
      </c>
      <c r="G229" t="str">
        <f>VLOOKUP(Table6[[#This Row],[Tên khoản mục]],TUKHOA_CHIPHI!$A$2:$D$42,3,FALSE)</f>
        <v>CPPFE05</v>
      </c>
      <c r="H229" t="str">
        <f>VLOOKUP(Table6[[#This Row],[Tên khoản mục]],TUKHOA_CHIPHI!$A$2:$D$42,2,FALSE)</f>
        <v>Platform fee - Etsy</v>
      </c>
      <c r="I229" t="s">
        <v>653</v>
      </c>
      <c r="J229" s="82">
        <v>2200</v>
      </c>
    </row>
    <row r="230" spans="1:10">
      <c r="A230" s="9">
        <v>44742</v>
      </c>
      <c r="B230" s="9" t="str">
        <f>CHOOSE(WEEKDAY(Table6[[#This Row],[Ngày]],1),"CN","T2","T3","T4","T5","T6","T7","CN")</f>
        <v>T5</v>
      </c>
      <c r="C230" t="str">
        <f>"Tháng "&amp;MONTH(Table6[[#This Row],[Ngày]]) &amp; "/" &amp;YEAR(Table6[[#This Row],[Ngày]])</f>
        <v>Tháng 6/2022</v>
      </c>
      <c r="D230" t="str">
        <f>"Q "&amp;IF(Table6[[#This Row],[Ngày]]="","",ROUNDUP(MONTH(Table6[[#This Row],[Ngày]])/3,0)) &amp; "/" &amp;YEAR(Table6[[#This Row],[Ngày]])</f>
        <v>Q 2/2022</v>
      </c>
      <c r="E230">
        <f>YEAR(Table6[[#This Row],[Ngày]])</f>
        <v>2022</v>
      </c>
      <c r="F230" t="str">
        <f>VLOOKUP(Table6[[#This Row],[Tên khoản mục]],TUKHOA_CHIPHI!$A$2:$D$42,4,FALSE)</f>
        <v>Chi phí biển đổi</v>
      </c>
      <c r="G230" t="str">
        <f>VLOOKUP(Table6[[#This Row],[Tên khoản mục]],TUKHOA_CHIPHI!$A$2:$D$42,3,FALSE)</f>
        <v>CPPFE06</v>
      </c>
      <c r="H230" t="str">
        <f>VLOOKUP(Table6[[#This Row],[Tên khoản mục]],TUKHOA_CHIPHI!$A$2:$D$42,2,FALSE)</f>
        <v>Platform fee - Etsy</v>
      </c>
      <c r="I230" t="s">
        <v>654</v>
      </c>
      <c r="J230" s="82">
        <v>2160</v>
      </c>
    </row>
    <row r="231" spans="1:10">
      <c r="A231" s="9">
        <v>44742</v>
      </c>
      <c r="B231" s="9" t="str">
        <f>CHOOSE(WEEKDAY(Table6[[#This Row],[Ngày]],1),"CN","T2","T3","T4","T5","T6","T7","CN")</f>
        <v>T5</v>
      </c>
      <c r="C231" t="str">
        <f>"Tháng "&amp;MONTH(Table6[[#This Row],[Ngày]]) &amp; "/" &amp;YEAR(Table6[[#This Row],[Ngày]])</f>
        <v>Tháng 6/2022</v>
      </c>
      <c r="D231" t="str">
        <f>"Q "&amp;IF(Table6[[#This Row],[Ngày]]="","",ROUNDUP(MONTH(Table6[[#This Row],[Ngày]])/3,0)) &amp; "/" &amp;YEAR(Table6[[#This Row],[Ngày]])</f>
        <v>Q 2/2022</v>
      </c>
      <c r="E231">
        <f>YEAR(Table6[[#This Row],[Ngày]])</f>
        <v>2022</v>
      </c>
      <c r="F231" t="str">
        <f>VLOOKUP(Table6[[#This Row],[Tên khoản mục]],TUKHOA_CHIPHI!$A$2:$D$42,4,FALSE)</f>
        <v>Chi phí cố định</v>
      </c>
      <c r="G231" t="str">
        <f>VLOOKUP(Table6[[#This Row],[Tên khoản mục]],TUKHOA_CHIPHI!$A$2:$D$42,3,FALSE)</f>
        <v>CPNS05</v>
      </c>
      <c r="H231" t="str">
        <f>VLOOKUP(Table6[[#This Row],[Tên khoản mục]],TUKHOA_CHIPHI!$A$2:$D$42,2,FALSE)</f>
        <v>Nhân sự</v>
      </c>
      <c r="I231" t="s">
        <v>581</v>
      </c>
      <c r="J231" s="82">
        <v>1830</v>
      </c>
    </row>
    <row r="232" spans="1:10">
      <c r="A232" s="9">
        <v>44742</v>
      </c>
      <c r="B232" s="9" t="str">
        <f>CHOOSE(WEEKDAY(Table6[[#This Row],[Ngày]],1),"CN","T2","T3","T4","T5","T6","T7","CN")</f>
        <v>T5</v>
      </c>
      <c r="C232" t="str">
        <f>"Tháng "&amp;MONTH(Table6[[#This Row],[Ngày]]) &amp; "/" &amp;YEAR(Table6[[#This Row],[Ngày]])</f>
        <v>Tháng 6/2022</v>
      </c>
      <c r="D232" t="str">
        <f>"Q "&amp;IF(Table6[[#This Row],[Ngày]]="","",ROUNDUP(MONTH(Table6[[#This Row],[Ngày]])/3,0)) &amp; "/" &amp;YEAR(Table6[[#This Row],[Ngày]])</f>
        <v>Q 2/2022</v>
      </c>
      <c r="E232">
        <f>YEAR(Table6[[#This Row],[Ngày]])</f>
        <v>2022</v>
      </c>
      <c r="F232" t="str">
        <f>VLOOKUP(Table6[[#This Row],[Tên khoản mục]],TUKHOA_CHIPHI!$A$2:$D$42,4,FALSE)</f>
        <v>Chi phí cố định</v>
      </c>
      <c r="G232" t="str">
        <f>VLOOKUP(Table6[[#This Row],[Tên khoản mục]],TUKHOA_CHIPHI!$A$2:$D$42,3,FALSE)</f>
        <v>CPNS06</v>
      </c>
      <c r="H232" t="str">
        <f>VLOOKUP(Table6[[#This Row],[Tên khoản mục]],TUKHOA_CHIPHI!$A$2:$D$42,2,FALSE)</f>
        <v>Nhân sự</v>
      </c>
      <c r="I232" t="s">
        <v>582</v>
      </c>
      <c r="J232" s="82">
        <v>71</v>
      </c>
    </row>
    <row r="233" spans="1:10">
      <c r="A233" s="9">
        <v>44742</v>
      </c>
      <c r="B233" s="9" t="str">
        <f>CHOOSE(WEEKDAY(Table6[[#This Row],[Ngày]],1),"CN","T2","T3","T4","T5","T6","T7","CN")</f>
        <v>T5</v>
      </c>
      <c r="C233" t="str">
        <f>"Tháng "&amp;MONTH(Table6[[#This Row],[Ngày]]) &amp; "/" &amp;YEAR(Table6[[#This Row],[Ngày]])</f>
        <v>Tháng 6/2022</v>
      </c>
      <c r="D233" t="str">
        <f>"Q "&amp;IF(Table6[[#This Row],[Ngày]]="","",ROUNDUP(MONTH(Table6[[#This Row],[Ngày]])/3,0)) &amp; "/" &amp;YEAR(Table6[[#This Row],[Ngày]])</f>
        <v>Q 2/2022</v>
      </c>
      <c r="E233">
        <f>YEAR(Table6[[#This Row],[Ngày]])</f>
        <v>2022</v>
      </c>
      <c r="F233" t="str">
        <f>VLOOKUP(Table6[[#This Row],[Tên khoản mục]],TUKHOA_CHIPHI!$A$2:$D$42,4,FALSE)</f>
        <v>Chi phí cố định</v>
      </c>
      <c r="G233" t="str">
        <f>VLOOKUP(Table6[[#This Row],[Tên khoản mục]],TUKHOA_CHIPHI!$A$2:$D$42,3,FALSE)</f>
        <v>CPVP01</v>
      </c>
      <c r="H233" t="str">
        <f>VLOOKUP(Table6[[#This Row],[Tên khoản mục]],TUKHOA_CHIPHI!$A$2:$D$42,2,FALSE)</f>
        <v>Văn phòng</v>
      </c>
      <c r="I233" t="s">
        <v>583</v>
      </c>
      <c r="J233" s="82">
        <v>2075</v>
      </c>
    </row>
    <row r="234" spans="1:10">
      <c r="A234" s="9">
        <v>44742</v>
      </c>
      <c r="B234" s="9" t="str">
        <f>CHOOSE(WEEKDAY(Table6[[#This Row],[Ngày]],1),"CN","T2","T3","T4","T5","T6","T7","CN")</f>
        <v>T5</v>
      </c>
      <c r="C234" t="str">
        <f>"Tháng "&amp;MONTH(Table6[[#This Row],[Ngày]]) &amp; "/" &amp;YEAR(Table6[[#This Row],[Ngày]])</f>
        <v>Tháng 6/2022</v>
      </c>
      <c r="D234" t="str">
        <f>"Q "&amp;IF(Table6[[#This Row],[Ngày]]="","",ROUNDUP(MONTH(Table6[[#This Row],[Ngày]])/3,0)) &amp; "/" &amp;YEAR(Table6[[#This Row],[Ngày]])</f>
        <v>Q 2/2022</v>
      </c>
      <c r="E234">
        <f>YEAR(Table6[[#This Row],[Ngày]])</f>
        <v>2022</v>
      </c>
      <c r="F234" t="str">
        <f>VLOOKUP(Table6[[#This Row],[Tên khoản mục]],TUKHOA_CHIPHI!$A$2:$D$42,4,FALSE)</f>
        <v>Chi phí cố định</v>
      </c>
      <c r="G234" t="str">
        <f>VLOOKUP(Table6[[#This Row],[Tên khoản mục]],TUKHOA_CHIPHI!$A$2:$D$42,3,FALSE)</f>
        <v>CPVP02</v>
      </c>
      <c r="H234" t="str">
        <f>VLOOKUP(Table6[[#This Row],[Tên khoản mục]],TUKHOA_CHIPHI!$A$2:$D$42,2,FALSE)</f>
        <v>Văn phòng</v>
      </c>
      <c r="I234" t="s">
        <v>584</v>
      </c>
      <c r="J234" s="82">
        <v>111</v>
      </c>
    </row>
    <row r="235" spans="1:10">
      <c r="A235" s="9">
        <v>44742</v>
      </c>
      <c r="B235" s="9" t="str">
        <f>CHOOSE(WEEKDAY(Table6[[#This Row],[Ngày]],1),"CN","T2","T3","T4","T5","T6","T7","CN")</f>
        <v>T5</v>
      </c>
      <c r="C235" t="str">
        <f>"Tháng "&amp;MONTH(Table6[[#This Row],[Ngày]]) &amp; "/" &amp;YEAR(Table6[[#This Row],[Ngày]])</f>
        <v>Tháng 6/2022</v>
      </c>
      <c r="D235" t="str">
        <f>"Q "&amp;IF(Table6[[#This Row],[Ngày]]="","",ROUNDUP(MONTH(Table6[[#This Row],[Ngày]])/3,0)) &amp; "/" &amp;YEAR(Table6[[#This Row],[Ngày]])</f>
        <v>Q 2/2022</v>
      </c>
      <c r="E235">
        <f>YEAR(Table6[[#This Row],[Ngày]])</f>
        <v>2022</v>
      </c>
      <c r="F235" t="str">
        <f>VLOOKUP(Table6[[#This Row],[Tên khoản mục]],TUKHOA_CHIPHI!$A$2:$D$42,4,FALSE)</f>
        <v>Chi phí cố định</v>
      </c>
      <c r="G235" t="str">
        <f>VLOOKUP(Table6[[#This Row],[Tên khoản mục]],TUKHOA_CHIPHI!$A$2:$D$42,3,FALSE)</f>
        <v>CPLV</v>
      </c>
      <c r="H235" t="str">
        <f>VLOOKUP(Table6[[#This Row],[Tên khoản mục]],TUKHOA_CHIPHI!$A$2:$D$42,2,FALSE)</f>
        <v>Chi phí khác</v>
      </c>
      <c r="I235" t="s">
        <v>585</v>
      </c>
      <c r="J235" s="82">
        <v>112</v>
      </c>
    </row>
    <row r="236" spans="1:10">
      <c r="A236" s="9">
        <v>44742</v>
      </c>
      <c r="B236" s="9" t="str">
        <f>CHOOSE(WEEKDAY(Table6[[#This Row],[Ngày]],1),"CN","T2","T3","T4","T5","T6","T7","CN")</f>
        <v>T5</v>
      </c>
      <c r="C236" t="str">
        <f>"Tháng "&amp;MONTH(Table6[[#This Row],[Ngày]]) &amp; "/" &amp;YEAR(Table6[[#This Row],[Ngày]])</f>
        <v>Tháng 6/2022</v>
      </c>
      <c r="D236" t="str">
        <f>"Q "&amp;IF(Table6[[#This Row],[Ngày]]="","",ROUNDUP(MONTH(Table6[[#This Row],[Ngày]])/3,0)) &amp; "/" &amp;YEAR(Table6[[#This Row],[Ngày]])</f>
        <v>Q 2/2022</v>
      </c>
      <c r="E236">
        <f>YEAR(Table6[[#This Row],[Ngày]])</f>
        <v>2022</v>
      </c>
      <c r="F236" t="str">
        <f>VLOOKUP(Table6[[#This Row],[Tên khoản mục]],TUKHOA_CHIPHI!$A$2:$D$42,4,FALSE)</f>
        <v>Chi phí cố định</v>
      </c>
      <c r="G236" t="str">
        <f>VLOOKUP(Table6[[#This Row],[Tên khoản mục]],TUKHOA_CHIPHI!$A$2:$D$42,3,FALSE)</f>
        <v>CPCT</v>
      </c>
      <c r="H236" t="str">
        <f>VLOOKUP(Table6[[#This Row],[Tên khoản mục]],TUKHOA_CHIPHI!$A$2:$D$42,2,FALSE)</f>
        <v>Chi phí khác</v>
      </c>
      <c r="I236" t="s">
        <v>586</v>
      </c>
      <c r="J236" s="82">
        <v>100</v>
      </c>
    </row>
    <row r="237" spans="1:10">
      <c r="A237" s="9">
        <v>44741</v>
      </c>
      <c r="B237" s="9" t="str">
        <f>CHOOSE(WEEKDAY(Table6[[#This Row],[Ngày]],1),"CN","T2","T3","T4","T5","T6","T7","CN")</f>
        <v>T4</v>
      </c>
      <c r="C237" t="str">
        <f>"Tháng "&amp;MONTH(Table6[[#This Row],[Ngày]]) &amp; "/" &amp;YEAR(Table6[[#This Row],[Ngày]])</f>
        <v>Tháng 6/2022</v>
      </c>
      <c r="D237" t="str">
        <f>"Q "&amp;IF(Table6[[#This Row],[Ngày]]="","",ROUNDUP(MONTH(Table6[[#This Row],[Ngày]])/3,0)) &amp; "/" &amp;YEAR(Table6[[#This Row],[Ngày]])</f>
        <v>Q 2/2022</v>
      </c>
      <c r="E237">
        <f>YEAR(Table6[[#This Row],[Ngày]])</f>
        <v>2022</v>
      </c>
      <c r="F237" t="str">
        <f>VLOOKUP(Table6[[#This Row],[Tên khoản mục]],TUKHOA_CHIPHI!$A$2:$D$42,4,FALSE)</f>
        <v>Chi phí cố định</v>
      </c>
      <c r="G237" t="str">
        <f>VLOOKUP(Table6[[#This Row],[Tên khoản mục]],TUKHOA_CHIPHI!$A$2:$D$42,3,FALSE)</f>
        <v>CPTK</v>
      </c>
      <c r="H237" t="str">
        <f>VLOOKUP(Table6[[#This Row],[Tên khoản mục]],TUKHOA_CHIPHI!$A$2:$D$42,2,FALSE)</f>
        <v>Chi phí khác</v>
      </c>
      <c r="I237" t="s">
        <v>587</v>
      </c>
      <c r="J237" s="82">
        <v>100</v>
      </c>
    </row>
    <row r="238" spans="1:10">
      <c r="A238" s="9">
        <v>44740</v>
      </c>
      <c r="B238" s="9" t="str">
        <f>CHOOSE(WEEKDAY(Table6[[#This Row],[Ngày]],1),"CN","T2","T3","T4","T5","T6","T7","CN")</f>
        <v>T3</v>
      </c>
      <c r="C238" t="str">
        <f>"Tháng "&amp;MONTH(Table6[[#This Row],[Ngày]]) &amp; "/" &amp;YEAR(Table6[[#This Row],[Ngày]])</f>
        <v>Tháng 6/2022</v>
      </c>
      <c r="D238" t="str">
        <f>"Q "&amp;IF(Table6[[#This Row],[Ngày]]="","",ROUNDUP(MONTH(Table6[[#This Row],[Ngày]])/3,0)) &amp; "/" &amp;YEAR(Table6[[#This Row],[Ngày]])</f>
        <v>Q 2/2022</v>
      </c>
      <c r="E238">
        <f>YEAR(Table6[[#This Row],[Ngày]])</f>
        <v>2022</v>
      </c>
      <c r="F238" t="str">
        <f>VLOOKUP(Table6[[#This Row],[Tên khoản mục]],TUKHOA_CHIPHI!$A$2:$D$42,4,FALSE)</f>
        <v>Chi phí cố định</v>
      </c>
      <c r="G238" t="str">
        <f>VLOOKUP(Table6[[#This Row],[Tên khoản mục]],TUKHOA_CHIPHI!$A$2:$D$42,3,FALSE)</f>
        <v>CPDV</v>
      </c>
      <c r="H238" t="str">
        <f>VLOOKUP(Table6[[#This Row],[Tên khoản mục]],TUKHOA_CHIPHI!$A$2:$D$42,2,FALSE)</f>
        <v>Chi phí khác</v>
      </c>
      <c r="I238" t="s">
        <v>588</v>
      </c>
      <c r="J238" s="82">
        <v>122</v>
      </c>
    </row>
    <row r="239" spans="1:10">
      <c r="A239" s="9">
        <v>44740</v>
      </c>
      <c r="B239" s="9" t="str">
        <f>CHOOSE(WEEKDAY(Table6[[#This Row],[Ngày]],1),"CN","T2","T3","T4","T5","T6","T7","CN")</f>
        <v>T3</v>
      </c>
      <c r="C239" t="str">
        <f>"Tháng "&amp;MONTH(Table6[[#This Row],[Ngày]]) &amp; "/" &amp;YEAR(Table6[[#This Row],[Ngày]])</f>
        <v>Tháng 6/2022</v>
      </c>
      <c r="D239" t="str">
        <f>"Q "&amp;IF(Table6[[#This Row],[Ngày]]="","",ROUNDUP(MONTH(Table6[[#This Row],[Ngày]])/3,0)) &amp; "/" &amp;YEAR(Table6[[#This Row],[Ngày]])</f>
        <v>Q 2/2022</v>
      </c>
      <c r="E239">
        <f>YEAR(Table6[[#This Row],[Ngày]])</f>
        <v>2022</v>
      </c>
      <c r="F239" t="str">
        <f>VLOOKUP(Table6[[#This Row],[Tên khoản mục]],TUKHOA_CHIPHI!$A$2:$D$42,4,FALSE)</f>
        <v>Chi phí cố định</v>
      </c>
      <c r="G239" t="str">
        <f>VLOOKUP(Table6[[#This Row],[Tên khoản mục]],TUKHOA_CHIPHI!$A$2:$D$42,3,FALSE)</f>
        <v>NDTH</v>
      </c>
      <c r="H239" t="str">
        <f>VLOOKUP(Table6[[#This Row],[Tên khoản mục]],TUKHOA_CHIPHI!$A$2:$D$42,2,FALSE)</f>
        <v>Chi phí khác</v>
      </c>
      <c r="I239" t="s">
        <v>589</v>
      </c>
      <c r="J239" s="82">
        <v>435</v>
      </c>
    </row>
    <row r="240" spans="1:10">
      <c r="A240" s="9">
        <v>44740</v>
      </c>
      <c r="B240" s="9" t="str">
        <f>CHOOSE(WEEKDAY(Table6[[#This Row],[Ngày]],1),"CN","T2","T3","T4","T5","T6","T7","CN")</f>
        <v>T3</v>
      </c>
      <c r="C240" t="str">
        <f>"Tháng "&amp;MONTH(Table6[[#This Row],[Ngày]]) &amp; "/" &amp;YEAR(Table6[[#This Row],[Ngày]])</f>
        <v>Tháng 6/2022</v>
      </c>
      <c r="D240" t="str">
        <f>"Q "&amp;IF(Table6[[#This Row],[Ngày]]="","",ROUNDUP(MONTH(Table6[[#This Row],[Ngày]])/3,0)) &amp; "/" &amp;YEAR(Table6[[#This Row],[Ngày]])</f>
        <v>Q 2/2022</v>
      </c>
      <c r="E240">
        <f>YEAR(Table6[[#This Row],[Ngày]])</f>
        <v>2022</v>
      </c>
      <c r="F240" t="str">
        <f>VLOOKUP(Table6[[#This Row],[Tên khoản mục]],TUKHOA_CHIPHI!$A$2:$D$42,4,FALSE)</f>
        <v>Chi phí biển đổi</v>
      </c>
      <c r="G240" t="str">
        <f>VLOOKUP(Table6[[#This Row],[Tên khoản mục]],TUKHOA_CHIPHI!$A$2:$D$42,3,FALSE)</f>
        <v>CPHH01</v>
      </c>
      <c r="H240" t="str">
        <f>VLOOKUP(Table6[[#This Row],[Tên khoản mục]],TUKHOA_CHIPHI!$A$2:$D$42,2,FALSE)</f>
        <v>Chi phí khác</v>
      </c>
      <c r="I240" t="s">
        <v>590</v>
      </c>
      <c r="J240" s="82">
        <v>199</v>
      </c>
    </row>
    <row r="241" spans="1:10">
      <c r="A241" s="9">
        <v>44739</v>
      </c>
      <c r="B241" s="9" t="str">
        <f>CHOOSE(WEEKDAY(Table6[[#This Row],[Ngày]],1),"CN","T2","T3","T4","T5","T6","T7","CN")</f>
        <v>T2</v>
      </c>
      <c r="C241" t="str">
        <f>"Tháng "&amp;MONTH(Table6[[#This Row],[Ngày]]) &amp; "/" &amp;YEAR(Table6[[#This Row],[Ngày]])</f>
        <v>Tháng 6/2022</v>
      </c>
      <c r="D241" t="str">
        <f>"Q "&amp;IF(Table6[[#This Row],[Ngày]]="","",ROUNDUP(MONTH(Table6[[#This Row],[Ngày]])/3,0)) &amp; "/" &amp;YEAR(Table6[[#This Row],[Ngày]])</f>
        <v>Q 2/2022</v>
      </c>
      <c r="E241">
        <f>YEAR(Table6[[#This Row],[Ngày]])</f>
        <v>2022</v>
      </c>
      <c r="F241" t="str">
        <f>VLOOKUP(Table6[[#This Row],[Tên khoản mục]],TUKHOA_CHIPHI!$A$2:$D$42,4,FALSE)</f>
        <v>Chi phí biển đổi</v>
      </c>
      <c r="G241" t="str">
        <f>VLOOKUP(Table6[[#This Row],[Tên khoản mục]],TUKHOA_CHIPHI!$A$2:$D$42,3,FALSE)</f>
        <v>CPHH02</v>
      </c>
      <c r="H241" t="str">
        <f>VLOOKUP(Table6[[#This Row],[Tên khoản mục]],TUKHOA_CHIPHI!$A$2:$D$42,2,FALSE)</f>
        <v>Chi phí khác</v>
      </c>
      <c r="I241" t="s">
        <v>591</v>
      </c>
      <c r="J241" s="82">
        <v>192</v>
      </c>
    </row>
    <row r="242" spans="1:10">
      <c r="A242" s="9">
        <v>44739</v>
      </c>
      <c r="B242" s="9" t="str">
        <f>CHOOSE(WEEKDAY(Table6[[#This Row],[Ngày]],1),"CN","T2","T3","T4","T5","T6","T7","CN")</f>
        <v>T2</v>
      </c>
      <c r="C242" t="str">
        <f>"Tháng "&amp;MONTH(Table6[[#This Row],[Ngày]]) &amp; "/" &amp;YEAR(Table6[[#This Row],[Ngày]])</f>
        <v>Tháng 6/2022</v>
      </c>
      <c r="D242" t="str">
        <f>"Q "&amp;IF(Table6[[#This Row],[Ngày]]="","",ROUNDUP(MONTH(Table6[[#This Row],[Ngày]])/3,0)) &amp; "/" &amp;YEAR(Table6[[#This Row],[Ngày]])</f>
        <v>Q 2/2022</v>
      </c>
      <c r="E242">
        <f>YEAR(Table6[[#This Row],[Ngày]])</f>
        <v>2022</v>
      </c>
      <c r="F242" t="str">
        <f>VLOOKUP(Table6[[#This Row],[Tên khoản mục]],TUKHOA_CHIPHI!$A$2:$D$42,4,FALSE)</f>
        <v>Chi phí biển đổi</v>
      </c>
      <c r="G242" t="str">
        <f>VLOOKUP(Table6[[#This Row],[Tên khoản mục]],TUKHOA_CHIPHI!$A$2:$D$42,3,FALSE)</f>
        <v>CPHH03</v>
      </c>
      <c r="H242" t="str">
        <f>VLOOKUP(Table6[[#This Row],[Tên khoản mục]],TUKHOA_CHIPHI!$A$2:$D$42,2,FALSE)</f>
        <v>Chi phí khác</v>
      </c>
      <c r="I242" t="s">
        <v>592</v>
      </c>
      <c r="J242" s="82">
        <v>55</v>
      </c>
    </row>
    <row r="243" spans="1:10">
      <c r="A243" s="9">
        <v>44738</v>
      </c>
      <c r="B243" s="9" t="str">
        <f>CHOOSE(WEEKDAY(Table6[[#This Row],[Ngày]],1),"CN","T2","T3","T4","T5","T6","T7","CN")</f>
        <v>CN</v>
      </c>
      <c r="C243" t="str">
        <f>"Tháng "&amp;MONTH(Table6[[#This Row],[Ngày]]) &amp; "/" &amp;YEAR(Table6[[#This Row],[Ngày]])</f>
        <v>Tháng 6/2022</v>
      </c>
      <c r="D243" t="str">
        <f>"Q "&amp;IF(Table6[[#This Row],[Ngày]]="","",ROUNDUP(MONTH(Table6[[#This Row],[Ngày]])/3,0)) &amp; "/" &amp;YEAR(Table6[[#This Row],[Ngày]])</f>
        <v>Q 2/2022</v>
      </c>
      <c r="E243">
        <f>YEAR(Table6[[#This Row],[Ngày]])</f>
        <v>2022</v>
      </c>
      <c r="F243" t="str">
        <f>VLOOKUP(Table6[[#This Row],[Tên khoản mục]],TUKHOA_CHIPHI!$A$2:$D$42,4,FALSE)</f>
        <v>Chi phí biển đổi</v>
      </c>
      <c r="G243" t="str">
        <f>VLOOKUP(Table6[[#This Row],[Tên khoản mục]],TUKHOA_CHIPHI!$A$2:$D$42,3,FALSE)</f>
        <v>CPVC01</v>
      </c>
      <c r="H243" t="str">
        <f>VLOOKUP(Table6[[#This Row],[Tên khoản mục]],TUKHOA_CHIPHI!$A$2:$D$42,2,FALSE)</f>
        <v>Logistics</v>
      </c>
      <c r="I243" t="s">
        <v>593</v>
      </c>
      <c r="J243" s="82">
        <v>142.48888888888888</v>
      </c>
    </row>
    <row r="244" spans="1:10">
      <c r="A244" s="9">
        <v>44736</v>
      </c>
      <c r="B244" s="9" t="str">
        <f>CHOOSE(WEEKDAY(Table6[[#This Row],[Ngày]],1),"CN","T2","T3","T4","T5","T6","T7","CN")</f>
        <v>T6</v>
      </c>
      <c r="C244" t="str">
        <f>"Tháng "&amp;MONTH(Table6[[#This Row],[Ngày]]) &amp; "/" &amp;YEAR(Table6[[#This Row],[Ngày]])</f>
        <v>Tháng 6/2022</v>
      </c>
      <c r="D244" t="str">
        <f>"Q "&amp;IF(Table6[[#This Row],[Ngày]]="","",ROUNDUP(MONTH(Table6[[#This Row],[Ngày]])/3,0)) &amp; "/" &amp;YEAR(Table6[[#This Row],[Ngày]])</f>
        <v>Q 2/2022</v>
      </c>
      <c r="E244">
        <f>YEAR(Table6[[#This Row],[Ngày]])</f>
        <v>2022</v>
      </c>
      <c r="F244" t="str">
        <f>VLOOKUP(Table6[[#This Row],[Tên khoản mục]],TUKHOA_CHIPHI!$A$2:$D$42,4,FALSE)</f>
        <v>Chi phí biển đổi</v>
      </c>
      <c r="G244" t="str">
        <f>VLOOKUP(Table6[[#This Row],[Tên khoản mục]],TUKHOA_CHIPHI!$A$2:$D$42,3,FALSE)</f>
        <v>CPVC02</v>
      </c>
      <c r="H244" t="str">
        <f>VLOOKUP(Table6[[#This Row],[Tên khoản mục]],TUKHOA_CHIPHI!$A$2:$D$42,2,FALSE)</f>
        <v>Logistics</v>
      </c>
      <c r="I244" t="s">
        <v>594</v>
      </c>
      <c r="J244" s="82">
        <v>153.68888888888887</v>
      </c>
    </row>
    <row r="245" spans="1:10">
      <c r="A245" s="9">
        <v>44735</v>
      </c>
      <c r="B245" s="9" t="str">
        <f>CHOOSE(WEEKDAY(Table6[[#This Row],[Ngày]],1),"CN","T2","T3","T4","T5","T6","T7","CN")</f>
        <v>T5</v>
      </c>
      <c r="C245" t="str">
        <f>"Tháng "&amp;MONTH(Table6[[#This Row],[Ngày]]) &amp; "/" &amp;YEAR(Table6[[#This Row],[Ngày]])</f>
        <v>Tháng 6/2022</v>
      </c>
      <c r="D245" t="str">
        <f>"Q "&amp;IF(Table6[[#This Row],[Ngày]]="","",ROUNDUP(MONTH(Table6[[#This Row],[Ngày]])/3,0)) &amp; "/" &amp;YEAR(Table6[[#This Row],[Ngày]])</f>
        <v>Q 2/2022</v>
      </c>
      <c r="E245">
        <f>YEAR(Table6[[#This Row],[Ngày]])</f>
        <v>2022</v>
      </c>
      <c r="F245" t="str">
        <f>VLOOKUP(Table6[[#This Row],[Tên khoản mục]],TUKHOA_CHIPHI!$A$2:$D$42,4,FALSE)</f>
        <v>Chi phí biển đổi</v>
      </c>
      <c r="G245" t="str">
        <f>VLOOKUP(Table6[[#This Row],[Tên khoản mục]],TUKHOA_CHIPHI!$A$2:$D$42,3,FALSE)</f>
        <v>CPVC03</v>
      </c>
      <c r="H245" t="str">
        <f>VLOOKUP(Table6[[#This Row],[Tên khoản mục]],TUKHOA_CHIPHI!$A$2:$D$42,2,FALSE)</f>
        <v>Logistics</v>
      </c>
      <c r="I245" t="s">
        <v>595</v>
      </c>
      <c r="J245" s="82">
        <v>153.06666666666669</v>
      </c>
    </row>
    <row r="246" spans="1:10">
      <c r="A246" s="9">
        <v>44734</v>
      </c>
      <c r="B246" s="9" t="str">
        <f>CHOOSE(WEEKDAY(Table6[[#This Row],[Ngày]],1),"CN","T2","T3","T4","T5","T6","T7","CN")</f>
        <v>T4</v>
      </c>
      <c r="C246" t="str">
        <f>"Tháng "&amp;MONTH(Table6[[#This Row],[Ngày]]) &amp; "/" &amp;YEAR(Table6[[#This Row],[Ngày]])</f>
        <v>Tháng 6/2022</v>
      </c>
      <c r="D246" t="str">
        <f>"Q "&amp;IF(Table6[[#This Row],[Ngày]]="","",ROUNDUP(MONTH(Table6[[#This Row],[Ngày]])/3,0)) &amp; "/" &amp;YEAR(Table6[[#This Row],[Ngày]])</f>
        <v>Q 2/2022</v>
      </c>
      <c r="E246">
        <f>YEAR(Table6[[#This Row],[Ngày]])</f>
        <v>2022</v>
      </c>
      <c r="F246" t="str">
        <f>VLOOKUP(Table6[[#This Row],[Tên khoản mục]],TUKHOA_CHIPHI!$A$2:$D$42,4,FALSE)</f>
        <v>Chi phí biển đổi</v>
      </c>
      <c r="G246" t="str">
        <f>VLOOKUP(Table6[[#This Row],[Tên khoản mục]],TUKHOA_CHIPHI!$A$2:$D$42,3,FALSE)</f>
        <v>CPVC04</v>
      </c>
      <c r="H246" t="str">
        <f>VLOOKUP(Table6[[#This Row],[Tên khoản mục]],TUKHOA_CHIPHI!$A$2:$D$42,2,FALSE)</f>
        <v>Logistics</v>
      </c>
      <c r="I246" s="6" t="s">
        <v>596</v>
      </c>
      <c r="J246" s="82">
        <v>153.68888888888887</v>
      </c>
    </row>
    <row r="247" spans="1:10">
      <c r="A247" s="9">
        <v>44734</v>
      </c>
      <c r="B247" s="9" t="str">
        <f>CHOOSE(WEEKDAY(Table6[[#This Row],[Ngày]],1),"CN","T2","T3","T4","T5","T6","T7","CN")</f>
        <v>T4</v>
      </c>
      <c r="C247" t="str">
        <f>"Tháng "&amp;MONTH(Table6[[#This Row],[Ngày]]) &amp; "/" &amp;YEAR(Table6[[#This Row],[Ngày]])</f>
        <v>Tháng 6/2022</v>
      </c>
      <c r="D247" t="str">
        <f>"Q "&amp;IF(Table6[[#This Row],[Ngày]]="","",ROUNDUP(MONTH(Table6[[#This Row],[Ngày]])/3,0)) &amp; "/" &amp;YEAR(Table6[[#This Row],[Ngày]])</f>
        <v>Q 2/2022</v>
      </c>
      <c r="E247">
        <f>YEAR(Table6[[#This Row],[Ngày]])</f>
        <v>2022</v>
      </c>
      <c r="F247" t="str">
        <f>VLOOKUP(Table6[[#This Row],[Tên khoản mục]],TUKHOA_CHIPHI!$A$2:$D$42,4,FALSE)</f>
        <v>Chi phí biển đổi</v>
      </c>
      <c r="G247" t="str">
        <f>VLOOKUP(Table6[[#This Row],[Tên khoản mục]],TUKHOA_CHIPHI!$A$2:$D$42,3,FALSE)</f>
        <v>CPMRFB01</v>
      </c>
      <c r="H247" t="str">
        <f>VLOOKUP(Table6[[#This Row],[Tên khoản mục]],TUKHOA_CHIPHI!$A$2:$D$42,2,FALSE)</f>
        <v>Marketing</v>
      </c>
      <c r="I247" t="s">
        <v>632</v>
      </c>
      <c r="J247" s="82">
        <v>1847</v>
      </c>
    </row>
    <row r="248" spans="1:10">
      <c r="A248" s="9">
        <v>44734</v>
      </c>
      <c r="B248" s="9" t="str">
        <f>CHOOSE(WEEKDAY(Table6[[#This Row],[Ngày]],1),"CN","T2","T3","T4","T5","T6","T7","CN")</f>
        <v>T4</v>
      </c>
      <c r="C248" t="str">
        <f>"Tháng "&amp;MONTH(Table6[[#This Row],[Ngày]]) &amp; "/" &amp;YEAR(Table6[[#This Row],[Ngày]])</f>
        <v>Tháng 6/2022</v>
      </c>
      <c r="D248" t="str">
        <f>"Q "&amp;IF(Table6[[#This Row],[Ngày]]="","",ROUNDUP(MONTH(Table6[[#This Row],[Ngày]])/3,0)) &amp; "/" &amp;YEAR(Table6[[#This Row],[Ngày]])</f>
        <v>Q 2/2022</v>
      </c>
      <c r="E248">
        <f>YEAR(Table6[[#This Row],[Ngày]])</f>
        <v>2022</v>
      </c>
      <c r="F248" t="str">
        <f>VLOOKUP(Table6[[#This Row],[Tên khoản mục]],TUKHOA_CHIPHI!$A$2:$D$42,4,FALSE)</f>
        <v>Chi phí biển đổi</v>
      </c>
      <c r="G248" t="str">
        <f>VLOOKUP(Table6[[#This Row],[Tên khoản mục]],TUKHOA_CHIPHI!$A$2:$D$42,3,FALSE)</f>
        <v>CPMRFB02</v>
      </c>
      <c r="H248" t="str">
        <f>VLOOKUP(Table6[[#This Row],[Tên khoản mục]],TUKHOA_CHIPHI!$A$2:$D$42,2,FALSE)</f>
        <v>Marketing</v>
      </c>
      <c r="I248" t="s">
        <v>633</v>
      </c>
      <c r="J248" s="82">
        <v>1680</v>
      </c>
    </row>
    <row r="249" spans="1:10">
      <c r="A249" s="9">
        <v>44734</v>
      </c>
      <c r="B249" s="9" t="str">
        <f>CHOOSE(WEEKDAY(Table6[[#This Row],[Ngày]],1),"CN","T2","T3","T4","T5","T6","T7","CN")</f>
        <v>T4</v>
      </c>
      <c r="C249" t="str">
        <f>"Tháng "&amp;MONTH(Table6[[#This Row],[Ngày]]) &amp; "/" &amp;YEAR(Table6[[#This Row],[Ngày]])</f>
        <v>Tháng 6/2022</v>
      </c>
      <c r="D249" t="str">
        <f>"Q "&amp;IF(Table6[[#This Row],[Ngày]]="","",ROUNDUP(MONTH(Table6[[#This Row],[Ngày]])/3,0)) &amp; "/" &amp;YEAR(Table6[[#This Row],[Ngày]])</f>
        <v>Q 2/2022</v>
      </c>
      <c r="E249">
        <f>YEAR(Table6[[#This Row],[Ngày]])</f>
        <v>2022</v>
      </c>
      <c r="F249" t="str">
        <f>VLOOKUP(Table6[[#This Row],[Tên khoản mục]],TUKHOA_CHIPHI!$A$2:$D$42,4,FALSE)</f>
        <v>Chi phí biển đổi</v>
      </c>
      <c r="G249" t="str">
        <f>VLOOKUP(Table6[[#This Row],[Tên khoản mục]],TUKHOA_CHIPHI!$A$2:$D$42,3,FALSE)</f>
        <v>CPMRYTB01</v>
      </c>
      <c r="H249" t="str">
        <f>VLOOKUP(Table6[[#This Row],[Tên khoản mục]],TUKHOA_CHIPHI!$A$2:$D$42,2,FALSE)</f>
        <v>Marketing</v>
      </c>
      <c r="I249" t="s">
        <v>636</v>
      </c>
      <c r="J249" s="82">
        <v>1756</v>
      </c>
    </row>
    <row r="250" spans="1:10">
      <c r="A250" s="9">
        <v>44734</v>
      </c>
      <c r="B250" s="9" t="str">
        <f>CHOOSE(WEEKDAY(Table6[[#This Row],[Ngày]],1),"CN","T2","T3","T4","T5","T6","T7","CN")</f>
        <v>T4</v>
      </c>
      <c r="C250" t="str">
        <f>"Tháng "&amp;MONTH(Table6[[#This Row],[Ngày]]) &amp; "/" &amp;YEAR(Table6[[#This Row],[Ngày]])</f>
        <v>Tháng 6/2022</v>
      </c>
      <c r="D250" t="str">
        <f>"Q "&amp;IF(Table6[[#This Row],[Ngày]]="","",ROUNDUP(MONTH(Table6[[#This Row],[Ngày]])/3,0)) &amp; "/" &amp;YEAR(Table6[[#This Row],[Ngày]])</f>
        <v>Q 2/2022</v>
      </c>
      <c r="E250">
        <f>YEAR(Table6[[#This Row],[Ngày]])</f>
        <v>2022</v>
      </c>
      <c r="F250" t="str">
        <f>VLOOKUP(Table6[[#This Row],[Tên khoản mục]],TUKHOA_CHIPHI!$A$2:$D$42,4,FALSE)</f>
        <v>Chi phí biển đổi</v>
      </c>
      <c r="G250" t="str">
        <f>VLOOKUP(Table6[[#This Row],[Tên khoản mục]],TUKHOA_CHIPHI!$A$2:$D$42,3,FALSE)</f>
        <v>CPMRYTB01</v>
      </c>
      <c r="H250" t="str">
        <f>VLOOKUP(Table6[[#This Row],[Tên khoản mục]],TUKHOA_CHIPHI!$A$2:$D$42,2,FALSE)</f>
        <v>Marketing</v>
      </c>
      <c r="I250" t="s">
        <v>636</v>
      </c>
      <c r="J250" s="82">
        <v>1821</v>
      </c>
    </row>
    <row r="251" spans="1:10">
      <c r="A251" s="9">
        <v>44733</v>
      </c>
      <c r="B251" s="9" t="str">
        <f>CHOOSE(WEEKDAY(Table6[[#This Row],[Ngày]],1),"CN","T2","T3","T4","T5","T6","T7","CN")</f>
        <v>T3</v>
      </c>
      <c r="C251" t="str">
        <f>"Tháng "&amp;MONTH(Table6[[#This Row],[Ngày]]) &amp; "/" &amp;YEAR(Table6[[#This Row],[Ngày]])</f>
        <v>Tháng 6/2022</v>
      </c>
      <c r="D251" t="str">
        <f>"Q "&amp;IF(Table6[[#This Row],[Ngày]]="","",ROUNDUP(MONTH(Table6[[#This Row],[Ngày]])/3,0)) &amp; "/" &amp;YEAR(Table6[[#This Row],[Ngày]])</f>
        <v>Q 2/2022</v>
      </c>
      <c r="E251">
        <f>YEAR(Table6[[#This Row],[Ngày]])</f>
        <v>2022</v>
      </c>
      <c r="F251" t="str">
        <f>VLOOKUP(Table6[[#This Row],[Tên khoản mục]],TUKHOA_CHIPHI!$A$2:$D$42,4,FALSE)</f>
        <v>Chi phí biển đổi</v>
      </c>
      <c r="G251" t="str">
        <f>VLOOKUP(Table6[[#This Row],[Tên khoản mục]],TUKHOA_CHIPHI!$A$2:$D$42,3,FALSE)</f>
        <v>CPMREC01</v>
      </c>
      <c r="H251" t="str">
        <f>VLOOKUP(Table6[[#This Row],[Tên khoản mục]],TUKHOA_CHIPHI!$A$2:$D$42,2,FALSE)</f>
        <v>Marketing</v>
      </c>
      <c r="I251" t="s">
        <v>641</v>
      </c>
      <c r="J251" s="82">
        <v>1693</v>
      </c>
    </row>
    <row r="252" spans="1:10">
      <c r="A252" s="9">
        <v>44733</v>
      </c>
      <c r="B252" s="9" t="str">
        <f>CHOOSE(WEEKDAY(Table6[[#This Row],[Ngày]],1),"CN","T2","T3","T4","T5","T6","T7","CN")</f>
        <v>T3</v>
      </c>
      <c r="C252" t="str">
        <f>"Tháng "&amp;MONTH(Table6[[#This Row],[Ngày]]) &amp; "/" &amp;YEAR(Table6[[#This Row],[Ngày]])</f>
        <v>Tháng 6/2022</v>
      </c>
      <c r="D252" t="str">
        <f>"Q "&amp;IF(Table6[[#This Row],[Ngày]]="","",ROUNDUP(MONTH(Table6[[#This Row],[Ngày]])/3,0)) &amp; "/" &amp;YEAR(Table6[[#This Row],[Ngày]])</f>
        <v>Q 2/2022</v>
      </c>
      <c r="E252">
        <f>YEAR(Table6[[#This Row],[Ngày]])</f>
        <v>2022</v>
      </c>
      <c r="F252" t="str">
        <f>VLOOKUP(Table6[[#This Row],[Tên khoản mục]],TUKHOA_CHIPHI!$A$2:$D$42,4,FALSE)</f>
        <v>Chi phí biển đổi</v>
      </c>
      <c r="G252" t="str">
        <f>VLOOKUP(Table6[[#This Row],[Tên khoản mục]],TUKHOA_CHIPHI!$A$2:$D$42,3,FALSE)</f>
        <v>CPMREC02</v>
      </c>
      <c r="H252" t="str">
        <f>VLOOKUP(Table6[[#This Row],[Tên khoản mục]],TUKHOA_CHIPHI!$A$2:$D$42,2,FALSE)</f>
        <v>Marketing</v>
      </c>
      <c r="I252" t="s">
        <v>642</v>
      </c>
      <c r="J252" s="82">
        <v>1809</v>
      </c>
    </row>
    <row r="253" spans="1:10">
      <c r="A253" s="9">
        <v>44732</v>
      </c>
      <c r="B253" s="9" t="str">
        <f>CHOOSE(WEEKDAY(Table6[[#This Row],[Ngày]],1),"CN","T2","T3","T4","T5","T6","T7","CN")</f>
        <v>T2</v>
      </c>
      <c r="C253" t="str">
        <f>"Tháng "&amp;MONTH(Table6[[#This Row],[Ngày]]) &amp; "/" &amp;YEAR(Table6[[#This Row],[Ngày]])</f>
        <v>Tháng 6/2022</v>
      </c>
      <c r="D253" t="str">
        <f>"Q "&amp;IF(Table6[[#This Row],[Ngày]]="","",ROUNDUP(MONTH(Table6[[#This Row],[Ngày]])/3,0)) &amp; "/" &amp;YEAR(Table6[[#This Row],[Ngày]])</f>
        <v>Q 2/2022</v>
      </c>
      <c r="E253">
        <f>YEAR(Table6[[#This Row],[Ngày]])</f>
        <v>2022</v>
      </c>
      <c r="F253" t="str">
        <f>VLOOKUP(Table6[[#This Row],[Tên khoản mục]],TUKHOA_CHIPHI!$A$2:$D$42,4,FALSE)</f>
        <v>Chi phí biển đổi</v>
      </c>
      <c r="G253" t="str">
        <f>VLOOKUP(Table6[[#This Row],[Tên khoản mục]],TUKHOA_CHIPHI!$A$2:$D$42,3,FALSE)</f>
        <v>CPPFA01</v>
      </c>
      <c r="H253" t="str">
        <f>VLOOKUP(Table6[[#This Row],[Tên khoản mục]],TUKHOA_CHIPHI!$A$2:$D$42,2,FALSE)</f>
        <v>Platform fee - Amazon</v>
      </c>
      <c r="I253" t="s">
        <v>643</v>
      </c>
      <c r="J253" s="82">
        <v>4180</v>
      </c>
    </row>
    <row r="254" spans="1:10">
      <c r="A254" s="9">
        <v>44732</v>
      </c>
      <c r="B254" s="9" t="str">
        <f>CHOOSE(WEEKDAY(Table6[[#This Row],[Ngày]],1),"CN","T2","T3","T4","T5","T6","T7","CN")</f>
        <v>T2</v>
      </c>
      <c r="C254" t="str">
        <f>"Tháng "&amp;MONTH(Table6[[#This Row],[Ngày]]) &amp; "/" &amp;YEAR(Table6[[#This Row],[Ngày]])</f>
        <v>Tháng 6/2022</v>
      </c>
      <c r="D254" t="str">
        <f>"Q "&amp;IF(Table6[[#This Row],[Ngày]]="","",ROUNDUP(MONTH(Table6[[#This Row],[Ngày]])/3,0)) &amp; "/" &amp;YEAR(Table6[[#This Row],[Ngày]])</f>
        <v>Q 2/2022</v>
      </c>
      <c r="E254">
        <f>YEAR(Table6[[#This Row],[Ngày]])</f>
        <v>2022</v>
      </c>
      <c r="F254" t="str">
        <f>VLOOKUP(Table6[[#This Row],[Tên khoản mục]],TUKHOA_CHIPHI!$A$2:$D$42,4,FALSE)</f>
        <v>Chi phí biển đổi</v>
      </c>
      <c r="G254" t="str">
        <f>VLOOKUP(Table6[[#This Row],[Tên khoản mục]],TUKHOA_CHIPHI!$A$2:$D$42,3,FALSE)</f>
        <v>CPPFA02</v>
      </c>
      <c r="H254" t="str">
        <f>VLOOKUP(Table6[[#This Row],[Tên khoản mục]],TUKHOA_CHIPHI!$A$2:$D$42,2,FALSE)</f>
        <v>Platform fee - Amazon</v>
      </c>
      <c r="I254" t="s">
        <v>644</v>
      </c>
      <c r="J254" s="82">
        <v>4232</v>
      </c>
    </row>
    <row r="255" spans="1:10">
      <c r="A255" s="9">
        <v>44732</v>
      </c>
      <c r="B255" s="9" t="str">
        <f>CHOOSE(WEEKDAY(Table6[[#This Row],[Ngày]],1),"CN","T2","T3","T4","T5","T6","T7","CN")</f>
        <v>T2</v>
      </c>
      <c r="C255" t="str">
        <f>"Tháng "&amp;MONTH(Table6[[#This Row],[Ngày]]) &amp; "/" &amp;YEAR(Table6[[#This Row],[Ngày]])</f>
        <v>Tháng 6/2022</v>
      </c>
      <c r="D255" t="str">
        <f>"Q "&amp;IF(Table6[[#This Row],[Ngày]]="","",ROUNDUP(MONTH(Table6[[#This Row],[Ngày]])/3,0)) &amp; "/" &amp;YEAR(Table6[[#This Row],[Ngày]])</f>
        <v>Q 2/2022</v>
      </c>
      <c r="E255">
        <f>YEAR(Table6[[#This Row],[Ngày]])</f>
        <v>2022</v>
      </c>
      <c r="F255" t="str">
        <f>VLOOKUP(Table6[[#This Row],[Tên khoản mục]],TUKHOA_CHIPHI!$A$2:$D$42,4,FALSE)</f>
        <v>Chi phí biển đổi</v>
      </c>
      <c r="G255" t="str">
        <f>VLOOKUP(Table6[[#This Row],[Tên khoản mục]],TUKHOA_CHIPHI!$A$2:$D$42,3,FALSE)</f>
        <v>CPPFA03</v>
      </c>
      <c r="H255" t="str">
        <f>VLOOKUP(Table6[[#This Row],[Tên khoản mục]],TUKHOA_CHIPHI!$A$2:$D$42,2,FALSE)</f>
        <v>Platform fee - Amazon</v>
      </c>
      <c r="I255" t="s">
        <v>645</v>
      </c>
      <c r="J255" s="82">
        <v>4265</v>
      </c>
    </row>
    <row r="256" spans="1:10">
      <c r="A256" s="9">
        <v>44731</v>
      </c>
      <c r="B256" s="9" t="str">
        <f>CHOOSE(WEEKDAY(Table6[[#This Row],[Ngày]],1),"CN","T2","T3","T4","T5","T6","T7","CN")</f>
        <v>CN</v>
      </c>
      <c r="C256" t="str">
        <f>"Tháng "&amp;MONTH(Table6[[#This Row],[Ngày]]) &amp; "/" &amp;YEAR(Table6[[#This Row],[Ngày]])</f>
        <v>Tháng 6/2022</v>
      </c>
      <c r="D256" t="str">
        <f>"Q "&amp;IF(Table6[[#This Row],[Ngày]]="","",ROUNDUP(MONTH(Table6[[#This Row],[Ngày]])/3,0)) &amp; "/" &amp;YEAR(Table6[[#This Row],[Ngày]])</f>
        <v>Q 2/2022</v>
      </c>
      <c r="E256">
        <f>YEAR(Table6[[#This Row],[Ngày]])</f>
        <v>2022</v>
      </c>
      <c r="F256" t="str">
        <f>VLOOKUP(Table6[[#This Row],[Tên khoản mục]],TUKHOA_CHIPHI!$A$2:$D$42,4,FALSE)</f>
        <v>Chi phí biển đổi</v>
      </c>
      <c r="G256" t="str">
        <f>VLOOKUP(Table6[[#This Row],[Tên khoản mục]],TUKHOA_CHIPHI!$A$2:$D$42,3,FALSE)</f>
        <v>CPPFA04</v>
      </c>
      <c r="H256" t="str">
        <f>VLOOKUP(Table6[[#This Row],[Tên khoản mục]],TUKHOA_CHIPHI!$A$2:$D$42,2,FALSE)</f>
        <v>Platform fee - Amazon</v>
      </c>
      <c r="I256" t="s">
        <v>646</v>
      </c>
      <c r="J256" s="82">
        <v>4258</v>
      </c>
    </row>
    <row r="257" spans="1:10">
      <c r="A257" s="9">
        <v>44731</v>
      </c>
      <c r="B257" s="9" t="str">
        <f>CHOOSE(WEEKDAY(Table6[[#This Row],[Ngày]],1),"CN","T2","T3","T4","T5","T6","T7","CN")</f>
        <v>CN</v>
      </c>
      <c r="C257" t="str">
        <f>"Tháng "&amp;MONTH(Table6[[#This Row],[Ngày]]) &amp; "/" &amp;YEAR(Table6[[#This Row],[Ngày]])</f>
        <v>Tháng 6/2022</v>
      </c>
      <c r="D257" t="str">
        <f>"Q "&amp;IF(Table6[[#This Row],[Ngày]]="","",ROUNDUP(MONTH(Table6[[#This Row],[Ngày]])/3,0)) &amp; "/" &amp;YEAR(Table6[[#This Row],[Ngày]])</f>
        <v>Q 2/2022</v>
      </c>
      <c r="E257">
        <f>YEAR(Table6[[#This Row],[Ngày]])</f>
        <v>2022</v>
      </c>
      <c r="F257" t="str">
        <f>VLOOKUP(Table6[[#This Row],[Tên khoản mục]],TUKHOA_CHIPHI!$A$2:$D$42,4,FALSE)</f>
        <v>Chi phí biển đổi</v>
      </c>
      <c r="G257" t="str">
        <f>VLOOKUP(Table6[[#This Row],[Tên khoản mục]],TUKHOA_CHIPHI!$A$2:$D$42,3,FALSE)</f>
        <v>CPPFA05</v>
      </c>
      <c r="H257" t="str">
        <f>VLOOKUP(Table6[[#This Row],[Tên khoản mục]],TUKHOA_CHIPHI!$A$2:$D$42,2,FALSE)</f>
        <v>Platform fee - Amazon</v>
      </c>
      <c r="I257" t="s">
        <v>647</v>
      </c>
      <c r="J257" s="82">
        <v>4150</v>
      </c>
    </row>
    <row r="258" spans="1:10">
      <c r="A258" s="9">
        <v>44731</v>
      </c>
      <c r="B258" s="9" t="str">
        <f>CHOOSE(WEEKDAY(Table6[[#This Row],[Ngày]],1),"CN","T2","T3","T4","T5","T6","T7","CN")</f>
        <v>CN</v>
      </c>
      <c r="C258" t="str">
        <f>"Tháng "&amp;MONTH(Table6[[#This Row],[Ngày]]) &amp; "/" &amp;YEAR(Table6[[#This Row],[Ngày]])</f>
        <v>Tháng 6/2022</v>
      </c>
      <c r="D258" t="str">
        <f>"Q "&amp;IF(Table6[[#This Row],[Ngày]]="","",ROUNDUP(MONTH(Table6[[#This Row],[Ngày]])/3,0)) &amp; "/" &amp;YEAR(Table6[[#This Row],[Ngày]])</f>
        <v>Q 2/2022</v>
      </c>
      <c r="E258">
        <f>YEAR(Table6[[#This Row],[Ngày]])</f>
        <v>2022</v>
      </c>
      <c r="F258" t="str">
        <f>VLOOKUP(Table6[[#This Row],[Tên khoản mục]],TUKHOA_CHIPHI!$A$2:$D$42,4,FALSE)</f>
        <v>Chi phí biển đổi</v>
      </c>
      <c r="G258" t="str">
        <f>VLOOKUP(Table6[[#This Row],[Tên khoản mục]],TUKHOA_CHIPHI!$A$2:$D$42,3,FALSE)</f>
        <v>CPPFA06</v>
      </c>
      <c r="H258" t="str">
        <f>VLOOKUP(Table6[[#This Row],[Tên khoản mục]],TUKHOA_CHIPHI!$A$2:$D$42,2,FALSE)</f>
        <v>Platform fee - Amazon</v>
      </c>
      <c r="I258" t="s">
        <v>648</v>
      </c>
      <c r="J258" s="82">
        <v>4299</v>
      </c>
    </row>
    <row r="259" spans="1:10">
      <c r="A259" s="9">
        <v>44731</v>
      </c>
      <c r="B259" s="9" t="str">
        <f>CHOOSE(WEEKDAY(Table6[[#This Row],[Ngày]],1),"CN","T2","T3","T4","T5","T6","T7","CN")</f>
        <v>CN</v>
      </c>
      <c r="C259" t="str">
        <f>"Tháng "&amp;MONTH(Table6[[#This Row],[Ngày]]) &amp; "/" &amp;YEAR(Table6[[#This Row],[Ngày]])</f>
        <v>Tháng 6/2022</v>
      </c>
      <c r="D259" t="str">
        <f>"Q "&amp;IF(Table6[[#This Row],[Ngày]]="","",ROUNDUP(MONTH(Table6[[#This Row],[Ngày]])/3,0)) &amp; "/" &amp;YEAR(Table6[[#This Row],[Ngày]])</f>
        <v>Q 2/2022</v>
      </c>
      <c r="E259">
        <f>YEAR(Table6[[#This Row],[Ngày]])</f>
        <v>2022</v>
      </c>
      <c r="F259" t="str">
        <f>VLOOKUP(Table6[[#This Row],[Tên khoản mục]],TUKHOA_CHIPHI!$A$2:$D$42,4,FALSE)</f>
        <v>Chi phí biển đổi</v>
      </c>
      <c r="G259" t="str">
        <f>VLOOKUP(Table6[[#This Row],[Tên khoản mục]],TUKHOA_CHIPHI!$A$2:$D$42,3,FALSE)</f>
        <v>CPPFE01</v>
      </c>
      <c r="H259" t="str">
        <f>VLOOKUP(Table6[[#This Row],[Tên khoản mục]],TUKHOA_CHIPHI!$A$2:$D$42,2,FALSE)</f>
        <v>Platform fee - Etsy</v>
      </c>
      <c r="I259" t="s">
        <v>649</v>
      </c>
      <c r="J259" s="82">
        <v>2204</v>
      </c>
    </row>
    <row r="260" spans="1:10">
      <c r="A260" s="9">
        <v>44731</v>
      </c>
      <c r="B260" s="9" t="str">
        <f>CHOOSE(WEEKDAY(Table6[[#This Row],[Ngày]],1),"CN","T2","T3","T4","T5","T6","T7","CN")</f>
        <v>CN</v>
      </c>
      <c r="C260" t="str">
        <f>"Tháng "&amp;MONTH(Table6[[#This Row],[Ngày]]) &amp; "/" &amp;YEAR(Table6[[#This Row],[Ngày]])</f>
        <v>Tháng 6/2022</v>
      </c>
      <c r="D260" t="str">
        <f>"Q "&amp;IF(Table6[[#This Row],[Ngày]]="","",ROUNDUP(MONTH(Table6[[#This Row],[Ngày]])/3,0)) &amp; "/" &amp;YEAR(Table6[[#This Row],[Ngày]])</f>
        <v>Q 2/2022</v>
      </c>
      <c r="E260">
        <f>YEAR(Table6[[#This Row],[Ngày]])</f>
        <v>2022</v>
      </c>
      <c r="F260" t="str">
        <f>VLOOKUP(Table6[[#This Row],[Tên khoản mục]],TUKHOA_CHIPHI!$A$2:$D$42,4,FALSE)</f>
        <v>Chi phí biển đổi</v>
      </c>
      <c r="G260" t="str">
        <f>VLOOKUP(Table6[[#This Row],[Tên khoản mục]],TUKHOA_CHIPHI!$A$2:$D$42,3,FALSE)</f>
        <v>CPPFE02</v>
      </c>
      <c r="H260" t="str">
        <f>VLOOKUP(Table6[[#This Row],[Tên khoản mục]],TUKHOA_CHIPHI!$A$2:$D$42,2,FALSE)</f>
        <v>Platform fee - Etsy</v>
      </c>
      <c r="I260" t="s">
        <v>650</v>
      </c>
      <c r="J260" s="82">
        <v>2076</v>
      </c>
    </row>
    <row r="261" spans="1:10">
      <c r="A261" s="9">
        <v>44731</v>
      </c>
      <c r="B261" s="9" t="str">
        <f>CHOOSE(WEEKDAY(Table6[[#This Row],[Ngày]],1),"CN","T2","T3","T4","T5","T6","T7","CN")</f>
        <v>CN</v>
      </c>
      <c r="C261" t="str">
        <f>"Tháng "&amp;MONTH(Table6[[#This Row],[Ngày]]) &amp; "/" &amp;YEAR(Table6[[#This Row],[Ngày]])</f>
        <v>Tháng 6/2022</v>
      </c>
      <c r="D261" t="str">
        <f>"Q "&amp;IF(Table6[[#This Row],[Ngày]]="","",ROUNDUP(MONTH(Table6[[#This Row],[Ngày]])/3,0)) &amp; "/" &amp;YEAR(Table6[[#This Row],[Ngày]])</f>
        <v>Q 2/2022</v>
      </c>
      <c r="E261">
        <f>YEAR(Table6[[#This Row],[Ngày]])</f>
        <v>2022</v>
      </c>
      <c r="F261" t="str">
        <f>VLOOKUP(Table6[[#This Row],[Tên khoản mục]],TUKHOA_CHIPHI!$A$2:$D$42,4,FALSE)</f>
        <v>Chi phí biển đổi</v>
      </c>
      <c r="G261" t="str">
        <f>VLOOKUP(Table6[[#This Row],[Tên khoản mục]],TUKHOA_CHIPHI!$A$2:$D$42,3,FALSE)</f>
        <v>CPPFE03</v>
      </c>
      <c r="H261" t="str">
        <f>VLOOKUP(Table6[[#This Row],[Tên khoản mục]],TUKHOA_CHIPHI!$A$2:$D$42,2,FALSE)</f>
        <v>Platform fee - Etsy</v>
      </c>
      <c r="I261" t="s">
        <v>651</v>
      </c>
      <c r="J261" s="82">
        <v>2110</v>
      </c>
    </row>
    <row r="262" spans="1:10">
      <c r="A262" s="9">
        <v>44731</v>
      </c>
      <c r="B262" s="9" t="str">
        <f>CHOOSE(WEEKDAY(Table6[[#This Row],[Ngày]],1),"CN","T2","T3","T4","T5","T6","T7","CN")</f>
        <v>CN</v>
      </c>
      <c r="C262" t="str">
        <f>"Tháng "&amp;MONTH(Table6[[#This Row],[Ngày]]) &amp; "/" &amp;YEAR(Table6[[#This Row],[Ngày]])</f>
        <v>Tháng 6/2022</v>
      </c>
      <c r="D262" t="str">
        <f>"Q "&amp;IF(Table6[[#This Row],[Ngày]]="","",ROUNDUP(MONTH(Table6[[#This Row],[Ngày]])/3,0)) &amp; "/" &amp;YEAR(Table6[[#This Row],[Ngày]])</f>
        <v>Q 2/2022</v>
      </c>
      <c r="E262">
        <f>YEAR(Table6[[#This Row],[Ngày]])</f>
        <v>2022</v>
      </c>
      <c r="F262" t="str">
        <f>VLOOKUP(Table6[[#This Row],[Tên khoản mục]],TUKHOA_CHIPHI!$A$2:$D$42,4,FALSE)</f>
        <v>Chi phí biển đổi</v>
      </c>
      <c r="G262" t="str">
        <f>VLOOKUP(Table6[[#This Row],[Tên khoản mục]],TUKHOA_CHIPHI!$A$2:$D$42,3,FALSE)</f>
        <v>CPPFE04</v>
      </c>
      <c r="H262" t="str">
        <f>VLOOKUP(Table6[[#This Row],[Tên khoản mục]],TUKHOA_CHIPHI!$A$2:$D$42,2,FALSE)</f>
        <v>Platform fee - Etsy</v>
      </c>
      <c r="I262" t="s">
        <v>652</v>
      </c>
      <c r="J262" s="82">
        <v>2084</v>
      </c>
    </row>
    <row r="263" spans="1:10">
      <c r="A263" s="9">
        <v>44730</v>
      </c>
      <c r="B263" s="9" t="str">
        <f>CHOOSE(WEEKDAY(Table6[[#This Row],[Ngày]],1),"CN","T2","T3","T4","T5","T6","T7","CN")</f>
        <v>T7</v>
      </c>
      <c r="C263" t="str">
        <f>"Tháng "&amp;MONTH(Table6[[#This Row],[Ngày]]) &amp; "/" &amp;YEAR(Table6[[#This Row],[Ngày]])</f>
        <v>Tháng 6/2022</v>
      </c>
      <c r="D263" t="str">
        <f>"Q "&amp;IF(Table6[[#This Row],[Ngày]]="","",ROUNDUP(MONTH(Table6[[#This Row],[Ngày]])/3,0)) &amp; "/" &amp;YEAR(Table6[[#This Row],[Ngày]])</f>
        <v>Q 2/2022</v>
      </c>
      <c r="E263">
        <f>YEAR(Table6[[#This Row],[Ngày]])</f>
        <v>2022</v>
      </c>
      <c r="F263" t="str">
        <f>VLOOKUP(Table6[[#This Row],[Tên khoản mục]],TUKHOA_CHIPHI!$A$2:$D$42,4,FALSE)</f>
        <v>Chi phí biển đổi</v>
      </c>
      <c r="G263" t="str">
        <f>VLOOKUP(Table6[[#This Row],[Tên khoản mục]],TUKHOA_CHIPHI!$A$2:$D$42,3,FALSE)</f>
        <v>CPPFE05</v>
      </c>
      <c r="H263" t="str">
        <f>VLOOKUP(Table6[[#This Row],[Tên khoản mục]],TUKHOA_CHIPHI!$A$2:$D$42,2,FALSE)</f>
        <v>Platform fee - Etsy</v>
      </c>
      <c r="I263" t="s">
        <v>653</v>
      </c>
      <c r="J263" s="82">
        <v>2066</v>
      </c>
    </row>
    <row r="264" spans="1:10">
      <c r="A264" s="9">
        <v>44730</v>
      </c>
      <c r="B264" s="9" t="str">
        <f>CHOOSE(WEEKDAY(Table6[[#This Row],[Ngày]],1),"CN","T2","T3","T4","T5","T6","T7","CN")</f>
        <v>T7</v>
      </c>
      <c r="C264" t="str">
        <f>"Tháng "&amp;MONTH(Table6[[#This Row],[Ngày]]) &amp; "/" &amp;YEAR(Table6[[#This Row],[Ngày]])</f>
        <v>Tháng 6/2022</v>
      </c>
      <c r="D264" t="str">
        <f>"Q "&amp;IF(Table6[[#This Row],[Ngày]]="","",ROUNDUP(MONTH(Table6[[#This Row],[Ngày]])/3,0)) &amp; "/" &amp;YEAR(Table6[[#This Row],[Ngày]])</f>
        <v>Q 2/2022</v>
      </c>
      <c r="E264">
        <f>YEAR(Table6[[#This Row],[Ngày]])</f>
        <v>2022</v>
      </c>
      <c r="F264" t="str">
        <f>VLOOKUP(Table6[[#This Row],[Tên khoản mục]],TUKHOA_CHIPHI!$A$2:$D$42,4,FALSE)</f>
        <v>Chi phí biển đổi</v>
      </c>
      <c r="G264" t="str">
        <f>VLOOKUP(Table6[[#This Row],[Tên khoản mục]],TUKHOA_CHIPHI!$A$2:$D$42,3,FALSE)</f>
        <v>CPPFE06</v>
      </c>
      <c r="H264" t="str">
        <f>VLOOKUP(Table6[[#This Row],[Tên khoản mục]],TUKHOA_CHIPHI!$A$2:$D$42,2,FALSE)</f>
        <v>Platform fee - Etsy</v>
      </c>
      <c r="I264" t="s">
        <v>654</v>
      </c>
      <c r="J264" s="82">
        <v>2148</v>
      </c>
    </row>
    <row r="265" spans="1:10">
      <c r="A265" s="9">
        <v>44730</v>
      </c>
      <c r="B265" s="9" t="str">
        <f>CHOOSE(WEEKDAY(Table6[[#This Row],[Ngày]],1),"CN","T2","T3","T4","T5","T6","T7","CN")</f>
        <v>T7</v>
      </c>
      <c r="C265" t="str">
        <f>"Tháng "&amp;MONTH(Table6[[#This Row],[Ngày]]) &amp; "/" &amp;YEAR(Table6[[#This Row],[Ngày]])</f>
        <v>Tháng 6/2022</v>
      </c>
      <c r="D265" t="str">
        <f>"Q "&amp;IF(Table6[[#This Row],[Ngày]]="","",ROUNDUP(MONTH(Table6[[#This Row],[Ngày]])/3,0)) &amp; "/" &amp;YEAR(Table6[[#This Row],[Ngày]])</f>
        <v>Q 2/2022</v>
      </c>
      <c r="E265">
        <f>YEAR(Table6[[#This Row],[Ngày]])</f>
        <v>2022</v>
      </c>
      <c r="F265" t="str">
        <f>VLOOKUP(Table6[[#This Row],[Tên khoản mục]],TUKHOA_CHIPHI!$A$2:$D$42,4,FALSE)</f>
        <v>Chi phí cố định</v>
      </c>
      <c r="G265" t="str">
        <f>VLOOKUP(Table6[[#This Row],[Tên khoản mục]],TUKHOA_CHIPHI!$A$2:$D$42,3,FALSE)</f>
        <v>CPNS01</v>
      </c>
      <c r="H265" t="str">
        <f>VLOOKUP(Table6[[#This Row],[Tên khoản mục]],TUKHOA_CHIPHI!$A$2:$D$42,2,FALSE)</f>
        <v>Nhân sự</v>
      </c>
      <c r="I265" t="s">
        <v>577</v>
      </c>
      <c r="J265" s="82">
        <v>1146</v>
      </c>
    </row>
    <row r="266" spans="1:10">
      <c r="A266" s="9">
        <v>44730</v>
      </c>
      <c r="B266" s="9" t="str">
        <f>CHOOSE(WEEKDAY(Table6[[#This Row],[Ngày]],1),"CN","T2","T3","T4","T5","T6","T7","CN")</f>
        <v>T7</v>
      </c>
      <c r="C266" t="str">
        <f>"Tháng "&amp;MONTH(Table6[[#This Row],[Ngày]]) &amp; "/" &amp;YEAR(Table6[[#This Row],[Ngày]])</f>
        <v>Tháng 6/2022</v>
      </c>
      <c r="D266" t="str">
        <f>"Q "&amp;IF(Table6[[#This Row],[Ngày]]="","",ROUNDUP(MONTH(Table6[[#This Row],[Ngày]])/3,0)) &amp; "/" &amp;YEAR(Table6[[#This Row],[Ngày]])</f>
        <v>Q 2/2022</v>
      </c>
      <c r="E266">
        <f>YEAR(Table6[[#This Row],[Ngày]])</f>
        <v>2022</v>
      </c>
      <c r="F266" t="str">
        <f>VLOOKUP(Table6[[#This Row],[Tên khoản mục]],TUKHOA_CHIPHI!$A$2:$D$42,4,FALSE)</f>
        <v>Chi phí cố định</v>
      </c>
      <c r="G266" t="str">
        <f>VLOOKUP(Table6[[#This Row],[Tên khoản mục]],TUKHOA_CHIPHI!$A$2:$D$42,3,FALSE)</f>
        <v>CPNS02</v>
      </c>
      <c r="H266" t="str">
        <f>VLOOKUP(Table6[[#This Row],[Tên khoản mục]],TUKHOA_CHIPHI!$A$2:$D$42,2,FALSE)</f>
        <v>Nhân sự</v>
      </c>
      <c r="I266" t="s">
        <v>578</v>
      </c>
      <c r="J266" s="82">
        <v>40</v>
      </c>
    </row>
    <row r="267" spans="1:10">
      <c r="A267" s="9">
        <v>44730</v>
      </c>
      <c r="B267" s="9" t="str">
        <f>CHOOSE(WEEKDAY(Table6[[#This Row],[Ngày]],1),"CN","T2","T3","T4","T5","T6","T7","CN")</f>
        <v>T7</v>
      </c>
      <c r="C267" t="str">
        <f>"Tháng "&amp;MONTH(Table6[[#This Row],[Ngày]]) &amp; "/" &amp;YEAR(Table6[[#This Row],[Ngày]])</f>
        <v>Tháng 6/2022</v>
      </c>
      <c r="D267" t="str">
        <f>"Q "&amp;IF(Table6[[#This Row],[Ngày]]="","",ROUNDUP(MONTH(Table6[[#This Row],[Ngày]])/3,0)) &amp; "/" &amp;YEAR(Table6[[#This Row],[Ngày]])</f>
        <v>Q 2/2022</v>
      </c>
      <c r="E267">
        <f>YEAR(Table6[[#This Row],[Ngày]])</f>
        <v>2022</v>
      </c>
      <c r="F267" t="str">
        <f>VLOOKUP(Table6[[#This Row],[Tên khoản mục]],TUKHOA_CHIPHI!$A$2:$D$42,4,FALSE)</f>
        <v>Chi phí cố định</v>
      </c>
      <c r="G267" t="str">
        <f>VLOOKUP(Table6[[#This Row],[Tên khoản mục]],TUKHOA_CHIPHI!$A$2:$D$42,3,FALSE)</f>
        <v>CPNS03</v>
      </c>
      <c r="H267" t="str">
        <f>VLOOKUP(Table6[[#This Row],[Tên khoản mục]],TUKHOA_CHIPHI!$A$2:$D$42,2,FALSE)</f>
        <v>Nhân sự</v>
      </c>
      <c r="I267" t="s">
        <v>579</v>
      </c>
      <c r="J267" s="82">
        <v>206</v>
      </c>
    </row>
    <row r="268" spans="1:10">
      <c r="A268" s="9">
        <v>44729</v>
      </c>
      <c r="B268" s="9" t="str">
        <f>CHOOSE(WEEKDAY(Table6[[#This Row],[Ngày]],1),"CN","T2","T3","T4","T5","T6","T7","CN")</f>
        <v>T6</v>
      </c>
      <c r="C268" t="str">
        <f>"Tháng "&amp;MONTH(Table6[[#This Row],[Ngày]]) &amp; "/" &amp;YEAR(Table6[[#This Row],[Ngày]])</f>
        <v>Tháng 6/2022</v>
      </c>
      <c r="D268" t="str">
        <f>"Q "&amp;IF(Table6[[#This Row],[Ngày]]="","",ROUNDUP(MONTH(Table6[[#This Row],[Ngày]])/3,0)) &amp; "/" &amp;YEAR(Table6[[#This Row],[Ngày]])</f>
        <v>Q 2/2022</v>
      </c>
      <c r="E268">
        <f>YEAR(Table6[[#This Row],[Ngày]])</f>
        <v>2022</v>
      </c>
      <c r="F268" t="str">
        <f>VLOOKUP(Table6[[#This Row],[Tên khoản mục]],TUKHOA_CHIPHI!$A$2:$D$42,4,FALSE)</f>
        <v>Chi phí cố định</v>
      </c>
      <c r="G268" t="str">
        <f>VLOOKUP(Table6[[#This Row],[Tên khoản mục]],TUKHOA_CHIPHI!$A$2:$D$42,3,FALSE)</f>
        <v>CPNS04</v>
      </c>
      <c r="H268" t="str">
        <f>VLOOKUP(Table6[[#This Row],[Tên khoản mục]],TUKHOA_CHIPHI!$A$2:$D$42,2,FALSE)</f>
        <v>Nhân sự</v>
      </c>
      <c r="I268" t="s">
        <v>580</v>
      </c>
      <c r="J268" s="82">
        <v>578.99999999999989</v>
      </c>
    </row>
    <row r="269" spans="1:10">
      <c r="A269" s="9">
        <v>44729</v>
      </c>
      <c r="B269" s="9" t="str">
        <f>CHOOSE(WEEKDAY(Table6[[#This Row],[Ngày]],1),"CN","T2","T3","T4","T5","T6","T7","CN")</f>
        <v>T6</v>
      </c>
      <c r="C269" t="str">
        <f>"Tháng "&amp;MONTH(Table6[[#This Row],[Ngày]]) &amp; "/" &amp;YEAR(Table6[[#This Row],[Ngày]])</f>
        <v>Tháng 6/2022</v>
      </c>
      <c r="D269" t="str">
        <f>"Q "&amp;IF(Table6[[#This Row],[Ngày]]="","",ROUNDUP(MONTH(Table6[[#This Row],[Ngày]])/3,0)) &amp; "/" &amp;YEAR(Table6[[#This Row],[Ngày]])</f>
        <v>Q 2/2022</v>
      </c>
      <c r="E269">
        <f>YEAR(Table6[[#This Row],[Ngày]])</f>
        <v>2022</v>
      </c>
      <c r="F269" t="str">
        <f>VLOOKUP(Table6[[#This Row],[Tên khoản mục]],TUKHOA_CHIPHI!$A$2:$D$42,4,FALSE)</f>
        <v>Chi phí cố định</v>
      </c>
      <c r="G269" t="str">
        <f>VLOOKUP(Table6[[#This Row],[Tên khoản mục]],TUKHOA_CHIPHI!$A$2:$D$42,3,FALSE)</f>
        <v>CPNS05</v>
      </c>
      <c r="H269" t="str">
        <f>VLOOKUP(Table6[[#This Row],[Tên khoản mục]],TUKHOA_CHIPHI!$A$2:$D$42,2,FALSE)</f>
        <v>Nhân sự</v>
      </c>
      <c r="I269" t="s">
        <v>581</v>
      </c>
      <c r="J269" s="82">
        <v>1440</v>
      </c>
    </row>
    <row r="270" spans="1:10">
      <c r="A270" s="9">
        <v>44729</v>
      </c>
      <c r="B270" s="9" t="str">
        <f>CHOOSE(WEEKDAY(Table6[[#This Row],[Ngày]],1),"CN","T2","T3","T4","T5","T6","T7","CN")</f>
        <v>T6</v>
      </c>
      <c r="C270" t="str">
        <f>"Tháng "&amp;MONTH(Table6[[#This Row],[Ngày]]) &amp; "/" &amp;YEAR(Table6[[#This Row],[Ngày]])</f>
        <v>Tháng 6/2022</v>
      </c>
      <c r="D270" t="str">
        <f>"Q "&amp;IF(Table6[[#This Row],[Ngày]]="","",ROUNDUP(MONTH(Table6[[#This Row],[Ngày]])/3,0)) &amp; "/" &amp;YEAR(Table6[[#This Row],[Ngày]])</f>
        <v>Q 2/2022</v>
      </c>
      <c r="E270">
        <f>YEAR(Table6[[#This Row],[Ngày]])</f>
        <v>2022</v>
      </c>
      <c r="F270" t="str">
        <f>VLOOKUP(Table6[[#This Row],[Tên khoản mục]],TUKHOA_CHIPHI!$A$2:$D$42,4,FALSE)</f>
        <v>Chi phí cố định</v>
      </c>
      <c r="G270" t="str">
        <f>VLOOKUP(Table6[[#This Row],[Tên khoản mục]],TUKHOA_CHIPHI!$A$2:$D$42,3,FALSE)</f>
        <v>CPNS06</v>
      </c>
      <c r="H270" t="str">
        <f>VLOOKUP(Table6[[#This Row],[Tên khoản mục]],TUKHOA_CHIPHI!$A$2:$D$42,2,FALSE)</f>
        <v>Nhân sự</v>
      </c>
      <c r="I270" t="s">
        <v>582</v>
      </c>
      <c r="J270" s="82">
        <v>88</v>
      </c>
    </row>
    <row r="271" spans="1:10">
      <c r="A271" s="9">
        <v>44729</v>
      </c>
      <c r="B271" s="9" t="str">
        <f>CHOOSE(WEEKDAY(Table6[[#This Row],[Ngày]],1),"CN","T2","T3","T4","T5","T6","T7","CN")</f>
        <v>T6</v>
      </c>
      <c r="C271" t="str">
        <f>"Tháng "&amp;MONTH(Table6[[#This Row],[Ngày]]) &amp; "/" &amp;YEAR(Table6[[#This Row],[Ngày]])</f>
        <v>Tháng 6/2022</v>
      </c>
      <c r="D271" t="str">
        <f>"Q "&amp;IF(Table6[[#This Row],[Ngày]]="","",ROUNDUP(MONTH(Table6[[#This Row],[Ngày]])/3,0)) &amp; "/" &amp;YEAR(Table6[[#This Row],[Ngày]])</f>
        <v>Q 2/2022</v>
      </c>
      <c r="E271">
        <f>YEAR(Table6[[#This Row],[Ngày]])</f>
        <v>2022</v>
      </c>
      <c r="F271" t="str">
        <f>VLOOKUP(Table6[[#This Row],[Tên khoản mục]],TUKHOA_CHIPHI!$A$2:$D$42,4,FALSE)</f>
        <v>Chi phí cố định</v>
      </c>
      <c r="G271" t="str">
        <f>VLOOKUP(Table6[[#This Row],[Tên khoản mục]],TUKHOA_CHIPHI!$A$2:$D$42,3,FALSE)</f>
        <v>CPVP01</v>
      </c>
      <c r="H271" t="str">
        <f>VLOOKUP(Table6[[#This Row],[Tên khoản mục]],TUKHOA_CHIPHI!$A$2:$D$42,2,FALSE)</f>
        <v>Văn phòng</v>
      </c>
      <c r="I271" t="s">
        <v>583</v>
      </c>
      <c r="J271" s="82">
        <v>2151</v>
      </c>
    </row>
    <row r="272" spans="1:10">
      <c r="A272" s="9">
        <v>44729</v>
      </c>
      <c r="B272" s="9" t="str">
        <f>CHOOSE(WEEKDAY(Table6[[#This Row],[Ngày]],1),"CN","T2","T3","T4","T5","T6","T7","CN")</f>
        <v>T6</v>
      </c>
      <c r="C272" t="str">
        <f>"Tháng "&amp;MONTH(Table6[[#This Row],[Ngày]]) &amp; "/" &amp;YEAR(Table6[[#This Row],[Ngày]])</f>
        <v>Tháng 6/2022</v>
      </c>
      <c r="D272" t="str">
        <f>"Q "&amp;IF(Table6[[#This Row],[Ngày]]="","",ROUNDUP(MONTH(Table6[[#This Row],[Ngày]])/3,0)) &amp; "/" &amp;YEAR(Table6[[#This Row],[Ngày]])</f>
        <v>Q 2/2022</v>
      </c>
      <c r="E272">
        <f>YEAR(Table6[[#This Row],[Ngày]])</f>
        <v>2022</v>
      </c>
      <c r="F272" t="str">
        <f>VLOOKUP(Table6[[#This Row],[Tên khoản mục]],TUKHOA_CHIPHI!$A$2:$D$42,4,FALSE)</f>
        <v>Chi phí cố định</v>
      </c>
      <c r="G272" t="str">
        <f>VLOOKUP(Table6[[#This Row],[Tên khoản mục]],TUKHOA_CHIPHI!$A$2:$D$42,3,FALSE)</f>
        <v>CPVP02</v>
      </c>
      <c r="H272" t="str">
        <f>VLOOKUP(Table6[[#This Row],[Tên khoản mục]],TUKHOA_CHIPHI!$A$2:$D$42,2,FALSE)</f>
        <v>Văn phòng</v>
      </c>
      <c r="I272" t="s">
        <v>584</v>
      </c>
      <c r="J272" s="82">
        <v>149</v>
      </c>
    </row>
    <row r="273" spans="1:10">
      <c r="A273" s="9">
        <v>44729</v>
      </c>
      <c r="B273" s="9" t="str">
        <f>CHOOSE(WEEKDAY(Table6[[#This Row],[Ngày]],1),"CN","T2","T3","T4","T5","T6","T7","CN")</f>
        <v>T6</v>
      </c>
      <c r="C273" t="str">
        <f>"Tháng "&amp;MONTH(Table6[[#This Row],[Ngày]]) &amp; "/" &amp;YEAR(Table6[[#This Row],[Ngày]])</f>
        <v>Tháng 6/2022</v>
      </c>
      <c r="D273" t="str">
        <f>"Q "&amp;IF(Table6[[#This Row],[Ngày]]="","",ROUNDUP(MONTH(Table6[[#This Row],[Ngày]])/3,0)) &amp; "/" &amp;YEAR(Table6[[#This Row],[Ngày]])</f>
        <v>Q 2/2022</v>
      </c>
      <c r="E273">
        <f>YEAR(Table6[[#This Row],[Ngày]])</f>
        <v>2022</v>
      </c>
      <c r="F273" t="str">
        <f>VLOOKUP(Table6[[#This Row],[Tên khoản mục]],TUKHOA_CHIPHI!$A$2:$D$42,4,FALSE)</f>
        <v>Chi phí cố định</v>
      </c>
      <c r="G273" t="str">
        <f>VLOOKUP(Table6[[#This Row],[Tên khoản mục]],TUKHOA_CHIPHI!$A$2:$D$42,3,FALSE)</f>
        <v>CPLV</v>
      </c>
      <c r="H273" t="str">
        <f>VLOOKUP(Table6[[#This Row],[Tên khoản mục]],TUKHOA_CHIPHI!$A$2:$D$42,2,FALSE)</f>
        <v>Chi phí khác</v>
      </c>
      <c r="I273" t="s">
        <v>585</v>
      </c>
      <c r="J273" s="82">
        <v>107</v>
      </c>
    </row>
    <row r="274" spans="1:10">
      <c r="A274" s="9">
        <v>44728</v>
      </c>
      <c r="B274" s="9" t="str">
        <f>CHOOSE(WEEKDAY(Table6[[#This Row],[Ngày]],1),"CN","T2","T3","T4","T5","T6","T7","CN")</f>
        <v>T5</v>
      </c>
      <c r="C274" t="str">
        <f>"Tháng "&amp;MONTH(Table6[[#This Row],[Ngày]]) &amp; "/" &amp;YEAR(Table6[[#This Row],[Ngày]])</f>
        <v>Tháng 6/2022</v>
      </c>
      <c r="D274" t="str">
        <f>"Q "&amp;IF(Table6[[#This Row],[Ngày]]="","",ROUNDUP(MONTH(Table6[[#This Row],[Ngày]])/3,0)) &amp; "/" &amp;YEAR(Table6[[#This Row],[Ngày]])</f>
        <v>Q 2/2022</v>
      </c>
      <c r="E274">
        <f>YEAR(Table6[[#This Row],[Ngày]])</f>
        <v>2022</v>
      </c>
      <c r="F274" t="str">
        <f>VLOOKUP(Table6[[#This Row],[Tên khoản mục]],TUKHOA_CHIPHI!$A$2:$D$42,4,FALSE)</f>
        <v>Chi phí cố định</v>
      </c>
      <c r="G274" t="str">
        <f>VLOOKUP(Table6[[#This Row],[Tên khoản mục]],TUKHOA_CHIPHI!$A$2:$D$42,3,FALSE)</f>
        <v>CPCT</v>
      </c>
      <c r="H274" t="str">
        <f>VLOOKUP(Table6[[#This Row],[Tên khoản mục]],TUKHOA_CHIPHI!$A$2:$D$42,2,FALSE)</f>
        <v>Chi phí khác</v>
      </c>
      <c r="I274" t="s">
        <v>586</v>
      </c>
      <c r="J274" s="82">
        <v>100</v>
      </c>
    </row>
    <row r="275" spans="1:10">
      <c r="A275" s="9">
        <v>44728</v>
      </c>
      <c r="B275" s="9" t="str">
        <f>CHOOSE(WEEKDAY(Table6[[#This Row],[Ngày]],1),"CN","T2","T3","T4","T5","T6","T7","CN")</f>
        <v>T5</v>
      </c>
      <c r="C275" t="str">
        <f>"Tháng "&amp;MONTH(Table6[[#This Row],[Ngày]]) &amp; "/" &amp;YEAR(Table6[[#This Row],[Ngày]])</f>
        <v>Tháng 6/2022</v>
      </c>
      <c r="D275" t="str">
        <f>"Q "&amp;IF(Table6[[#This Row],[Ngày]]="","",ROUNDUP(MONTH(Table6[[#This Row],[Ngày]])/3,0)) &amp; "/" &amp;YEAR(Table6[[#This Row],[Ngày]])</f>
        <v>Q 2/2022</v>
      </c>
      <c r="E275">
        <f>YEAR(Table6[[#This Row],[Ngày]])</f>
        <v>2022</v>
      </c>
      <c r="F275" t="str">
        <f>VLOOKUP(Table6[[#This Row],[Tên khoản mục]],TUKHOA_CHIPHI!$A$2:$D$42,4,FALSE)</f>
        <v>Chi phí cố định</v>
      </c>
      <c r="G275" t="str">
        <f>VLOOKUP(Table6[[#This Row],[Tên khoản mục]],TUKHOA_CHIPHI!$A$2:$D$42,3,FALSE)</f>
        <v>CPTK</v>
      </c>
      <c r="H275" t="str">
        <f>VLOOKUP(Table6[[#This Row],[Tên khoản mục]],TUKHOA_CHIPHI!$A$2:$D$42,2,FALSE)</f>
        <v>Chi phí khác</v>
      </c>
      <c r="I275" t="s">
        <v>587</v>
      </c>
      <c r="J275" s="82">
        <v>100</v>
      </c>
    </row>
    <row r="276" spans="1:10">
      <c r="A276" s="9">
        <v>44728</v>
      </c>
      <c r="B276" s="9" t="str">
        <f>CHOOSE(WEEKDAY(Table6[[#This Row],[Ngày]],1),"CN","T2","T3","T4","T5","T6","T7","CN")</f>
        <v>T5</v>
      </c>
      <c r="C276" t="str">
        <f>"Tháng "&amp;MONTH(Table6[[#This Row],[Ngày]]) &amp; "/" &amp;YEAR(Table6[[#This Row],[Ngày]])</f>
        <v>Tháng 6/2022</v>
      </c>
      <c r="D276" t="str">
        <f>"Q "&amp;IF(Table6[[#This Row],[Ngày]]="","",ROUNDUP(MONTH(Table6[[#This Row],[Ngày]])/3,0)) &amp; "/" &amp;YEAR(Table6[[#This Row],[Ngày]])</f>
        <v>Q 2/2022</v>
      </c>
      <c r="E276">
        <f>YEAR(Table6[[#This Row],[Ngày]])</f>
        <v>2022</v>
      </c>
      <c r="F276" t="str">
        <f>VLOOKUP(Table6[[#This Row],[Tên khoản mục]],TUKHOA_CHIPHI!$A$2:$D$42,4,FALSE)</f>
        <v>Chi phí cố định</v>
      </c>
      <c r="G276" t="str">
        <f>VLOOKUP(Table6[[#This Row],[Tên khoản mục]],TUKHOA_CHIPHI!$A$2:$D$42,3,FALSE)</f>
        <v>CPDV</v>
      </c>
      <c r="H276" t="str">
        <f>VLOOKUP(Table6[[#This Row],[Tên khoản mục]],TUKHOA_CHIPHI!$A$2:$D$42,2,FALSE)</f>
        <v>Chi phí khác</v>
      </c>
      <c r="I276" t="s">
        <v>588</v>
      </c>
      <c r="J276" s="82">
        <v>48</v>
      </c>
    </row>
    <row r="277" spans="1:10">
      <c r="A277" s="9">
        <v>44725</v>
      </c>
      <c r="B277" s="9" t="str">
        <f>CHOOSE(WEEKDAY(Table6[[#This Row],[Ngày]],1),"CN","T2","T3","T4","T5","T6","T7","CN")</f>
        <v>T2</v>
      </c>
      <c r="C277" t="str">
        <f>"Tháng "&amp;MONTH(Table6[[#This Row],[Ngày]]) &amp; "/" &amp;YEAR(Table6[[#This Row],[Ngày]])</f>
        <v>Tháng 6/2022</v>
      </c>
      <c r="D277" t="str">
        <f>"Q "&amp;IF(Table6[[#This Row],[Ngày]]="","",ROUNDUP(MONTH(Table6[[#This Row],[Ngày]])/3,0)) &amp; "/" &amp;YEAR(Table6[[#This Row],[Ngày]])</f>
        <v>Q 2/2022</v>
      </c>
      <c r="E277">
        <f>YEAR(Table6[[#This Row],[Ngày]])</f>
        <v>2022</v>
      </c>
      <c r="F277" t="str">
        <f>VLOOKUP(Table6[[#This Row],[Tên khoản mục]],TUKHOA_CHIPHI!$A$2:$D$42,4,FALSE)</f>
        <v>Chi phí cố định</v>
      </c>
      <c r="G277" t="str">
        <f>VLOOKUP(Table6[[#This Row],[Tên khoản mục]],TUKHOA_CHIPHI!$A$2:$D$42,3,FALSE)</f>
        <v>NDTH</v>
      </c>
      <c r="H277" t="str">
        <f>VLOOKUP(Table6[[#This Row],[Tên khoản mục]],TUKHOA_CHIPHI!$A$2:$D$42,2,FALSE)</f>
        <v>Chi phí khác</v>
      </c>
      <c r="I277" t="s">
        <v>589</v>
      </c>
      <c r="J277" s="82">
        <v>330</v>
      </c>
    </row>
    <row r="278" spans="1:10">
      <c r="A278" s="9">
        <v>44725</v>
      </c>
      <c r="B278" s="9" t="str">
        <f>CHOOSE(WEEKDAY(Table6[[#This Row],[Ngày]],1),"CN","T2","T3","T4","T5","T6","T7","CN")</f>
        <v>T2</v>
      </c>
      <c r="C278" t="str">
        <f>"Tháng "&amp;MONTH(Table6[[#This Row],[Ngày]]) &amp; "/" &amp;YEAR(Table6[[#This Row],[Ngày]])</f>
        <v>Tháng 6/2022</v>
      </c>
      <c r="D278" t="str">
        <f>"Q "&amp;IF(Table6[[#This Row],[Ngày]]="","",ROUNDUP(MONTH(Table6[[#This Row],[Ngày]])/3,0)) &amp; "/" &amp;YEAR(Table6[[#This Row],[Ngày]])</f>
        <v>Q 2/2022</v>
      </c>
      <c r="E278">
        <f>YEAR(Table6[[#This Row],[Ngày]])</f>
        <v>2022</v>
      </c>
      <c r="F278" t="str">
        <f>VLOOKUP(Table6[[#This Row],[Tên khoản mục]],TUKHOA_CHIPHI!$A$2:$D$42,4,FALSE)</f>
        <v>Chi phí biển đổi</v>
      </c>
      <c r="G278" t="str">
        <f>VLOOKUP(Table6[[#This Row],[Tên khoản mục]],TUKHOA_CHIPHI!$A$2:$D$42,3,FALSE)</f>
        <v>CPHH01</v>
      </c>
      <c r="H278" t="str">
        <f>VLOOKUP(Table6[[#This Row],[Tên khoản mục]],TUKHOA_CHIPHI!$A$2:$D$42,2,FALSE)</f>
        <v>Chi phí khác</v>
      </c>
      <c r="I278" t="s">
        <v>590</v>
      </c>
      <c r="J278" s="82">
        <v>212</v>
      </c>
    </row>
    <row r="279" spans="1:10">
      <c r="A279" s="9">
        <v>44725</v>
      </c>
      <c r="B279" s="9" t="str">
        <f>CHOOSE(WEEKDAY(Table6[[#This Row],[Ngày]],1),"CN","T2","T3","T4","T5","T6","T7","CN")</f>
        <v>T2</v>
      </c>
      <c r="C279" t="str">
        <f>"Tháng "&amp;MONTH(Table6[[#This Row],[Ngày]]) &amp; "/" &amp;YEAR(Table6[[#This Row],[Ngày]])</f>
        <v>Tháng 6/2022</v>
      </c>
      <c r="D279" t="str">
        <f>"Q "&amp;IF(Table6[[#This Row],[Ngày]]="","",ROUNDUP(MONTH(Table6[[#This Row],[Ngày]])/3,0)) &amp; "/" &amp;YEAR(Table6[[#This Row],[Ngày]])</f>
        <v>Q 2/2022</v>
      </c>
      <c r="E279">
        <f>YEAR(Table6[[#This Row],[Ngày]])</f>
        <v>2022</v>
      </c>
      <c r="F279" t="str">
        <f>VLOOKUP(Table6[[#This Row],[Tên khoản mục]],TUKHOA_CHIPHI!$A$2:$D$42,4,FALSE)</f>
        <v>Chi phí biển đổi</v>
      </c>
      <c r="G279" t="str">
        <f>VLOOKUP(Table6[[#This Row],[Tên khoản mục]],TUKHOA_CHIPHI!$A$2:$D$42,3,FALSE)</f>
        <v>CPHH02</v>
      </c>
      <c r="H279" t="str">
        <f>VLOOKUP(Table6[[#This Row],[Tên khoản mục]],TUKHOA_CHIPHI!$A$2:$D$42,2,FALSE)</f>
        <v>Chi phí khác</v>
      </c>
      <c r="I279" t="s">
        <v>591</v>
      </c>
      <c r="J279" s="82">
        <v>181</v>
      </c>
    </row>
    <row r="280" spans="1:10">
      <c r="A280" s="9">
        <v>44725</v>
      </c>
      <c r="B280" s="9" t="str">
        <f>CHOOSE(WEEKDAY(Table6[[#This Row],[Ngày]],1),"CN","T2","T3","T4","T5","T6","T7","CN")</f>
        <v>T2</v>
      </c>
      <c r="C280" t="str">
        <f>"Tháng "&amp;MONTH(Table6[[#This Row],[Ngày]]) &amp; "/" &amp;YEAR(Table6[[#This Row],[Ngày]])</f>
        <v>Tháng 6/2022</v>
      </c>
      <c r="D280" t="str">
        <f>"Q "&amp;IF(Table6[[#This Row],[Ngày]]="","",ROUNDUP(MONTH(Table6[[#This Row],[Ngày]])/3,0)) &amp; "/" &amp;YEAR(Table6[[#This Row],[Ngày]])</f>
        <v>Q 2/2022</v>
      </c>
      <c r="E280">
        <f>YEAR(Table6[[#This Row],[Ngày]])</f>
        <v>2022</v>
      </c>
      <c r="F280" t="str">
        <f>VLOOKUP(Table6[[#This Row],[Tên khoản mục]],TUKHOA_CHIPHI!$A$2:$D$42,4,FALSE)</f>
        <v>Chi phí biển đổi</v>
      </c>
      <c r="G280" t="str">
        <f>VLOOKUP(Table6[[#This Row],[Tên khoản mục]],TUKHOA_CHIPHI!$A$2:$D$42,3,FALSE)</f>
        <v>CPHH03</v>
      </c>
      <c r="H280" t="str">
        <f>VLOOKUP(Table6[[#This Row],[Tên khoản mục]],TUKHOA_CHIPHI!$A$2:$D$42,2,FALSE)</f>
        <v>Chi phí khác</v>
      </c>
      <c r="I280" t="s">
        <v>592</v>
      </c>
      <c r="J280" s="82">
        <v>32</v>
      </c>
    </row>
    <row r="281" spans="1:10">
      <c r="A281" s="9">
        <v>44725</v>
      </c>
      <c r="B281" s="9" t="str">
        <f>CHOOSE(WEEKDAY(Table6[[#This Row],[Ngày]],1),"CN","T2","T3","T4","T5","T6","T7","CN")</f>
        <v>T2</v>
      </c>
      <c r="C281" t="str">
        <f>"Tháng "&amp;MONTH(Table6[[#This Row],[Ngày]]) &amp; "/" &amp;YEAR(Table6[[#This Row],[Ngày]])</f>
        <v>Tháng 6/2022</v>
      </c>
      <c r="D281" t="str">
        <f>"Q "&amp;IF(Table6[[#This Row],[Ngày]]="","",ROUNDUP(MONTH(Table6[[#This Row],[Ngày]])/3,0)) &amp; "/" &amp;YEAR(Table6[[#This Row],[Ngày]])</f>
        <v>Q 2/2022</v>
      </c>
      <c r="E281">
        <f>YEAR(Table6[[#This Row],[Ngày]])</f>
        <v>2022</v>
      </c>
      <c r="F281" t="str">
        <f>VLOOKUP(Table6[[#This Row],[Tên khoản mục]],TUKHOA_CHIPHI!$A$2:$D$42,4,FALSE)</f>
        <v>Chi phí biển đổi</v>
      </c>
      <c r="G281" t="str">
        <f>VLOOKUP(Table6[[#This Row],[Tên khoản mục]],TUKHOA_CHIPHI!$A$2:$D$42,3,FALSE)</f>
        <v>CPVC01</v>
      </c>
      <c r="H281" t="str">
        <f>VLOOKUP(Table6[[#This Row],[Tên khoản mục]],TUKHOA_CHIPHI!$A$2:$D$42,2,FALSE)</f>
        <v>Logistics</v>
      </c>
      <c r="I281" t="s">
        <v>593</v>
      </c>
      <c r="J281" s="82">
        <v>95.2</v>
      </c>
    </row>
    <row r="282" spans="1:10">
      <c r="A282" s="9">
        <v>44724</v>
      </c>
      <c r="B282" s="9" t="str">
        <f>CHOOSE(WEEKDAY(Table6[[#This Row],[Ngày]],1),"CN","T2","T3","T4","T5","T6","T7","CN")</f>
        <v>CN</v>
      </c>
      <c r="C282" t="str">
        <f>"Tháng "&amp;MONTH(Table6[[#This Row],[Ngày]]) &amp; "/" &amp;YEAR(Table6[[#This Row],[Ngày]])</f>
        <v>Tháng 6/2022</v>
      </c>
      <c r="D282" t="str">
        <f>"Q "&amp;IF(Table6[[#This Row],[Ngày]]="","",ROUNDUP(MONTH(Table6[[#This Row],[Ngày]])/3,0)) &amp; "/" &amp;YEAR(Table6[[#This Row],[Ngày]])</f>
        <v>Q 2/2022</v>
      </c>
      <c r="E282">
        <f>YEAR(Table6[[#This Row],[Ngày]])</f>
        <v>2022</v>
      </c>
      <c r="F282" t="str">
        <f>VLOOKUP(Table6[[#This Row],[Tên khoản mục]],TUKHOA_CHIPHI!$A$2:$D$42,4,FALSE)</f>
        <v>Chi phí biển đổi</v>
      </c>
      <c r="G282" t="str">
        <f>VLOOKUP(Table6[[#This Row],[Tên khoản mục]],TUKHOA_CHIPHI!$A$2:$D$42,3,FALSE)</f>
        <v>CPVC02</v>
      </c>
      <c r="H282" t="str">
        <f>VLOOKUP(Table6[[#This Row],[Tên khoản mục]],TUKHOA_CHIPHI!$A$2:$D$42,2,FALSE)</f>
        <v>Logistics</v>
      </c>
      <c r="I282" t="s">
        <v>594</v>
      </c>
      <c r="J282" s="82">
        <v>161.77777777777777</v>
      </c>
    </row>
    <row r="283" spans="1:10">
      <c r="A283" s="9">
        <v>44724</v>
      </c>
      <c r="B283" s="9" t="str">
        <f>CHOOSE(WEEKDAY(Table6[[#This Row],[Ngày]],1),"CN","T2","T3","T4","T5","T6","T7","CN")</f>
        <v>CN</v>
      </c>
      <c r="C283" t="str">
        <f>"Tháng "&amp;MONTH(Table6[[#This Row],[Ngày]]) &amp; "/" &amp;YEAR(Table6[[#This Row],[Ngày]])</f>
        <v>Tháng 6/2022</v>
      </c>
      <c r="D283" t="str">
        <f>"Q "&amp;IF(Table6[[#This Row],[Ngày]]="","",ROUNDUP(MONTH(Table6[[#This Row],[Ngày]])/3,0)) &amp; "/" &amp;YEAR(Table6[[#This Row],[Ngày]])</f>
        <v>Q 2/2022</v>
      </c>
      <c r="E283">
        <f>YEAR(Table6[[#This Row],[Ngày]])</f>
        <v>2022</v>
      </c>
      <c r="F283" t="str">
        <f>VLOOKUP(Table6[[#This Row],[Tên khoản mục]],TUKHOA_CHIPHI!$A$2:$D$42,4,FALSE)</f>
        <v>Chi phí biển đổi</v>
      </c>
      <c r="G283" t="str">
        <f>VLOOKUP(Table6[[#This Row],[Tên khoản mục]],TUKHOA_CHIPHI!$A$2:$D$42,3,FALSE)</f>
        <v>CPVC03</v>
      </c>
      <c r="H283" t="str">
        <f>VLOOKUP(Table6[[#This Row],[Tên khoản mục]],TUKHOA_CHIPHI!$A$2:$D$42,2,FALSE)</f>
        <v>Logistics</v>
      </c>
      <c r="I283" t="s">
        <v>595</v>
      </c>
      <c r="J283" s="82">
        <v>126.31111111111112</v>
      </c>
    </row>
    <row r="284" spans="1:10">
      <c r="A284" s="9">
        <v>44724</v>
      </c>
      <c r="B284" s="9" t="str">
        <f>CHOOSE(WEEKDAY(Table6[[#This Row],[Ngày]],1),"CN","T2","T3","T4","T5","T6","T7","CN")</f>
        <v>CN</v>
      </c>
      <c r="C284" t="str">
        <f>"Tháng "&amp;MONTH(Table6[[#This Row],[Ngày]]) &amp; "/" &amp;YEAR(Table6[[#This Row],[Ngày]])</f>
        <v>Tháng 6/2022</v>
      </c>
      <c r="D284" t="str">
        <f>"Q "&amp;IF(Table6[[#This Row],[Ngày]]="","",ROUNDUP(MONTH(Table6[[#This Row],[Ngày]])/3,0)) &amp; "/" &amp;YEAR(Table6[[#This Row],[Ngày]])</f>
        <v>Q 2/2022</v>
      </c>
      <c r="E284">
        <f>YEAR(Table6[[#This Row],[Ngày]])</f>
        <v>2022</v>
      </c>
      <c r="F284" t="str">
        <f>VLOOKUP(Table6[[#This Row],[Tên khoản mục]],TUKHOA_CHIPHI!$A$2:$D$42,4,FALSE)</f>
        <v>Chi phí biển đổi</v>
      </c>
      <c r="G284" t="str">
        <f>VLOOKUP(Table6[[#This Row],[Tên khoản mục]],TUKHOA_CHIPHI!$A$2:$D$42,3,FALSE)</f>
        <v>CPVC04</v>
      </c>
      <c r="H284" t="str">
        <f>VLOOKUP(Table6[[#This Row],[Tên khoản mục]],TUKHOA_CHIPHI!$A$2:$D$42,2,FALSE)</f>
        <v>Logistics</v>
      </c>
      <c r="I284" t="s">
        <v>596</v>
      </c>
      <c r="J284" s="82">
        <v>111.37777777777775</v>
      </c>
    </row>
    <row r="285" spans="1:10">
      <c r="A285" s="9">
        <v>44724</v>
      </c>
      <c r="B285" s="9" t="str">
        <f>CHOOSE(WEEKDAY(Table6[[#This Row],[Ngày]],1),"CN","T2","T3","T4","T5","T6","T7","CN")</f>
        <v>CN</v>
      </c>
      <c r="C285" t="str">
        <f>"Tháng "&amp;MONTH(Table6[[#This Row],[Ngày]]) &amp; "/" &amp;YEAR(Table6[[#This Row],[Ngày]])</f>
        <v>Tháng 6/2022</v>
      </c>
      <c r="D285" t="str">
        <f>"Q "&amp;IF(Table6[[#This Row],[Ngày]]="","",ROUNDUP(MONTH(Table6[[#This Row],[Ngày]])/3,0)) &amp; "/" &amp;YEAR(Table6[[#This Row],[Ngày]])</f>
        <v>Q 2/2022</v>
      </c>
      <c r="E285">
        <f>YEAR(Table6[[#This Row],[Ngày]])</f>
        <v>2022</v>
      </c>
      <c r="F285" t="str">
        <f>VLOOKUP(Table6[[#This Row],[Tên khoản mục]],TUKHOA_CHIPHI!$A$2:$D$42,4,FALSE)</f>
        <v>Chi phí biển đổi</v>
      </c>
      <c r="G285" t="str">
        <f>VLOOKUP(Table6[[#This Row],[Tên khoản mục]],TUKHOA_CHIPHI!$A$2:$D$42,3,FALSE)</f>
        <v>CPMRFB01</v>
      </c>
      <c r="H285" t="str">
        <f>VLOOKUP(Table6[[#This Row],[Tên khoản mục]],TUKHOA_CHIPHI!$A$2:$D$42,2,FALSE)</f>
        <v>Marketing</v>
      </c>
      <c r="I285" t="s">
        <v>632</v>
      </c>
      <c r="J285" s="82">
        <v>1867</v>
      </c>
    </row>
    <row r="286" spans="1:10">
      <c r="A286" s="9">
        <v>44724</v>
      </c>
      <c r="B286" s="9" t="str">
        <f>CHOOSE(WEEKDAY(Table6[[#This Row],[Ngày]],1),"CN","T2","T3","T4","T5","T6","T7","CN")</f>
        <v>CN</v>
      </c>
      <c r="C286" t="str">
        <f>"Tháng "&amp;MONTH(Table6[[#This Row],[Ngày]]) &amp; "/" &amp;YEAR(Table6[[#This Row],[Ngày]])</f>
        <v>Tháng 6/2022</v>
      </c>
      <c r="D286" t="str">
        <f>"Q "&amp;IF(Table6[[#This Row],[Ngày]]="","",ROUNDUP(MONTH(Table6[[#This Row],[Ngày]])/3,0)) &amp; "/" &amp;YEAR(Table6[[#This Row],[Ngày]])</f>
        <v>Q 2/2022</v>
      </c>
      <c r="E286">
        <f>YEAR(Table6[[#This Row],[Ngày]])</f>
        <v>2022</v>
      </c>
      <c r="F286" t="str">
        <f>VLOOKUP(Table6[[#This Row],[Tên khoản mục]],TUKHOA_CHIPHI!$A$2:$D$42,4,FALSE)</f>
        <v>Chi phí biển đổi</v>
      </c>
      <c r="G286" t="str">
        <f>VLOOKUP(Table6[[#This Row],[Tên khoản mục]],TUKHOA_CHIPHI!$A$2:$D$42,3,FALSE)</f>
        <v>CPMRFB02</v>
      </c>
      <c r="H286" t="str">
        <f>VLOOKUP(Table6[[#This Row],[Tên khoản mục]],TUKHOA_CHIPHI!$A$2:$D$42,2,FALSE)</f>
        <v>Marketing</v>
      </c>
      <c r="I286" t="s">
        <v>633</v>
      </c>
      <c r="J286" s="82">
        <v>1786</v>
      </c>
    </row>
    <row r="287" spans="1:10">
      <c r="A287" s="9">
        <v>44724</v>
      </c>
      <c r="B287" s="9" t="str">
        <f>CHOOSE(WEEKDAY(Table6[[#This Row],[Ngày]],1),"CN","T2","T3","T4","T5","T6","T7","CN")</f>
        <v>CN</v>
      </c>
      <c r="C287" t="str">
        <f>"Tháng "&amp;MONTH(Table6[[#This Row],[Ngày]]) &amp; "/" &amp;YEAR(Table6[[#This Row],[Ngày]])</f>
        <v>Tháng 6/2022</v>
      </c>
      <c r="D287" t="str">
        <f>"Q "&amp;IF(Table6[[#This Row],[Ngày]]="","",ROUNDUP(MONTH(Table6[[#This Row],[Ngày]])/3,0)) &amp; "/" &amp;YEAR(Table6[[#This Row],[Ngày]])</f>
        <v>Q 2/2022</v>
      </c>
      <c r="E287">
        <f>YEAR(Table6[[#This Row],[Ngày]])</f>
        <v>2022</v>
      </c>
      <c r="F287" t="str">
        <f>VLOOKUP(Table6[[#This Row],[Tên khoản mục]],TUKHOA_CHIPHI!$A$2:$D$42,4,FALSE)</f>
        <v>Chi phí biển đổi</v>
      </c>
      <c r="G287" t="str">
        <f>VLOOKUP(Table6[[#This Row],[Tên khoản mục]],TUKHOA_CHIPHI!$A$2:$D$42,3,FALSE)</f>
        <v>CPMRYTB01</v>
      </c>
      <c r="H287" t="str">
        <f>VLOOKUP(Table6[[#This Row],[Tên khoản mục]],TUKHOA_CHIPHI!$A$2:$D$42,2,FALSE)</f>
        <v>Marketing</v>
      </c>
      <c r="I287" t="s">
        <v>636</v>
      </c>
      <c r="J287" s="82">
        <v>1812</v>
      </c>
    </row>
    <row r="288" spans="1:10">
      <c r="A288" s="9">
        <v>44723</v>
      </c>
      <c r="B288" s="9" t="str">
        <f>CHOOSE(WEEKDAY(Table6[[#This Row],[Ngày]],1),"CN","T2","T3","T4","T5","T6","T7","CN")</f>
        <v>T7</v>
      </c>
      <c r="C288" t="str">
        <f>"Tháng "&amp;MONTH(Table6[[#This Row],[Ngày]]) &amp; "/" &amp;YEAR(Table6[[#This Row],[Ngày]])</f>
        <v>Tháng 6/2022</v>
      </c>
      <c r="D288" t="str">
        <f>"Q "&amp;IF(Table6[[#This Row],[Ngày]]="","",ROUNDUP(MONTH(Table6[[#This Row],[Ngày]])/3,0)) &amp; "/" &amp;YEAR(Table6[[#This Row],[Ngày]])</f>
        <v>Q 2/2022</v>
      </c>
      <c r="E288">
        <f>YEAR(Table6[[#This Row],[Ngày]])</f>
        <v>2022</v>
      </c>
      <c r="F288" t="str">
        <f>VLOOKUP(Table6[[#This Row],[Tên khoản mục]],TUKHOA_CHIPHI!$A$2:$D$42,4,FALSE)</f>
        <v>Chi phí biển đổi</v>
      </c>
      <c r="G288" t="str">
        <f>VLOOKUP(Table6[[#This Row],[Tên khoản mục]],TUKHOA_CHIPHI!$A$2:$D$42,3,FALSE)</f>
        <v>CPMRYTB01</v>
      </c>
      <c r="H288" t="str">
        <f>VLOOKUP(Table6[[#This Row],[Tên khoản mục]],TUKHOA_CHIPHI!$A$2:$D$42,2,FALSE)</f>
        <v>Marketing</v>
      </c>
      <c r="I288" t="s">
        <v>636</v>
      </c>
      <c r="J288" s="82">
        <v>1788</v>
      </c>
    </row>
    <row r="289" spans="1:10">
      <c r="A289" s="9">
        <v>44723</v>
      </c>
      <c r="B289" s="9" t="str">
        <f>CHOOSE(WEEKDAY(Table6[[#This Row],[Ngày]],1),"CN","T2","T3","T4","T5","T6","T7","CN")</f>
        <v>T7</v>
      </c>
      <c r="C289" t="str">
        <f>"Tháng "&amp;MONTH(Table6[[#This Row],[Ngày]]) &amp; "/" &amp;YEAR(Table6[[#This Row],[Ngày]])</f>
        <v>Tháng 6/2022</v>
      </c>
      <c r="D289" t="str">
        <f>"Q "&amp;IF(Table6[[#This Row],[Ngày]]="","",ROUNDUP(MONTH(Table6[[#This Row],[Ngày]])/3,0)) &amp; "/" &amp;YEAR(Table6[[#This Row],[Ngày]])</f>
        <v>Q 2/2022</v>
      </c>
      <c r="E289">
        <f>YEAR(Table6[[#This Row],[Ngày]])</f>
        <v>2022</v>
      </c>
      <c r="F289" t="str">
        <f>VLOOKUP(Table6[[#This Row],[Tên khoản mục]],TUKHOA_CHIPHI!$A$2:$D$42,4,FALSE)</f>
        <v>Chi phí biển đổi</v>
      </c>
      <c r="G289" t="str">
        <f>VLOOKUP(Table6[[#This Row],[Tên khoản mục]],TUKHOA_CHIPHI!$A$2:$D$42,3,FALSE)</f>
        <v>CPMREC01</v>
      </c>
      <c r="H289" t="str">
        <f>VLOOKUP(Table6[[#This Row],[Tên khoản mục]],TUKHOA_CHIPHI!$A$2:$D$42,2,FALSE)</f>
        <v>Marketing</v>
      </c>
      <c r="I289" t="s">
        <v>641</v>
      </c>
      <c r="J289" s="82">
        <v>1733</v>
      </c>
    </row>
    <row r="290" spans="1:10">
      <c r="A290" s="9">
        <v>44723</v>
      </c>
      <c r="B290" s="9" t="str">
        <f>CHOOSE(WEEKDAY(Table6[[#This Row],[Ngày]],1),"CN","T2","T3","T4","T5","T6","T7","CN")</f>
        <v>T7</v>
      </c>
      <c r="C290" t="str">
        <f>"Tháng "&amp;MONTH(Table6[[#This Row],[Ngày]]) &amp; "/" &amp;YEAR(Table6[[#This Row],[Ngày]])</f>
        <v>Tháng 6/2022</v>
      </c>
      <c r="D290" t="str">
        <f>"Q "&amp;IF(Table6[[#This Row],[Ngày]]="","",ROUNDUP(MONTH(Table6[[#This Row],[Ngày]])/3,0)) &amp; "/" &amp;YEAR(Table6[[#This Row],[Ngày]])</f>
        <v>Q 2/2022</v>
      </c>
      <c r="E290">
        <f>YEAR(Table6[[#This Row],[Ngày]])</f>
        <v>2022</v>
      </c>
      <c r="F290" t="str">
        <f>VLOOKUP(Table6[[#This Row],[Tên khoản mục]],TUKHOA_CHIPHI!$A$2:$D$42,4,FALSE)</f>
        <v>Chi phí biển đổi</v>
      </c>
      <c r="G290" t="str">
        <f>VLOOKUP(Table6[[#This Row],[Tên khoản mục]],TUKHOA_CHIPHI!$A$2:$D$42,3,FALSE)</f>
        <v>CPMREC02</v>
      </c>
      <c r="H290" t="str">
        <f>VLOOKUP(Table6[[#This Row],[Tên khoản mục]],TUKHOA_CHIPHI!$A$2:$D$42,2,FALSE)</f>
        <v>Marketing</v>
      </c>
      <c r="I290" t="s">
        <v>642</v>
      </c>
      <c r="J290" s="82">
        <v>1862</v>
      </c>
    </row>
    <row r="291" spans="1:10">
      <c r="A291" s="9">
        <v>44722</v>
      </c>
      <c r="B291" s="9" t="str">
        <f>CHOOSE(WEEKDAY(Table6[[#This Row],[Ngày]],1),"CN","T2","T3","T4","T5","T6","T7","CN")</f>
        <v>T6</v>
      </c>
      <c r="C291" t="str">
        <f>"Tháng "&amp;MONTH(Table6[[#This Row],[Ngày]]) &amp; "/" &amp;YEAR(Table6[[#This Row],[Ngày]])</f>
        <v>Tháng 6/2022</v>
      </c>
      <c r="D291" t="str">
        <f>"Q "&amp;IF(Table6[[#This Row],[Ngày]]="","",ROUNDUP(MONTH(Table6[[#This Row],[Ngày]])/3,0)) &amp; "/" &amp;YEAR(Table6[[#This Row],[Ngày]])</f>
        <v>Q 2/2022</v>
      </c>
      <c r="E291">
        <f>YEAR(Table6[[#This Row],[Ngày]])</f>
        <v>2022</v>
      </c>
      <c r="F291" t="str">
        <f>VLOOKUP(Table6[[#This Row],[Tên khoản mục]],TUKHOA_CHIPHI!$A$2:$D$42,4,FALSE)</f>
        <v>Chi phí biển đổi</v>
      </c>
      <c r="G291" t="str">
        <f>VLOOKUP(Table6[[#This Row],[Tên khoản mục]],TUKHOA_CHIPHI!$A$2:$D$42,3,FALSE)</f>
        <v>CPPFA01</v>
      </c>
      <c r="H291" t="str">
        <f>VLOOKUP(Table6[[#This Row],[Tên khoản mục]],TUKHOA_CHIPHI!$A$2:$D$42,2,FALSE)</f>
        <v>Platform fee - Amazon</v>
      </c>
      <c r="I291" t="s">
        <v>643</v>
      </c>
      <c r="J291" s="82">
        <v>4162</v>
      </c>
    </row>
    <row r="292" spans="1:10">
      <c r="A292" s="9">
        <v>44722</v>
      </c>
      <c r="B292" s="9" t="str">
        <f>CHOOSE(WEEKDAY(Table6[[#This Row],[Ngày]],1),"CN","T2","T3","T4","T5","T6","T7","CN")</f>
        <v>T6</v>
      </c>
      <c r="C292" t="str">
        <f>"Tháng "&amp;MONTH(Table6[[#This Row],[Ngày]]) &amp; "/" &amp;YEAR(Table6[[#This Row],[Ngày]])</f>
        <v>Tháng 6/2022</v>
      </c>
      <c r="D292" t="str">
        <f>"Q "&amp;IF(Table6[[#This Row],[Ngày]]="","",ROUNDUP(MONTH(Table6[[#This Row],[Ngày]])/3,0)) &amp; "/" &amp;YEAR(Table6[[#This Row],[Ngày]])</f>
        <v>Q 2/2022</v>
      </c>
      <c r="E292">
        <f>YEAR(Table6[[#This Row],[Ngày]])</f>
        <v>2022</v>
      </c>
      <c r="F292" t="str">
        <f>VLOOKUP(Table6[[#This Row],[Tên khoản mục]],TUKHOA_CHIPHI!$A$2:$D$42,4,FALSE)</f>
        <v>Chi phí biển đổi</v>
      </c>
      <c r="G292" t="str">
        <f>VLOOKUP(Table6[[#This Row],[Tên khoản mục]],TUKHOA_CHIPHI!$A$2:$D$42,3,FALSE)</f>
        <v>CPPFA02</v>
      </c>
      <c r="H292" t="str">
        <f>VLOOKUP(Table6[[#This Row],[Tên khoản mục]],TUKHOA_CHIPHI!$A$2:$D$42,2,FALSE)</f>
        <v>Platform fee - Amazon</v>
      </c>
      <c r="I292" t="s">
        <v>644</v>
      </c>
      <c r="J292" s="82">
        <v>4147</v>
      </c>
    </row>
    <row r="293" spans="1:10">
      <c r="A293" s="9">
        <v>44722</v>
      </c>
      <c r="B293" s="9" t="str">
        <f>CHOOSE(WEEKDAY(Table6[[#This Row],[Ngày]],1),"CN","T2","T3","T4","T5","T6","T7","CN")</f>
        <v>T6</v>
      </c>
      <c r="C293" t="str">
        <f>"Tháng "&amp;MONTH(Table6[[#This Row],[Ngày]]) &amp; "/" &amp;YEAR(Table6[[#This Row],[Ngày]])</f>
        <v>Tháng 6/2022</v>
      </c>
      <c r="D293" t="str">
        <f>"Q "&amp;IF(Table6[[#This Row],[Ngày]]="","",ROUNDUP(MONTH(Table6[[#This Row],[Ngày]])/3,0)) &amp; "/" &amp;YEAR(Table6[[#This Row],[Ngày]])</f>
        <v>Q 2/2022</v>
      </c>
      <c r="E293">
        <f>YEAR(Table6[[#This Row],[Ngày]])</f>
        <v>2022</v>
      </c>
      <c r="F293" t="str">
        <f>VLOOKUP(Table6[[#This Row],[Tên khoản mục]],TUKHOA_CHIPHI!$A$2:$D$42,4,FALSE)</f>
        <v>Chi phí biển đổi</v>
      </c>
      <c r="G293" t="str">
        <f>VLOOKUP(Table6[[#This Row],[Tên khoản mục]],TUKHOA_CHIPHI!$A$2:$D$42,3,FALSE)</f>
        <v>CPPFA03</v>
      </c>
      <c r="H293" t="str">
        <f>VLOOKUP(Table6[[#This Row],[Tên khoản mục]],TUKHOA_CHIPHI!$A$2:$D$42,2,FALSE)</f>
        <v>Platform fee - Amazon</v>
      </c>
      <c r="I293" t="s">
        <v>645</v>
      </c>
      <c r="J293" s="82">
        <v>4118</v>
      </c>
    </row>
    <row r="294" spans="1:10">
      <c r="A294" s="9">
        <v>44722</v>
      </c>
      <c r="B294" s="9" t="str">
        <f>CHOOSE(WEEKDAY(Table6[[#This Row],[Ngày]],1),"CN","T2","T3","T4","T5","T6","T7","CN")</f>
        <v>T6</v>
      </c>
      <c r="C294" t="str">
        <f>"Tháng "&amp;MONTH(Table6[[#This Row],[Ngày]]) &amp; "/" &amp;YEAR(Table6[[#This Row],[Ngày]])</f>
        <v>Tháng 6/2022</v>
      </c>
      <c r="D294" t="str">
        <f>"Q "&amp;IF(Table6[[#This Row],[Ngày]]="","",ROUNDUP(MONTH(Table6[[#This Row],[Ngày]])/3,0)) &amp; "/" &amp;YEAR(Table6[[#This Row],[Ngày]])</f>
        <v>Q 2/2022</v>
      </c>
      <c r="E294">
        <f>YEAR(Table6[[#This Row],[Ngày]])</f>
        <v>2022</v>
      </c>
      <c r="F294" t="str">
        <f>VLOOKUP(Table6[[#This Row],[Tên khoản mục]],TUKHOA_CHIPHI!$A$2:$D$42,4,FALSE)</f>
        <v>Chi phí biển đổi</v>
      </c>
      <c r="G294" t="str">
        <f>VLOOKUP(Table6[[#This Row],[Tên khoản mục]],TUKHOA_CHIPHI!$A$2:$D$42,3,FALSE)</f>
        <v>CPPFA04</v>
      </c>
      <c r="H294" t="str">
        <f>VLOOKUP(Table6[[#This Row],[Tên khoản mục]],TUKHOA_CHIPHI!$A$2:$D$42,2,FALSE)</f>
        <v>Platform fee - Amazon</v>
      </c>
      <c r="I294" t="s">
        <v>646</v>
      </c>
      <c r="J294" s="82">
        <v>4274</v>
      </c>
    </row>
    <row r="295" spans="1:10">
      <c r="A295" s="9">
        <v>44722</v>
      </c>
      <c r="B295" s="9" t="str">
        <f>CHOOSE(WEEKDAY(Table6[[#This Row],[Ngày]],1),"CN","T2","T3","T4","T5","T6","T7","CN")</f>
        <v>T6</v>
      </c>
      <c r="C295" t="str">
        <f>"Tháng "&amp;MONTH(Table6[[#This Row],[Ngày]]) &amp; "/" &amp;YEAR(Table6[[#This Row],[Ngày]])</f>
        <v>Tháng 6/2022</v>
      </c>
      <c r="D295" t="str">
        <f>"Q "&amp;IF(Table6[[#This Row],[Ngày]]="","",ROUNDUP(MONTH(Table6[[#This Row],[Ngày]])/3,0)) &amp; "/" &amp;YEAR(Table6[[#This Row],[Ngày]])</f>
        <v>Q 2/2022</v>
      </c>
      <c r="E295">
        <f>YEAR(Table6[[#This Row],[Ngày]])</f>
        <v>2022</v>
      </c>
      <c r="F295" t="str">
        <f>VLOOKUP(Table6[[#This Row],[Tên khoản mục]],TUKHOA_CHIPHI!$A$2:$D$42,4,FALSE)</f>
        <v>Chi phí biển đổi</v>
      </c>
      <c r="G295" t="str">
        <f>VLOOKUP(Table6[[#This Row],[Tên khoản mục]],TUKHOA_CHIPHI!$A$2:$D$42,3,FALSE)</f>
        <v>CPPFA05</v>
      </c>
      <c r="H295" t="str">
        <f>VLOOKUP(Table6[[#This Row],[Tên khoản mục]],TUKHOA_CHIPHI!$A$2:$D$42,2,FALSE)</f>
        <v>Platform fee - Amazon</v>
      </c>
      <c r="I295" t="s">
        <v>647</v>
      </c>
      <c r="J295" s="82">
        <v>4178</v>
      </c>
    </row>
    <row r="296" spans="1:10">
      <c r="A296" s="9">
        <v>44722</v>
      </c>
      <c r="B296" s="9" t="str">
        <f>CHOOSE(WEEKDAY(Table6[[#This Row],[Ngày]],1),"CN","T2","T3","T4","T5","T6","T7","CN")</f>
        <v>T6</v>
      </c>
      <c r="C296" t="str">
        <f>"Tháng "&amp;MONTH(Table6[[#This Row],[Ngày]]) &amp; "/" &amp;YEAR(Table6[[#This Row],[Ngày]])</f>
        <v>Tháng 6/2022</v>
      </c>
      <c r="D296" t="str">
        <f>"Q "&amp;IF(Table6[[#This Row],[Ngày]]="","",ROUNDUP(MONTH(Table6[[#This Row],[Ngày]])/3,0)) &amp; "/" &amp;YEAR(Table6[[#This Row],[Ngày]])</f>
        <v>Q 2/2022</v>
      </c>
      <c r="E296">
        <f>YEAR(Table6[[#This Row],[Ngày]])</f>
        <v>2022</v>
      </c>
      <c r="F296" t="str">
        <f>VLOOKUP(Table6[[#This Row],[Tên khoản mục]],TUKHOA_CHIPHI!$A$2:$D$42,4,FALSE)</f>
        <v>Chi phí biển đổi</v>
      </c>
      <c r="G296" t="str">
        <f>VLOOKUP(Table6[[#This Row],[Tên khoản mục]],TUKHOA_CHIPHI!$A$2:$D$42,3,FALSE)</f>
        <v>CPPFA06</v>
      </c>
      <c r="H296" t="str">
        <f>VLOOKUP(Table6[[#This Row],[Tên khoản mục]],TUKHOA_CHIPHI!$A$2:$D$42,2,FALSE)</f>
        <v>Platform fee - Amazon</v>
      </c>
      <c r="I296" t="s">
        <v>648</v>
      </c>
      <c r="J296" s="82">
        <v>4275</v>
      </c>
    </row>
    <row r="297" spans="1:10">
      <c r="A297" s="9">
        <v>44722</v>
      </c>
      <c r="B297" s="9" t="str">
        <f>CHOOSE(WEEKDAY(Table6[[#This Row],[Ngày]],1),"CN","T2","T3","T4","T5","T6","T7","CN")</f>
        <v>T6</v>
      </c>
      <c r="C297" t="str">
        <f>"Tháng "&amp;MONTH(Table6[[#This Row],[Ngày]]) &amp; "/" &amp;YEAR(Table6[[#This Row],[Ngày]])</f>
        <v>Tháng 6/2022</v>
      </c>
      <c r="D297" t="str">
        <f>"Q "&amp;IF(Table6[[#This Row],[Ngày]]="","",ROUNDUP(MONTH(Table6[[#This Row],[Ngày]])/3,0)) &amp; "/" &amp;YEAR(Table6[[#This Row],[Ngày]])</f>
        <v>Q 2/2022</v>
      </c>
      <c r="E297">
        <f>YEAR(Table6[[#This Row],[Ngày]])</f>
        <v>2022</v>
      </c>
      <c r="F297" t="str">
        <f>VLOOKUP(Table6[[#This Row],[Tên khoản mục]],TUKHOA_CHIPHI!$A$2:$D$42,4,FALSE)</f>
        <v>Chi phí biển đổi</v>
      </c>
      <c r="G297" t="str">
        <f>VLOOKUP(Table6[[#This Row],[Tên khoản mục]],TUKHOA_CHIPHI!$A$2:$D$42,3,FALSE)</f>
        <v>CPPFE01</v>
      </c>
      <c r="H297" t="str">
        <f>VLOOKUP(Table6[[#This Row],[Tên khoản mục]],TUKHOA_CHIPHI!$A$2:$D$42,2,FALSE)</f>
        <v>Platform fee - Etsy</v>
      </c>
      <c r="I297" t="s">
        <v>649</v>
      </c>
      <c r="J297" s="82">
        <v>2053</v>
      </c>
    </row>
    <row r="298" spans="1:10">
      <c r="A298" s="9">
        <v>44722</v>
      </c>
      <c r="B298" s="9" t="str">
        <f>CHOOSE(WEEKDAY(Table6[[#This Row],[Ngày]],1),"CN","T2","T3","T4","T5","T6","T7","CN")</f>
        <v>T6</v>
      </c>
      <c r="C298" t="str">
        <f>"Tháng "&amp;MONTH(Table6[[#This Row],[Ngày]]) &amp; "/" &amp;YEAR(Table6[[#This Row],[Ngày]])</f>
        <v>Tháng 6/2022</v>
      </c>
      <c r="D298" t="str">
        <f>"Q "&amp;IF(Table6[[#This Row],[Ngày]]="","",ROUNDUP(MONTH(Table6[[#This Row],[Ngày]])/3,0)) &amp; "/" &amp;YEAR(Table6[[#This Row],[Ngày]])</f>
        <v>Q 2/2022</v>
      </c>
      <c r="E298">
        <f>YEAR(Table6[[#This Row],[Ngày]])</f>
        <v>2022</v>
      </c>
      <c r="F298" t="str">
        <f>VLOOKUP(Table6[[#This Row],[Tên khoản mục]],TUKHOA_CHIPHI!$A$2:$D$42,4,FALSE)</f>
        <v>Chi phí biển đổi</v>
      </c>
      <c r="G298" t="str">
        <f>VLOOKUP(Table6[[#This Row],[Tên khoản mục]],TUKHOA_CHIPHI!$A$2:$D$42,3,FALSE)</f>
        <v>CPPFE02</v>
      </c>
      <c r="H298" t="str">
        <f>VLOOKUP(Table6[[#This Row],[Tên khoản mục]],TUKHOA_CHIPHI!$A$2:$D$42,2,FALSE)</f>
        <v>Platform fee - Etsy</v>
      </c>
      <c r="I298" t="s">
        <v>650</v>
      </c>
      <c r="J298" s="82">
        <v>2059</v>
      </c>
    </row>
    <row r="299" spans="1:10">
      <c r="A299" s="9">
        <v>44722</v>
      </c>
      <c r="B299" s="9" t="str">
        <f>CHOOSE(WEEKDAY(Table6[[#This Row],[Ngày]],1),"CN","T2","T3","T4","T5","T6","T7","CN")</f>
        <v>T6</v>
      </c>
      <c r="C299" t="str">
        <f>"Tháng "&amp;MONTH(Table6[[#This Row],[Ngày]]) &amp; "/" &amp;YEAR(Table6[[#This Row],[Ngày]])</f>
        <v>Tháng 6/2022</v>
      </c>
      <c r="D299" t="str">
        <f>"Q "&amp;IF(Table6[[#This Row],[Ngày]]="","",ROUNDUP(MONTH(Table6[[#This Row],[Ngày]])/3,0)) &amp; "/" &amp;YEAR(Table6[[#This Row],[Ngày]])</f>
        <v>Q 2/2022</v>
      </c>
      <c r="E299">
        <f>YEAR(Table6[[#This Row],[Ngày]])</f>
        <v>2022</v>
      </c>
      <c r="F299" t="str">
        <f>VLOOKUP(Table6[[#This Row],[Tên khoản mục]],TUKHOA_CHIPHI!$A$2:$D$42,4,FALSE)</f>
        <v>Chi phí biển đổi</v>
      </c>
      <c r="G299" t="str">
        <f>VLOOKUP(Table6[[#This Row],[Tên khoản mục]],TUKHOA_CHIPHI!$A$2:$D$42,3,FALSE)</f>
        <v>CPPFE03</v>
      </c>
      <c r="H299" t="str">
        <f>VLOOKUP(Table6[[#This Row],[Tên khoản mục]],TUKHOA_CHIPHI!$A$2:$D$42,2,FALSE)</f>
        <v>Platform fee - Etsy</v>
      </c>
      <c r="I299" t="s">
        <v>651</v>
      </c>
      <c r="J299" s="82">
        <v>2036</v>
      </c>
    </row>
    <row r="300" spans="1:10">
      <c r="A300" s="9">
        <v>44722</v>
      </c>
      <c r="B300" s="9" t="str">
        <f>CHOOSE(WEEKDAY(Table6[[#This Row],[Ngày]],1),"CN","T2","T3","T4","T5","T6","T7","CN")</f>
        <v>T6</v>
      </c>
      <c r="C300" t="str">
        <f>"Tháng "&amp;MONTH(Table6[[#This Row],[Ngày]]) &amp; "/" &amp;YEAR(Table6[[#This Row],[Ngày]])</f>
        <v>Tháng 6/2022</v>
      </c>
      <c r="D300" t="str">
        <f>"Q "&amp;IF(Table6[[#This Row],[Ngày]]="","",ROUNDUP(MONTH(Table6[[#This Row],[Ngày]])/3,0)) &amp; "/" &amp;YEAR(Table6[[#This Row],[Ngày]])</f>
        <v>Q 2/2022</v>
      </c>
      <c r="E300">
        <f>YEAR(Table6[[#This Row],[Ngày]])</f>
        <v>2022</v>
      </c>
      <c r="F300" t="str">
        <f>VLOOKUP(Table6[[#This Row],[Tên khoản mục]],TUKHOA_CHIPHI!$A$2:$D$42,4,FALSE)</f>
        <v>Chi phí biển đổi</v>
      </c>
      <c r="G300" t="str">
        <f>VLOOKUP(Table6[[#This Row],[Tên khoản mục]],TUKHOA_CHIPHI!$A$2:$D$42,3,FALSE)</f>
        <v>CPPFE04</v>
      </c>
      <c r="H300" t="str">
        <f>VLOOKUP(Table6[[#This Row],[Tên khoản mục]],TUKHOA_CHIPHI!$A$2:$D$42,2,FALSE)</f>
        <v>Platform fee - Etsy</v>
      </c>
      <c r="I300" t="s">
        <v>652</v>
      </c>
      <c r="J300" s="82">
        <v>2147</v>
      </c>
    </row>
    <row r="301" spans="1:10">
      <c r="A301" s="9">
        <v>44721</v>
      </c>
      <c r="B301" s="9" t="str">
        <f>CHOOSE(WEEKDAY(Table6[[#This Row],[Ngày]],1),"CN","T2","T3","T4","T5","T6","T7","CN")</f>
        <v>T5</v>
      </c>
      <c r="C301" t="str">
        <f>"Tháng "&amp;MONTH(Table6[[#This Row],[Ngày]]) &amp; "/" &amp;YEAR(Table6[[#This Row],[Ngày]])</f>
        <v>Tháng 6/2022</v>
      </c>
      <c r="D301" t="str">
        <f>"Q "&amp;IF(Table6[[#This Row],[Ngày]]="","",ROUNDUP(MONTH(Table6[[#This Row],[Ngày]])/3,0)) &amp; "/" &amp;YEAR(Table6[[#This Row],[Ngày]])</f>
        <v>Q 2/2022</v>
      </c>
      <c r="E301">
        <f>YEAR(Table6[[#This Row],[Ngày]])</f>
        <v>2022</v>
      </c>
      <c r="F301" t="str">
        <f>VLOOKUP(Table6[[#This Row],[Tên khoản mục]],TUKHOA_CHIPHI!$A$2:$D$42,4,FALSE)</f>
        <v>Chi phí biển đổi</v>
      </c>
      <c r="G301" t="str">
        <f>VLOOKUP(Table6[[#This Row],[Tên khoản mục]],TUKHOA_CHIPHI!$A$2:$D$42,3,FALSE)</f>
        <v>CPPFE05</v>
      </c>
      <c r="H301" t="str">
        <f>VLOOKUP(Table6[[#This Row],[Tên khoản mục]],TUKHOA_CHIPHI!$A$2:$D$42,2,FALSE)</f>
        <v>Platform fee - Etsy</v>
      </c>
      <c r="I301" t="s">
        <v>653</v>
      </c>
      <c r="J301" s="82">
        <v>2056</v>
      </c>
    </row>
    <row r="302" spans="1:10">
      <c r="A302" s="9">
        <v>44720</v>
      </c>
      <c r="B302" s="9" t="str">
        <f>CHOOSE(WEEKDAY(Table6[[#This Row],[Ngày]],1),"CN","T2","T3","T4","T5","T6","T7","CN")</f>
        <v>T4</v>
      </c>
      <c r="C302" t="str">
        <f>"Tháng "&amp;MONTH(Table6[[#This Row],[Ngày]]) &amp; "/" &amp;YEAR(Table6[[#This Row],[Ngày]])</f>
        <v>Tháng 6/2022</v>
      </c>
      <c r="D302" t="str">
        <f>"Q "&amp;IF(Table6[[#This Row],[Ngày]]="","",ROUNDUP(MONTH(Table6[[#This Row],[Ngày]])/3,0)) &amp; "/" &amp;YEAR(Table6[[#This Row],[Ngày]])</f>
        <v>Q 2/2022</v>
      </c>
      <c r="E302">
        <f>YEAR(Table6[[#This Row],[Ngày]])</f>
        <v>2022</v>
      </c>
      <c r="F302" t="str">
        <f>VLOOKUP(Table6[[#This Row],[Tên khoản mục]],TUKHOA_CHIPHI!$A$2:$D$42,4,FALSE)</f>
        <v>Chi phí biển đổi</v>
      </c>
      <c r="G302" t="str">
        <f>VLOOKUP(Table6[[#This Row],[Tên khoản mục]],TUKHOA_CHIPHI!$A$2:$D$42,3,FALSE)</f>
        <v>CPPFE06</v>
      </c>
      <c r="H302" t="str">
        <f>VLOOKUP(Table6[[#This Row],[Tên khoản mục]],TUKHOA_CHIPHI!$A$2:$D$42,2,FALSE)</f>
        <v>Platform fee - Etsy</v>
      </c>
      <c r="I302" s="6" t="s">
        <v>654</v>
      </c>
      <c r="J302" s="82">
        <v>2060</v>
      </c>
    </row>
    <row r="303" spans="1:10">
      <c r="A303" s="9">
        <v>44720</v>
      </c>
      <c r="B303" s="9" t="str">
        <f>CHOOSE(WEEKDAY(Table6[[#This Row],[Ngày]],1),"CN","T2","T3","T4","T5","T6","T7","CN")</f>
        <v>T4</v>
      </c>
      <c r="C303" t="str">
        <f>"Tháng "&amp;MONTH(Table6[[#This Row],[Ngày]]) &amp; "/" &amp;YEAR(Table6[[#This Row],[Ngày]])</f>
        <v>Tháng 6/2022</v>
      </c>
      <c r="D303" t="str">
        <f>"Q "&amp;IF(Table6[[#This Row],[Ngày]]="","",ROUNDUP(MONTH(Table6[[#This Row],[Ngày]])/3,0)) &amp; "/" &amp;YEAR(Table6[[#This Row],[Ngày]])</f>
        <v>Q 2/2022</v>
      </c>
      <c r="E303">
        <f>YEAR(Table6[[#This Row],[Ngày]])</f>
        <v>2022</v>
      </c>
      <c r="F303" t="str">
        <f>VLOOKUP(Table6[[#This Row],[Tên khoản mục]],TUKHOA_CHIPHI!$A$2:$D$42,4,FALSE)</f>
        <v>Chi phí biển đổi</v>
      </c>
      <c r="G303" t="str">
        <f>VLOOKUP(Table6[[#This Row],[Tên khoản mục]],TUKHOA_CHIPHI!$A$2:$D$42,3,FALSE)</f>
        <v>CPMRFB01</v>
      </c>
      <c r="H303" t="str">
        <f>VLOOKUP(Table6[[#This Row],[Tên khoản mục]],TUKHOA_CHIPHI!$A$2:$D$42,2,FALSE)</f>
        <v>Marketing</v>
      </c>
      <c r="I303" t="s">
        <v>632</v>
      </c>
      <c r="J303" s="82">
        <v>1696</v>
      </c>
    </row>
    <row r="304" spans="1:10">
      <c r="A304" s="9">
        <v>44720</v>
      </c>
      <c r="B304" s="9" t="str">
        <f>CHOOSE(WEEKDAY(Table6[[#This Row],[Ngày]],1),"CN","T2","T3","T4","T5","T6","T7","CN")</f>
        <v>T4</v>
      </c>
      <c r="C304" t="str">
        <f>"Tháng "&amp;MONTH(Table6[[#This Row],[Ngày]]) &amp; "/" &amp;YEAR(Table6[[#This Row],[Ngày]])</f>
        <v>Tháng 6/2022</v>
      </c>
      <c r="D304" t="str">
        <f>"Q "&amp;IF(Table6[[#This Row],[Ngày]]="","",ROUNDUP(MONTH(Table6[[#This Row],[Ngày]])/3,0)) &amp; "/" &amp;YEAR(Table6[[#This Row],[Ngày]])</f>
        <v>Q 2/2022</v>
      </c>
      <c r="E304">
        <f>YEAR(Table6[[#This Row],[Ngày]])</f>
        <v>2022</v>
      </c>
      <c r="F304" t="str">
        <f>VLOOKUP(Table6[[#This Row],[Tên khoản mục]],TUKHOA_CHIPHI!$A$2:$D$42,4,FALSE)</f>
        <v>Chi phí biển đổi</v>
      </c>
      <c r="G304" t="str">
        <f>VLOOKUP(Table6[[#This Row],[Tên khoản mục]],TUKHOA_CHIPHI!$A$2:$D$42,3,FALSE)</f>
        <v>CPMRFB02</v>
      </c>
      <c r="H304" t="str">
        <f>VLOOKUP(Table6[[#This Row],[Tên khoản mục]],TUKHOA_CHIPHI!$A$2:$D$42,2,FALSE)</f>
        <v>Marketing</v>
      </c>
      <c r="I304" t="s">
        <v>633</v>
      </c>
      <c r="J304" s="82">
        <v>1820</v>
      </c>
    </row>
    <row r="305" spans="1:10">
      <c r="A305" s="9">
        <v>44720</v>
      </c>
      <c r="B305" s="9" t="str">
        <f>CHOOSE(WEEKDAY(Table6[[#This Row],[Ngày]],1),"CN","T2","T3","T4","T5","T6","T7","CN")</f>
        <v>T4</v>
      </c>
      <c r="C305" t="str">
        <f>"Tháng "&amp;MONTH(Table6[[#This Row],[Ngày]]) &amp; "/" &amp;YEAR(Table6[[#This Row],[Ngày]])</f>
        <v>Tháng 6/2022</v>
      </c>
      <c r="D305" t="str">
        <f>"Q "&amp;IF(Table6[[#This Row],[Ngày]]="","",ROUNDUP(MONTH(Table6[[#This Row],[Ngày]])/3,0)) &amp; "/" &amp;YEAR(Table6[[#This Row],[Ngày]])</f>
        <v>Q 2/2022</v>
      </c>
      <c r="E305">
        <f>YEAR(Table6[[#This Row],[Ngày]])</f>
        <v>2022</v>
      </c>
      <c r="F305" t="str">
        <f>VLOOKUP(Table6[[#This Row],[Tên khoản mục]],TUKHOA_CHIPHI!$A$2:$D$42,4,FALSE)</f>
        <v>Chi phí biển đổi</v>
      </c>
      <c r="G305" t="str">
        <f>VLOOKUP(Table6[[#This Row],[Tên khoản mục]],TUKHOA_CHIPHI!$A$2:$D$42,3,FALSE)</f>
        <v>CPMRYTB01</v>
      </c>
      <c r="H305" t="str">
        <f>VLOOKUP(Table6[[#This Row],[Tên khoản mục]],TUKHOA_CHIPHI!$A$2:$D$42,2,FALSE)</f>
        <v>Marketing</v>
      </c>
      <c r="I305" t="s">
        <v>636</v>
      </c>
      <c r="J305" s="82">
        <v>1781</v>
      </c>
    </row>
    <row r="306" spans="1:10">
      <c r="A306" s="9">
        <v>44720</v>
      </c>
      <c r="B306" s="9" t="str">
        <f>CHOOSE(WEEKDAY(Table6[[#This Row],[Ngày]],1),"CN","T2","T3","T4","T5","T6","T7","CN")</f>
        <v>T4</v>
      </c>
      <c r="C306" t="str">
        <f>"Tháng "&amp;MONTH(Table6[[#This Row],[Ngày]]) &amp; "/" &amp;YEAR(Table6[[#This Row],[Ngày]])</f>
        <v>Tháng 6/2022</v>
      </c>
      <c r="D306" t="str">
        <f>"Q "&amp;IF(Table6[[#This Row],[Ngày]]="","",ROUNDUP(MONTH(Table6[[#This Row],[Ngày]])/3,0)) &amp; "/" &amp;YEAR(Table6[[#This Row],[Ngày]])</f>
        <v>Q 2/2022</v>
      </c>
      <c r="E306">
        <f>YEAR(Table6[[#This Row],[Ngày]])</f>
        <v>2022</v>
      </c>
      <c r="F306" t="str">
        <f>VLOOKUP(Table6[[#This Row],[Tên khoản mục]],TUKHOA_CHIPHI!$A$2:$D$42,4,FALSE)</f>
        <v>Chi phí biển đổi</v>
      </c>
      <c r="G306" t="str">
        <f>VLOOKUP(Table6[[#This Row],[Tên khoản mục]],TUKHOA_CHIPHI!$A$2:$D$42,3,FALSE)</f>
        <v>CPMRYTB01</v>
      </c>
      <c r="H306" t="str">
        <f>VLOOKUP(Table6[[#This Row],[Tên khoản mục]],TUKHOA_CHIPHI!$A$2:$D$42,2,FALSE)</f>
        <v>Marketing</v>
      </c>
      <c r="I306" t="s">
        <v>636</v>
      </c>
      <c r="J306" s="82">
        <v>1762</v>
      </c>
    </row>
    <row r="307" spans="1:10">
      <c r="A307" s="9">
        <v>44720</v>
      </c>
      <c r="B307" s="9" t="str">
        <f>CHOOSE(WEEKDAY(Table6[[#This Row],[Ngày]],1),"CN","T2","T3","T4","T5","T6","T7","CN")</f>
        <v>T4</v>
      </c>
      <c r="C307" t="str">
        <f>"Tháng "&amp;MONTH(Table6[[#This Row],[Ngày]]) &amp; "/" &amp;YEAR(Table6[[#This Row],[Ngày]])</f>
        <v>Tháng 6/2022</v>
      </c>
      <c r="D307" t="str">
        <f>"Q "&amp;IF(Table6[[#This Row],[Ngày]]="","",ROUNDUP(MONTH(Table6[[#This Row],[Ngày]])/3,0)) &amp; "/" &amp;YEAR(Table6[[#This Row],[Ngày]])</f>
        <v>Q 2/2022</v>
      </c>
      <c r="E307">
        <f>YEAR(Table6[[#This Row],[Ngày]])</f>
        <v>2022</v>
      </c>
      <c r="F307" t="str">
        <f>VLOOKUP(Table6[[#This Row],[Tên khoản mục]],TUKHOA_CHIPHI!$A$2:$D$42,4,FALSE)</f>
        <v>Chi phí biển đổi</v>
      </c>
      <c r="G307" t="str">
        <f>VLOOKUP(Table6[[#This Row],[Tên khoản mục]],TUKHOA_CHIPHI!$A$2:$D$42,3,FALSE)</f>
        <v>CPMREC01</v>
      </c>
      <c r="H307" t="str">
        <f>VLOOKUP(Table6[[#This Row],[Tên khoản mục]],TUKHOA_CHIPHI!$A$2:$D$42,2,FALSE)</f>
        <v>Marketing</v>
      </c>
      <c r="I307" t="s">
        <v>641</v>
      </c>
      <c r="J307" s="82">
        <v>1783</v>
      </c>
    </row>
    <row r="308" spans="1:10">
      <c r="A308" s="9">
        <v>44720</v>
      </c>
      <c r="B308" s="9" t="str">
        <f>CHOOSE(WEEKDAY(Table6[[#This Row],[Ngày]],1),"CN","T2","T3","T4","T5","T6","T7","CN")</f>
        <v>T4</v>
      </c>
      <c r="C308" t="str">
        <f>"Tháng "&amp;MONTH(Table6[[#This Row],[Ngày]]) &amp; "/" &amp;YEAR(Table6[[#This Row],[Ngày]])</f>
        <v>Tháng 6/2022</v>
      </c>
      <c r="D308" t="str">
        <f>"Q "&amp;IF(Table6[[#This Row],[Ngày]]="","",ROUNDUP(MONTH(Table6[[#This Row],[Ngày]])/3,0)) &amp; "/" &amp;YEAR(Table6[[#This Row],[Ngày]])</f>
        <v>Q 2/2022</v>
      </c>
      <c r="E308">
        <f>YEAR(Table6[[#This Row],[Ngày]])</f>
        <v>2022</v>
      </c>
      <c r="F308" t="str">
        <f>VLOOKUP(Table6[[#This Row],[Tên khoản mục]],TUKHOA_CHIPHI!$A$2:$D$42,4,FALSE)</f>
        <v>Chi phí biển đổi</v>
      </c>
      <c r="G308" t="str">
        <f>VLOOKUP(Table6[[#This Row],[Tên khoản mục]],TUKHOA_CHIPHI!$A$2:$D$42,3,FALSE)</f>
        <v>CPMREC02</v>
      </c>
      <c r="H308" t="str">
        <f>VLOOKUP(Table6[[#This Row],[Tên khoản mục]],TUKHOA_CHIPHI!$A$2:$D$42,2,FALSE)</f>
        <v>Marketing</v>
      </c>
      <c r="I308" t="s">
        <v>642</v>
      </c>
      <c r="J308" s="82">
        <v>1756</v>
      </c>
    </row>
    <row r="309" spans="1:10">
      <c r="A309" s="9">
        <v>44720</v>
      </c>
      <c r="B309" s="9" t="str">
        <f>CHOOSE(WEEKDAY(Table6[[#This Row],[Ngày]],1),"CN","T2","T3","T4","T5","T6","T7","CN")</f>
        <v>T4</v>
      </c>
      <c r="C309" t="str">
        <f>"Tháng "&amp;MONTH(Table6[[#This Row],[Ngày]]) &amp; "/" &amp;YEAR(Table6[[#This Row],[Ngày]])</f>
        <v>Tháng 6/2022</v>
      </c>
      <c r="D309" t="str">
        <f>"Q "&amp;IF(Table6[[#This Row],[Ngày]]="","",ROUNDUP(MONTH(Table6[[#This Row],[Ngày]])/3,0)) &amp; "/" &amp;YEAR(Table6[[#This Row],[Ngày]])</f>
        <v>Q 2/2022</v>
      </c>
      <c r="E309">
        <f>YEAR(Table6[[#This Row],[Ngày]])</f>
        <v>2022</v>
      </c>
      <c r="F309" t="str">
        <f>VLOOKUP(Table6[[#This Row],[Tên khoản mục]],TUKHOA_CHIPHI!$A$2:$D$42,4,FALSE)</f>
        <v>Chi phí biển đổi</v>
      </c>
      <c r="G309" t="str">
        <f>VLOOKUP(Table6[[#This Row],[Tên khoản mục]],TUKHOA_CHIPHI!$A$2:$D$42,3,FALSE)</f>
        <v>CPPFA01</v>
      </c>
      <c r="H309" t="str">
        <f>VLOOKUP(Table6[[#This Row],[Tên khoản mục]],TUKHOA_CHIPHI!$A$2:$D$42,2,FALSE)</f>
        <v>Platform fee - Amazon</v>
      </c>
      <c r="I309" t="s">
        <v>643</v>
      </c>
      <c r="J309" s="82">
        <v>4257</v>
      </c>
    </row>
    <row r="310" spans="1:10">
      <c r="A310" s="9">
        <v>44720</v>
      </c>
      <c r="B310" s="9" t="str">
        <f>CHOOSE(WEEKDAY(Table6[[#This Row],[Ngày]],1),"CN","T2","T3","T4","T5","T6","T7","CN")</f>
        <v>T4</v>
      </c>
      <c r="C310" t="str">
        <f>"Tháng "&amp;MONTH(Table6[[#This Row],[Ngày]]) &amp; "/" &amp;YEAR(Table6[[#This Row],[Ngày]])</f>
        <v>Tháng 6/2022</v>
      </c>
      <c r="D310" t="str">
        <f>"Q "&amp;IF(Table6[[#This Row],[Ngày]]="","",ROUNDUP(MONTH(Table6[[#This Row],[Ngày]])/3,0)) &amp; "/" &amp;YEAR(Table6[[#This Row],[Ngày]])</f>
        <v>Q 2/2022</v>
      </c>
      <c r="E310">
        <f>YEAR(Table6[[#This Row],[Ngày]])</f>
        <v>2022</v>
      </c>
      <c r="F310" t="str">
        <f>VLOOKUP(Table6[[#This Row],[Tên khoản mục]],TUKHOA_CHIPHI!$A$2:$D$42,4,FALSE)</f>
        <v>Chi phí biển đổi</v>
      </c>
      <c r="G310" t="str">
        <f>VLOOKUP(Table6[[#This Row],[Tên khoản mục]],TUKHOA_CHIPHI!$A$2:$D$42,3,FALSE)</f>
        <v>CPPFA02</v>
      </c>
      <c r="H310" t="str">
        <f>VLOOKUP(Table6[[#This Row],[Tên khoản mục]],TUKHOA_CHIPHI!$A$2:$D$42,2,FALSE)</f>
        <v>Platform fee - Amazon</v>
      </c>
      <c r="I310" t="s">
        <v>644</v>
      </c>
      <c r="J310" s="82">
        <v>4290</v>
      </c>
    </row>
    <row r="311" spans="1:10">
      <c r="A311" s="9">
        <v>44720</v>
      </c>
      <c r="B311" s="9" t="str">
        <f>CHOOSE(WEEKDAY(Table6[[#This Row],[Ngày]],1),"CN","T2","T3","T4","T5","T6","T7","CN")</f>
        <v>T4</v>
      </c>
      <c r="C311" t="str">
        <f>"Tháng "&amp;MONTH(Table6[[#This Row],[Ngày]]) &amp; "/" &amp;YEAR(Table6[[#This Row],[Ngày]])</f>
        <v>Tháng 6/2022</v>
      </c>
      <c r="D311" t="str">
        <f>"Q "&amp;IF(Table6[[#This Row],[Ngày]]="","",ROUNDUP(MONTH(Table6[[#This Row],[Ngày]])/3,0)) &amp; "/" &amp;YEAR(Table6[[#This Row],[Ngày]])</f>
        <v>Q 2/2022</v>
      </c>
      <c r="E311">
        <f>YEAR(Table6[[#This Row],[Ngày]])</f>
        <v>2022</v>
      </c>
      <c r="F311" t="str">
        <f>VLOOKUP(Table6[[#This Row],[Tên khoản mục]],TUKHOA_CHIPHI!$A$2:$D$42,4,FALSE)</f>
        <v>Chi phí biển đổi</v>
      </c>
      <c r="G311" t="str">
        <f>VLOOKUP(Table6[[#This Row],[Tên khoản mục]],TUKHOA_CHIPHI!$A$2:$D$42,3,FALSE)</f>
        <v>CPPFA03</v>
      </c>
      <c r="H311" t="str">
        <f>VLOOKUP(Table6[[#This Row],[Tên khoản mục]],TUKHOA_CHIPHI!$A$2:$D$42,2,FALSE)</f>
        <v>Platform fee - Amazon</v>
      </c>
      <c r="I311" t="s">
        <v>645</v>
      </c>
      <c r="J311" s="82">
        <v>4156</v>
      </c>
    </row>
    <row r="312" spans="1:10">
      <c r="A312" s="9">
        <v>44720</v>
      </c>
      <c r="B312" s="9" t="str">
        <f>CHOOSE(WEEKDAY(Table6[[#This Row],[Ngày]],1),"CN","T2","T3","T4","T5","T6","T7","CN")</f>
        <v>T4</v>
      </c>
      <c r="C312" t="str">
        <f>"Tháng "&amp;MONTH(Table6[[#This Row],[Ngày]]) &amp; "/" &amp;YEAR(Table6[[#This Row],[Ngày]])</f>
        <v>Tháng 6/2022</v>
      </c>
      <c r="D312" t="str">
        <f>"Q "&amp;IF(Table6[[#This Row],[Ngày]]="","",ROUNDUP(MONTH(Table6[[#This Row],[Ngày]])/3,0)) &amp; "/" &amp;YEAR(Table6[[#This Row],[Ngày]])</f>
        <v>Q 2/2022</v>
      </c>
      <c r="E312">
        <f>YEAR(Table6[[#This Row],[Ngày]])</f>
        <v>2022</v>
      </c>
      <c r="F312" t="str">
        <f>VLOOKUP(Table6[[#This Row],[Tên khoản mục]],TUKHOA_CHIPHI!$A$2:$D$42,4,FALSE)</f>
        <v>Chi phí biển đổi</v>
      </c>
      <c r="G312" t="str">
        <f>VLOOKUP(Table6[[#This Row],[Tên khoản mục]],TUKHOA_CHIPHI!$A$2:$D$42,3,FALSE)</f>
        <v>CPPFA04</v>
      </c>
      <c r="H312" t="str">
        <f>VLOOKUP(Table6[[#This Row],[Tên khoản mục]],TUKHOA_CHIPHI!$A$2:$D$42,2,FALSE)</f>
        <v>Platform fee - Amazon</v>
      </c>
      <c r="I312" t="s">
        <v>646</v>
      </c>
      <c r="J312" s="82">
        <v>4252</v>
      </c>
    </row>
    <row r="313" spans="1:10">
      <c r="A313" s="9">
        <v>44720</v>
      </c>
      <c r="B313" s="9" t="str">
        <f>CHOOSE(WEEKDAY(Table6[[#This Row],[Ngày]],1),"CN","T2","T3","T4","T5","T6","T7","CN")</f>
        <v>T4</v>
      </c>
      <c r="C313" t="str">
        <f>"Tháng "&amp;MONTH(Table6[[#This Row],[Ngày]]) &amp; "/" &amp;YEAR(Table6[[#This Row],[Ngày]])</f>
        <v>Tháng 6/2022</v>
      </c>
      <c r="D313" t="str">
        <f>"Q "&amp;IF(Table6[[#This Row],[Ngày]]="","",ROUNDUP(MONTH(Table6[[#This Row],[Ngày]])/3,0)) &amp; "/" &amp;YEAR(Table6[[#This Row],[Ngày]])</f>
        <v>Q 2/2022</v>
      </c>
      <c r="E313">
        <f>YEAR(Table6[[#This Row],[Ngày]])</f>
        <v>2022</v>
      </c>
      <c r="F313" t="str">
        <f>VLOOKUP(Table6[[#This Row],[Tên khoản mục]],TUKHOA_CHIPHI!$A$2:$D$42,4,FALSE)</f>
        <v>Chi phí biển đổi</v>
      </c>
      <c r="G313" t="str">
        <f>VLOOKUP(Table6[[#This Row],[Tên khoản mục]],TUKHOA_CHIPHI!$A$2:$D$42,3,FALSE)</f>
        <v>CPPFA05</v>
      </c>
      <c r="H313" t="str">
        <f>VLOOKUP(Table6[[#This Row],[Tên khoản mục]],TUKHOA_CHIPHI!$A$2:$D$42,2,FALSE)</f>
        <v>Platform fee - Amazon</v>
      </c>
      <c r="I313" t="s">
        <v>647</v>
      </c>
      <c r="J313" s="82">
        <v>4224</v>
      </c>
    </row>
    <row r="314" spans="1:10">
      <c r="A314" s="9">
        <v>44720</v>
      </c>
      <c r="B314" s="9" t="str">
        <f>CHOOSE(WEEKDAY(Table6[[#This Row],[Ngày]],1),"CN","T2","T3","T4","T5","T6","T7","CN")</f>
        <v>T4</v>
      </c>
      <c r="C314" t="str">
        <f>"Tháng "&amp;MONTH(Table6[[#This Row],[Ngày]]) &amp; "/" &amp;YEAR(Table6[[#This Row],[Ngày]])</f>
        <v>Tháng 6/2022</v>
      </c>
      <c r="D314" t="str">
        <f>"Q "&amp;IF(Table6[[#This Row],[Ngày]]="","",ROUNDUP(MONTH(Table6[[#This Row],[Ngày]])/3,0)) &amp; "/" &amp;YEAR(Table6[[#This Row],[Ngày]])</f>
        <v>Q 2/2022</v>
      </c>
      <c r="E314">
        <f>YEAR(Table6[[#This Row],[Ngày]])</f>
        <v>2022</v>
      </c>
      <c r="F314" t="str">
        <f>VLOOKUP(Table6[[#This Row],[Tên khoản mục]],TUKHOA_CHIPHI!$A$2:$D$42,4,FALSE)</f>
        <v>Chi phí biển đổi</v>
      </c>
      <c r="G314" t="str">
        <f>VLOOKUP(Table6[[#This Row],[Tên khoản mục]],TUKHOA_CHIPHI!$A$2:$D$42,3,FALSE)</f>
        <v>CPPFA06</v>
      </c>
      <c r="H314" t="str">
        <f>VLOOKUP(Table6[[#This Row],[Tên khoản mục]],TUKHOA_CHIPHI!$A$2:$D$42,2,FALSE)</f>
        <v>Platform fee - Amazon</v>
      </c>
      <c r="I314" t="s">
        <v>648</v>
      </c>
      <c r="J314" s="82">
        <v>4151</v>
      </c>
    </row>
    <row r="315" spans="1:10">
      <c r="A315" s="9">
        <v>44720</v>
      </c>
      <c r="B315" s="9" t="str">
        <f>CHOOSE(WEEKDAY(Table6[[#This Row],[Ngày]],1),"CN","T2","T3","T4","T5","T6","T7","CN")</f>
        <v>T4</v>
      </c>
      <c r="C315" t="str">
        <f>"Tháng "&amp;MONTH(Table6[[#This Row],[Ngày]]) &amp; "/" &amp;YEAR(Table6[[#This Row],[Ngày]])</f>
        <v>Tháng 6/2022</v>
      </c>
      <c r="D315" t="str">
        <f>"Q "&amp;IF(Table6[[#This Row],[Ngày]]="","",ROUNDUP(MONTH(Table6[[#This Row],[Ngày]])/3,0)) &amp; "/" &amp;YEAR(Table6[[#This Row],[Ngày]])</f>
        <v>Q 2/2022</v>
      </c>
      <c r="E315">
        <f>YEAR(Table6[[#This Row],[Ngày]])</f>
        <v>2022</v>
      </c>
      <c r="F315" t="str">
        <f>VLOOKUP(Table6[[#This Row],[Tên khoản mục]],TUKHOA_CHIPHI!$A$2:$D$42,4,FALSE)</f>
        <v>Chi phí biển đổi</v>
      </c>
      <c r="G315" t="str">
        <f>VLOOKUP(Table6[[#This Row],[Tên khoản mục]],TUKHOA_CHIPHI!$A$2:$D$42,3,FALSE)</f>
        <v>CPPFE01</v>
      </c>
      <c r="H315" t="str">
        <f>VLOOKUP(Table6[[#This Row],[Tên khoản mục]],TUKHOA_CHIPHI!$A$2:$D$42,2,FALSE)</f>
        <v>Platform fee - Etsy</v>
      </c>
      <c r="I315" t="s">
        <v>649</v>
      </c>
      <c r="J315" s="82">
        <v>2186</v>
      </c>
    </row>
    <row r="316" spans="1:10">
      <c r="A316" s="9">
        <v>44720</v>
      </c>
      <c r="B316" s="9" t="str">
        <f>CHOOSE(WEEKDAY(Table6[[#This Row],[Ngày]],1),"CN","T2","T3","T4","T5","T6","T7","CN")</f>
        <v>T4</v>
      </c>
      <c r="C316" t="str">
        <f>"Tháng "&amp;MONTH(Table6[[#This Row],[Ngày]]) &amp; "/" &amp;YEAR(Table6[[#This Row],[Ngày]])</f>
        <v>Tháng 6/2022</v>
      </c>
      <c r="D316" t="str">
        <f>"Q "&amp;IF(Table6[[#This Row],[Ngày]]="","",ROUNDUP(MONTH(Table6[[#This Row],[Ngày]])/3,0)) &amp; "/" &amp;YEAR(Table6[[#This Row],[Ngày]])</f>
        <v>Q 2/2022</v>
      </c>
      <c r="E316">
        <f>YEAR(Table6[[#This Row],[Ngày]])</f>
        <v>2022</v>
      </c>
      <c r="F316" t="str">
        <f>VLOOKUP(Table6[[#This Row],[Tên khoản mục]],TUKHOA_CHIPHI!$A$2:$D$42,4,FALSE)</f>
        <v>Chi phí biển đổi</v>
      </c>
      <c r="G316" t="str">
        <f>VLOOKUP(Table6[[#This Row],[Tên khoản mục]],TUKHOA_CHIPHI!$A$2:$D$42,3,FALSE)</f>
        <v>CPPFE02</v>
      </c>
      <c r="H316" t="str">
        <f>VLOOKUP(Table6[[#This Row],[Tên khoản mục]],TUKHOA_CHIPHI!$A$2:$D$42,2,FALSE)</f>
        <v>Platform fee - Etsy</v>
      </c>
      <c r="I316" t="s">
        <v>650</v>
      </c>
      <c r="J316" s="82">
        <v>2147</v>
      </c>
    </row>
    <row r="317" spans="1:10">
      <c r="A317" s="9">
        <v>44720</v>
      </c>
      <c r="B317" s="9" t="str">
        <f>CHOOSE(WEEKDAY(Table6[[#This Row],[Ngày]],1),"CN","T2","T3","T4","T5","T6","T7","CN")</f>
        <v>T4</v>
      </c>
      <c r="C317" t="str">
        <f>"Tháng "&amp;MONTH(Table6[[#This Row],[Ngày]]) &amp; "/" &amp;YEAR(Table6[[#This Row],[Ngày]])</f>
        <v>Tháng 6/2022</v>
      </c>
      <c r="D317" t="str">
        <f>"Q "&amp;IF(Table6[[#This Row],[Ngày]]="","",ROUNDUP(MONTH(Table6[[#This Row],[Ngày]])/3,0)) &amp; "/" &amp;YEAR(Table6[[#This Row],[Ngày]])</f>
        <v>Q 2/2022</v>
      </c>
      <c r="E317">
        <f>YEAR(Table6[[#This Row],[Ngày]])</f>
        <v>2022</v>
      </c>
      <c r="F317" t="str">
        <f>VLOOKUP(Table6[[#This Row],[Tên khoản mục]],TUKHOA_CHIPHI!$A$2:$D$42,4,FALSE)</f>
        <v>Chi phí biển đổi</v>
      </c>
      <c r="G317" t="str">
        <f>VLOOKUP(Table6[[#This Row],[Tên khoản mục]],TUKHOA_CHIPHI!$A$2:$D$42,3,FALSE)</f>
        <v>CPPFE03</v>
      </c>
      <c r="H317" t="str">
        <f>VLOOKUP(Table6[[#This Row],[Tên khoản mục]],TUKHOA_CHIPHI!$A$2:$D$42,2,FALSE)</f>
        <v>Platform fee - Etsy</v>
      </c>
      <c r="I317" t="s">
        <v>651</v>
      </c>
      <c r="J317" s="82">
        <v>2048</v>
      </c>
    </row>
    <row r="318" spans="1:10">
      <c r="A318" s="9">
        <v>44720</v>
      </c>
      <c r="B318" s="9" t="str">
        <f>CHOOSE(WEEKDAY(Table6[[#This Row],[Ngày]],1),"CN","T2","T3","T4","T5","T6","T7","CN")</f>
        <v>T4</v>
      </c>
      <c r="C318" t="str">
        <f>"Tháng "&amp;MONTH(Table6[[#This Row],[Ngày]]) &amp; "/" &amp;YEAR(Table6[[#This Row],[Ngày]])</f>
        <v>Tháng 6/2022</v>
      </c>
      <c r="D318" t="str">
        <f>"Q "&amp;IF(Table6[[#This Row],[Ngày]]="","",ROUNDUP(MONTH(Table6[[#This Row],[Ngày]])/3,0)) &amp; "/" &amp;YEAR(Table6[[#This Row],[Ngày]])</f>
        <v>Q 2/2022</v>
      </c>
      <c r="E318">
        <f>YEAR(Table6[[#This Row],[Ngày]])</f>
        <v>2022</v>
      </c>
      <c r="F318" t="str">
        <f>VLOOKUP(Table6[[#This Row],[Tên khoản mục]],TUKHOA_CHIPHI!$A$2:$D$42,4,FALSE)</f>
        <v>Chi phí biển đổi</v>
      </c>
      <c r="G318" t="str">
        <f>VLOOKUP(Table6[[#This Row],[Tên khoản mục]],TUKHOA_CHIPHI!$A$2:$D$42,3,FALSE)</f>
        <v>CPPFE04</v>
      </c>
      <c r="H318" t="str">
        <f>VLOOKUP(Table6[[#This Row],[Tên khoản mục]],TUKHOA_CHIPHI!$A$2:$D$42,2,FALSE)</f>
        <v>Platform fee - Etsy</v>
      </c>
      <c r="I318" t="s">
        <v>652</v>
      </c>
      <c r="J318" s="82">
        <v>2037</v>
      </c>
    </row>
    <row r="319" spans="1:10">
      <c r="A319" s="9">
        <v>44720</v>
      </c>
      <c r="B319" s="9" t="str">
        <f>CHOOSE(WEEKDAY(Table6[[#This Row],[Ngày]],1),"CN","T2","T3","T4","T5","T6","T7","CN")</f>
        <v>T4</v>
      </c>
      <c r="C319" t="str">
        <f>"Tháng "&amp;MONTH(Table6[[#This Row],[Ngày]]) &amp; "/" &amp;YEAR(Table6[[#This Row],[Ngày]])</f>
        <v>Tháng 6/2022</v>
      </c>
      <c r="D319" t="str">
        <f>"Q "&amp;IF(Table6[[#This Row],[Ngày]]="","",ROUNDUP(MONTH(Table6[[#This Row],[Ngày]])/3,0)) &amp; "/" &amp;YEAR(Table6[[#This Row],[Ngày]])</f>
        <v>Q 2/2022</v>
      </c>
      <c r="E319">
        <f>YEAR(Table6[[#This Row],[Ngày]])</f>
        <v>2022</v>
      </c>
      <c r="F319" t="str">
        <f>VLOOKUP(Table6[[#This Row],[Tên khoản mục]],TUKHOA_CHIPHI!$A$2:$D$42,4,FALSE)</f>
        <v>Chi phí biển đổi</v>
      </c>
      <c r="G319" t="str">
        <f>VLOOKUP(Table6[[#This Row],[Tên khoản mục]],TUKHOA_CHIPHI!$A$2:$D$42,3,FALSE)</f>
        <v>CPPFE05</v>
      </c>
      <c r="H319" t="str">
        <f>VLOOKUP(Table6[[#This Row],[Tên khoản mục]],TUKHOA_CHIPHI!$A$2:$D$42,2,FALSE)</f>
        <v>Platform fee - Etsy</v>
      </c>
      <c r="I319" t="s">
        <v>653</v>
      </c>
      <c r="J319" s="82">
        <v>2024</v>
      </c>
    </row>
    <row r="320" spans="1:10">
      <c r="A320" s="9">
        <v>44720</v>
      </c>
      <c r="B320" s="9" t="str">
        <f>CHOOSE(WEEKDAY(Table6[[#This Row],[Ngày]],1),"CN","T2","T3","T4","T5","T6","T7","CN")</f>
        <v>T4</v>
      </c>
      <c r="C320" t="str">
        <f>"Tháng "&amp;MONTH(Table6[[#This Row],[Ngày]]) &amp; "/" &amp;YEAR(Table6[[#This Row],[Ngày]])</f>
        <v>Tháng 6/2022</v>
      </c>
      <c r="D320" t="str">
        <f>"Q "&amp;IF(Table6[[#This Row],[Ngày]]="","",ROUNDUP(MONTH(Table6[[#This Row],[Ngày]])/3,0)) &amp; "/" &amp;YEAR(Table6[[#This Row],[Ngày]])</f>
        <v>Q 2/2022</v>
      </c>
      <c r="E320">
        <f>YEAR(Table6[[#This Row],[Ngày]])</f>
        <v>2022</v>
      </c>
      <c r="F320" t="str">
        <f>VLOOKUP(Table6[[#This Row],[Tên khoản mục]],TUKHOA_CHIPHI!$A$2:$D$42,4,FALSE)</f>
        <v>Chi phí biển đổi</v>
      </c>
      <c r="G320" t="str">
        <f>VLOOKUP(Table6[[#This Row],[Tên khoản mục]],TUKHOA_CHIPHI!$A$2:$D$42,3,FALSE)</f>
        <v>CPPFE06</v>
      </c>
      <c r="H320" t="str">
        <f>VLOOKUP(Table6[[#This Row],[Tên khoản mục]],TUKHOA_CHIPHI!$A$2:$D$42,2,FALSE)</f>
        <v>Platform fee - Etsy</v>
      </c>
      <c r="I320" t="s">
        <v>654</v>
      </c>
      <c r="J320" s="82">
        <v>2023</v>
      </c>
    </row>
    <row r="321" spans="1:10">
      <c r="A321" s="9">
        <v>44720</v>
      </c>
      <c r="B321" s="9" t="str">
        <f>CHOOSE(WEEKDAY(Table6[[#This Row],[Ngày]],1),"CN","T2","T3","T4","T5","T6","T7","CN")</f>
        <v>T4</v>
      </c>
      <c r="C321" t="str">
        <f>"Tháng "&amp;MONTH(Table6[[#This Row],[Ngày]]) &amp; "/" &amp;YEAR(Table6[[#This Row],[Ngày]])</f>
        <v>Tháng 6/2022</v>
      </c>
      <c r="D321" t="str">
        <f>"Q "&amp;IF(Table6[[#This Row],[Ngày]]="","",ROUNDUP(MONTH(Table6[[#This Row],[Ngày]])/3,0)) &amp; "/" &amp;YEAR(Table6[[#This Row],[Ngày]])</f>
        <v>Q 2/2022</v>
      </c>
      <c r="E321">
        <f>YEAR(Table6[[#This Row],[Ngày]])</f>
        <v>2022</v>
      </c>
      <c r="F321" t="str">
        <f>VLOOKUP(Table6[[#This Row],[Tên khoản mục]],TUKHOA_CHIPHI!$A$2:$D$42,4,FALSE)</f>
        <v>Chi phí cố định</v>
      </c>
      <c r="G321" t="str">
        <f>VLOOKUP(Table6[[#This Row],[Tên khoản mục]],TUKHOA_CHIPHI!$A$2:$D$42,3,FALSE)</f>
        <v>CPNS01</v>
      </c>
      <c r="H321" t="str">
        <f>VLOOKUP(Table6[[#This Row],[Tên khoản mục]],TUKHOA_CHIPHI!$A$2:$D$42,2,FALSE)</f>
        <v>Nhân sự</v>
      </c>
      <c r="I321" t="s">
        <v>577</v>
      </c>
      <c r="J321" s="82">
        <v>1251</v>
      </c>
    </row>
    <row r="322" spans="1:10">
      <c r="A322" s="9">
        <v>44720</v>
      </c>
      <c r="B322" s="9" t="str">
        <f>CHOOSE(WEEKDAY(Table6[[#This Row],[Ngày]],1),"CN","T2","T3","T4","T5","T6","T7","CN")</f>
        <v>T4</v>
      </c>
      <c r="C322" t="str">
        <f>"Tháng "&amp;MONTH(Table6[[#This Row],[Ngày]]) &amp; "/" &amp;YEAR(Table6[[#This Row],[Ngày]])</f>
        <v>Tháng 6/2022</v>
      </c>
      <c r="D322" t="str">
        <f>"Q "&amp;IF(Table6[[#This Row],[Ngày]]="","",ROUNDUP(MONTH(Table6[[#This Row],[Ngày]])/3,0)) &amp; "/" &amp;YEAR(Table6[[#This Row],[Ngày]])</f>
        <v>Q 2/2022</v>
      </c>
      <c r="E322">
        <f>YEAR(Table6[[#This Row],[Ngày]])</f>
        <v>2022</v>
      </c>
      <c r="F322" t="str">
        <f>VLOOKUP(Table6[[#This Row],[Tên khoản mục]],TUKHOA_CHIPHI!$A$2:$D$42,4,FALSE)</f>
        <v>Chi phí cố định</v>
      </c>
      <c r="G322" t="str">
        <f>VLOOKUP(Table6[[#This Row],[Tên khoản mục]],TUKHOA_CHIPHI!$A$2:$D$42,3,FALSE)</f>
        <v>CPNS02</v>
      </c>
      <c r="H322" t="str">
        <f>VLOOKUP(Table6[[#This Row],[Tên khoản mục]],TUKHOA_CHIPHI!$A$2:$D$42,2,FALSE)</f>
        <v>Nhân sự</v>
      </c>
      <c r="I322" t="s">
        <v>578</v>
      </c>
      <c r="J322" s="82">
        <v>25</v>
      </c>
    </row>
    <row r="323" spans="1:10">
      <c r="A323" s="9">
        <v>44720</v>
      </c>
      <c r="B323" s="9" t="str">
        <f>CHOOSE(WEEKDAY(Table6[[#This Row],[Ngày]],1),"CN","T2","T3","T4","T5","T6","T7","CN")</f>
        <v>T4</v>
      </c>
      <c r="C323" t="str">
        <f>"Tháng "&amp;MONTH(Table6[[#This Row],[Ngày]]) &amp; "/" &amp;YEAR(Table6[[#This Row],[Ngày]])</f>
        <v>Tháng 6/2022</v>
      </c>
      <c r="D323" t="str">
        <f>"Q "&amp;IF(Table6[[#This Row],[Ngày]]="","",ROUNDUP(MONTH(Table6[[#This Row],[Ngày]])/3,0)) &amp; "/" &amp;YEAR(Table6[[#This Row],[Ngày]])</f>
        <v>Q 2/2022</v>
      </c>
      <c r="E323">
        <f>YEAR(Table6[[#This Row],[Ngày]])</f>
        <v>2022</v>
      </c>
      <c r="F323" t="str">
        <f>VLOOKUP(Table6[[#This Row],[Tên khoản mục]],TUKHOA_CHIPHI!$A$2:$D$42,4,FALSE)</f>
        <v>Chi phí cố định</v>
      </c>
      <c r="G323" t="str">
        <f>VLOOKUP(Table6[[#This Row],[Tên khoản mục]],TUKHOA_CHIPHI!$A$2:$D$42,3,FALSE)</f>
        <v>CPNS03</v>
      </c>
      <c r="H323" t="str">
        <f>VLOOKUP(Table6[[#This Row],[Tên khoản mục]],TUKHOA_CHIPHI!$A$2:$D$42,2,FALSE)</f>
        <v>Nhân sự</v>
      </c>
      <c r="I323" t="s">
        <v>579</v>
      </c>
      <c r="J323" s="82">
        <v>96</v>
      </c>
    </row>
    <row r="324" spans="1:10">
      <c r="A324" s="9">
        <v>44719</v>
      </c>
      <c r="B324" s="9" t="str">
        <f>CHOOSE(WEEKDAY(Table6[[#This Row],[Ngày]],1),"CN","T2","T3","T4","T5","T6","T7","CN")</f>
        <v>T3</v>
      </c>
      <c r="C324" t="str">
        <f>"Tháng "&amp;MONTH(Table6[[#This Row],[Ngày]]) &amp; "/" &amp;YEAR(Table6[[#This Row],[Ngày]])</f>
        <v>Tháng 6/2022</v>
      </c>
      <c r="D324" t="str">
        <f>"Q "&amp;IF(Table6[[#This Row],[Ngày]]="","",ROUNDUP(MONTH(Table6[[#This Row],[Ngày]])/3,0)) &amp; "/" &amp;YEAR(Table6[[#This Row],[Ngày]])</f>
        <v>Q 2/2022</v>
      </c>
      <c r="E324">
        <f>YEAR(Table6[[#This Row],[Ngày]])</f>
        <v>2022</v>
      </c>
      <c r="F324" t="str">
        <f>VLOOKUP(Table6[[#This Row],[Tên khoản mục]],TUKHOA_CHIPHI!$A$2:$D$42,4,FALSE)</f>
        <v>Chi phí cố định</v>
      </c>
      <c r="G324" t="str">
        <f>VLOOKUP(Table6[[#This Row],[Tên khoản mục]],TUKHOA_CHIPHI!$A$2:$D$42,3,FALSE)</f>
        <v>CPNS04</v>
      </c>
      <c r="H324" t="str">
        <f>VLOOKUP(Table6[[#This Row],[Tên khoản mục]],TUKHOA_CHIPHI!$A$2:$D$42,2,FALSE)</f>
        <v>Nhân sự</v>
      </c>
      <c r="I324" t="s">
        <v>580</v>
      </c>
      <c r="J324" s="82">
        <v>1181</v>
      </c>
    </row>
    <row r="325" spans="1:10">
      <c r="A325" s="9">
        <v>44717</v>
      </c>
      <c r="B325" s="9" t="str">
        <f>CHOOSE(WEEKDAY(Table6[[#This Row],[Ngày]],1),"CN","T2","T3","T4","T5","T6","T7","CN")</f>
        <v>CN</v>
      </c>
      <c r="C325" t="str">
        <f>"Tháng "&amp;MONTH(Table6[[#This Row],[Ngày]]) &amp; "/" &amp;YEAR(Table6[[#This Row],[Ngày]])</f>
        <v>Tháng 6/2022</v>
      </c>
      <c r="D325" t="str">
        <f>"Q "&amp;IF(Table6[[#This Row],[Ngày]]="","",ROUNDUP(MONTH(Table6[[#This Row],[Ngày]])/3,0)) &amp; "/" &amp;YEAR(Table6[[#This Row],[Ngày]])</f>
        <v>Q 2/2022</v>
      </c>
      <c r="E325">
        <f>YEAR(Table6[[#This Row],[Ngày]])</f>
        <v>2022</v>
      </c>
      <c r="F325" t="str">
        <f>VLOOKUP(Table6[[#This Row],[Tên khoản mục]],TUKHOA_CHIPHI!$A$2:$D$42,4,FALSE)</f>
        <v>Chi phí cố định</v>
      </c>
      <c r="G325" t="str">
        <f>VLOOKUP(Table6[[#This Row],[Tên khoản mục]],TUKHOA_CHIPHI!$A$2:$D$42,3,FALSE)</f>
        <v>CPNS05</v>
      </c>
      <c r="H325" t="str">
        <f>VLOOKUP(Table6[[#This Row],[Tên khoản mục]],TUKHOA_CHIPHI!$A$2:$D$42,2,FALSE)</f>
        <v>Nhân sự</v>
      </c>
      <c r="I325" t="s">
        <v>581</v>
      </c>
      <c r="J325" s="82">
        <v>360</v>
      </c>
    </row>
    <row r="326" spans="1:10">
      <c r="A326" s="9">
        <v>44717</v>
      </c>
      <c r="B326" s="9" t="str">
        <f>CHOOSE(WEEKDAY(Table6[[#This Row],[Ngày]],1),"CN","T2","T3","T4","T5","T6","T7","CN")</f>
        <v>CN</v>
      </c>
      <c r="C326" t="str">
        <f>"Tháng "&amp;MONTH(Table6[[#This Row],[Ngày]]) &amp; "/" &amp;YEAR(Table6[[#This Row],[Ngày]])</f>
        <v>Tháng 6/2022</v>
      </c>
      <c r="D326" t="str">
        <f>"Q "&amp;IF(Table6[[#This Row],[Ngày]]="","",ROUNDUP(MONTH(Table6[[#This Row],[Ngày]])/3,0)) &amp; "/" &amp;YEAR(Table6[[#This Row],[Ngày]])</f>
        <v>Q 2/2022</v>
      </c>
      <c r="E326">
        <f>YEAR(Table6[[#This Row],[Ngày]])</f>
        <v>2022</v>
      </c>
      <c r="F326" t="str">
        <f>VLOOKUP(Table6[[#This Row],[Tên khoản mục]],TUKHOA_CHIPHI!$A$2:$D$42,4,FALSE)</f>
        <v>Chi phí cố định</v>
      </c>
      <c r="G326" t="str">
        <f>VLOOKUP(Table6[[#This Row],[Tên khoản mục]],TUKHOA_CHIPHI!$A$2:$D$42,3,FALSE)</f>
        <v>CPNS06</v>
      </c>
      <c r="H326" t="str">
        <f>VLOOKUP(Table6[[#This Row],[Tên khoản mục]],TUKHOA_CHIPHI!$A$2:$D$42,2,FALSE)</f>
        <v>Nhân sự</v>
      </c>
      <c r="I326" t="s">
        <v>582</v>
      </c>
      <c r="J326" s="82">
        <v>128</v>
      </c>
    </row>
    <row r="327" spans="1:10">
      <c r="A327" s="9">
        <v>44717</v>
      </c>
      <c r="B327" s="9" t="str">
        <f>CHOOSE(WEEKDAY(Table6[[#This Row],[Ngày]],1),"CN","T2","T3","T4","T5","T6","T7","CN")</f>
        <v>CN</v>
      </c>
      <c r="C327" t="str">
        <f>"Tháng "&amp;MONTH(Table6[[#This Row],[Ngày]]) &amp; "/" &amp;YEAR(Table6[[#This Row],[Ngày]])</f>
        <v>Tháng 6/2022</v>
      </c>
      <c r="D327" t="str">
        <f>"Q "&amp;IF(Table6[[#This Row],[Ngày]]="","",ROUNDUP(MONTH(Table6[[#This Row],[Ngày]])/3,0)) &amp; "/" &amp;YEAR(Table6[[#This Row],[Ngày]])</f>
        <v>Q 2/2022</v>
      </c>
      <c r="E327">
        <f>YEAR(Table6[[#This Row],[Ngày]])</f>
        <v>2022</v>
      </c>
      <c r="F327" t="str">
        <f>VLOOKUP(Table6[[#This Row],[Tên khoản mục]],TUKHOA_CHIPHI!$A$2:$D$42,4,FALSE)</f>
        <v>Chi phí cố định</v>
      </c>
      <c r="G327" t="str">
        <f>VLOOKUP(Table6[[#This Row],[Tên khoản mục]],TUKHOA_CHIPHI!$A$2:$D$42,3,FALSE)</f>
        <v>CPVP01</v>
      </c>
      <c r="H327" t="str">
        <f>VLOOKUP(Table6[[#This Row],[Tên khoản mục]],TUKHOA_CHIPHI!$A$2:$D$42,2,FALSE)</f>
        <v>Văn phòng</v>
      </c>
      <c r="I327" t="s">
        <v>583</v>
      </c>
      <c r="J327" s="82">
        <v>2197</v>
      </c>
    </row>
    <row r="328" spans="1:10">
      <c r="A328" s="9">
        <v>44717</v>
      </c>
      <c r="B328" s="9" t="str">
        <f>CHOOSE(WEEKDAY(Table6[[#This Row],[Ngày]],1),"CN","T2","T3","T4","T5","T6","T7","CN")</f>
        <v>CN</v>
      </c>
      <c r="C328" t="str">
        <f>"Tháng "&amp;MONTH(Table6[[#This Row],[Ngày]]) &amp; "/" &amp;YEAR(Table6[[#This Row],[Ngày]])</f>
        <v>Tháng 6/2022</v>
      </c>
      <c r="D328" t="str">
        <f>"Q "&amp;IF(Table6[[#This Row],[Ngày]]="","",ROUNDUP(MONTH(Table6[[#This Row],[Ngày]])/3,0)) &amp; "/" &amp;YEAR(Table6[[#This Row],[Ngày]])</f>
        <v>Q 2/2022</v>
      </c>
      <c r="E328">
        <f>YEAR(Table6[[#This Row],[Ngày]])</f>
        <v>2022</v>
      </c>
      <c r="F328" t="str">
        <f>VLOOKUP(Table6[[#This Row],[Tên khoản mục]],TUKHOA_CHIPHI!$A$2:$D$42,4,FALSE)</f>
        <v>Chi phí cố định</v>
      </c>
      <c r="G328" t="str">
        <f>VLOOKUP(Table6[[#This Row],[Tên khoản mục]],TUKHOA_CHIPHI!$A$2:$D$42,3,FALSE)</f>
        <v>CPVP02</v>
      </c>
      <c r="H328" t="str">
        <f>VLOOKUP(Table6[[#This Row],[Tên khoản mục]],TUKHOA_CHIPHI!$A$2:$D$42,2,FALSE)</f>
        <v>Văn phòng</v>
      </c>
      <c r="I328" t="s">
        <v>584</v>
      </c>
      <c r="J328" s="82">
        <v>212</v>
      </c>
    </row>
    <row r="329" spans="1:10">
      <c r="A329" s="9">
        <v>44717</v>
      </c>
      <c r="B329" s="9" t="str">
        <f>CHOOSE(WEEKDAY(Table6[[#This Row],[Ngày]],1),"CN","T2","T3","T4","T5","T6","T7","CN")</f>
        <v>CN</v>
      </c>
      <c r="C329" t="str">
        <f>"Tháng "&amp;MONTH(Table6[[#This Row],[Ngày]]) &amp; "/" &amp;YEAR(Table6[[#This Row],[Ngày]])</f>
        <v>Tháng 6/2022</v>
      </c>
      <c r="D329" t="str">
        <f>"Q "&amp;IF(Table6[[#This Row],[Ngày]]="","",ROUNDUP(MONTH(Table6[[#This Row],[Ngày]])/3,0)) &amp; "/" &amp;YEAR(Table6[[#This Row],[Ngày]])</f>
        <v>Q 2/2022</v>
      </c>
      <c r="E329">
        <f>YEAR(Table6[[#This Row],[Ngày]])</f>
        <v>2022</v>
      </c>
      <c r="F329" t="str">
        <f>VLOOKUP(Table6[[#This Row],[Tên khoản mục]],TUKHOA_CHIPHI!$A$2:$D$42,4,FALSE)</f>
        <v>Chi phí cố định</v>
      </c>
      <c r="G329" t="str">
        <f>VLOOKUP(Table6[[#This Row],[Tên khoản mục]],TUKHOA_CHIPHI!$A$2:$D$42,3,FALSE)</f>
        <v>CPLV</v>
      </c>
      <c r="H329" t="str">
        <f>VLOOKUP(Table6[[#This Row],[Tên khoản mục]],TUKHOA_CHIPHI!$A$2:$D$42,2,FALSE)</f>
        <v>Chi phí khác</v>
      </c>
      <c r="I329" t="s">
        <v>585</v>
      </c>
      <c r="J329" s="82">
        <v>67</v>
      </c>
    </row>
    <row r="330" spans="1:10">
      <c r="A330" s="9">
        <v>44717</v>
      </c>
      <c r="B330" s="9" t="str">
        <f>CHOOSE(WEEKDAY(Table6[[#This Row],[Ngày]],1),"CN","T2","T3","T4","T5","T6","T7","CN")</f>
        <v>CN</v>
      </c>
      <c r="C330" t="str">
        <f>"Tháng "&amp;MONTH(Table6[[#This Row],[Ngày]]) &amp; "/" &amp;YEAR(Table6[[#This Row],[Ngày]])</f>
        <v>Tháng 6/2022</v>
      </c>
      <c r="D330" t="str">
        <f>"Q "&amp;IF(Table6[[#This Row],[Ngày]]="","",ROUNDUP(MONTH(Table6[[#This Row],[Ngày]])/3,0)) &amp; "/" &amp;YEAR(Table6[[#This Row],[Ngày]])</f>
        <v>Q 2/2022</v>
      </c>
      <c r="E330">
        <f>YEAR(Table6[[#This Row],[Ngày]])</f>
        <v>2022</v>
      </c>
      <c r="F330" t="str">
        <f>VLOOKUP(Table6[[#This Row],[Tên khoản mục]],TUKHOA_CHIPHI!$A$2:$D$42,4,FALSE)</f>
        <v>Chi phí cố định</v>
      </c>
      <c r="G330" t="str">
        <f>VLOOKUP(Table6[[#This Row],[Tên khoản mục]],TUKHOA_CHIPHI!$A$2:$D$42,3,FALSE)</f>
        <v>CPCT</v>
      </c>
      <c r="H330" t="str">
        <f>VLOOKUP(Table6[[#This Row],[Tên khoản mục]],TUKHOA_CHIPHI!$A$2:$D$42,2,FALSE)</f>
        <v>Chi phí khác</v>
      </c>
      <c r="I330" t="s">
        <v>586</v>
      </c>
      <c r="J330" s="82">
        <v>100</v>
      </c>
    </row>
    <row r="331" spans="1:10">
      <c r="A331" s="9">
        <v>44717</v>
      </c>
      <c r="B331" s="9" t="str">
        <f>CHOOSE(WEEKDAY(Table6[[#This Row],[Ngày]],1),"CN","T2","T3","T4","T5","T6","T7","CN")</f>
        <v>CN</v>
      </c>
      <c r="C331" t="str">
        <f>"Tháng "&amp;MONTH(Table6[[#This Row],[Ngày]]) &amp; "/" &amp;YEAR(Table6[[#This Row],[Ngày]])</f>
        <v>Tháng 6/2022</v>
      </c>
      <c r="D331" t="str">
        <f>"Q "&amp;IF(Table6[[#This Row],[Ngày]]="","",ROUNDUP(MONTH(Table6[[#This Row],[Ngày]])/3,0)) &amp; "/" &amp;YEAR(Table6[[#This Row],[Ngày]])</f>
        <v>Q 2/2022</v>
      </c>
      <c r="E331">
        <f>YEAR(Table6[[#This Row],[Ngày]])</f>
        <v>2022</v>
      </c>
      <c r="F331" t="str">
        <f>VLOOKUP(Table6[[#This Row],[Tên khoản mục]],TUKHOA_CHIPHI!$A$2:$D$42,4,FALSE)</f>
        <v>Chi phí cố định</v>
      </c>
      <c r="G331" t="str">
        <f>VLOOKUP(Table6[[#This Row],[Tên khoản mục]],TUKHOA_CHIPHI!$A$2:$D$42,3,FALSE)</f>
        <v>CPTK</v>
      </c>
      <c r="H331" t="str">
        <f>VLOOKUP(Table6[[#This Row],[Tên khoản mục]],TUKHOA_CHIPHI!$A$2:$D$42,2,FALSE)</f>
        <v>Chi phí khác</v>
      </c>
      <c r="I331" t="s">
        <v>587</v>
      </c>
      <c r="J331" s="82">
        <v>100</v>
      </c>
    </row>
    <row r="332" spans="1:10">
      <c r="A332" s="9">
        <v>44717</v>
      </c>
      <c r="B332" s="9" t="str">
        <f>CHOOSE(WEEKDAY(Table6[[#This Row],[Ngày]],1),"CN","T2","T3","T4","T5","T6","T7","CN")</f>
        <v>CN</v>
      </c>
      <c r="C332" t="str">
        <f>"Tháng "&amp;MONTH(Table6[[#This Row],[Ngày]]) &amp; "/" &amp;YEAR(Table6[[#This Row],[Ngày]])</f>
        <v>Tháng 6/2022</v>
      </c>
      <c r="D332" t="str">
        <f>"Q "&amp;IF(Table6[[#This Row],[Ngày]]="","",ROUNDUP(MONTH(Table6[[#This Row],[Ngày]])/3,0)) &amp; "/" &amp;YEAR(Table6[[#This Row],[Ngày]])</f>
        <v>Q 2/2022</v>
      </c>
      <c r="E332">
        <f>YEAR(Table6[[#This Row],[Ngày]])</f>
        <v>2022</v>
      </c>
      <c r="F332" t="str">
        <f>VLOOKUP(Table6[[#This Row],[Tên khoản mục]],TUKHOA_CHIPHI!$A$2:$D$42,4,FALSE)</f>
        <v>Chi phí cố định</v>
      </c>
      <c r="G332" t="str">
        <f>VLOOKUP(Table6[[#This Row],[Tên khoản mục]],TUKHOA_CHIPHI!$A$2:$D$42,3,FALSE)</f>
        <v>CPDV</v>
      </c>
      <c r="H332" t="str">
        <f>VLOOKUP(Table6[[#This Row],[Tên khoản mục]],TUKHOA_CHIPHI!$A$2:$D$42,2,FALSE)</f>
        <v>Chi phí khác</v>
      </c>
      <c r="I332" t="s">
        <v>588</v>
      </c>
      <c r="J332" s="82">
        <v>60</v>
      </c>
    </row>
    <row r="333" spans="1:10">
      <c r="A333" s="9">
        <v>44716</v>
      </c>
      <c r="B333" s="9" t="str">
        <f>CHOOSE(WEEKDAY(Table6[[#This Row],[Ngày]],1),"CN","T2","T3","T4","T5","T6","T7","CN")</f>
        <v>T7</v>
      </c>
      <c r="C333" t="str">
        <f>"Tháng "&amp;MONTH(Table6[[#This Row],[Ngày]]) &amp; "/" &amp;YEAR(Table6[[#This Row],[Ngày]])</f>
        <v>Tháng 6/2022</v>
      </c>
      <c r="D333" t="str">
        <f>"Q "&amp;IF(Table6[[#This Row],[Ngày]]="","",ROUNDUP(MONTH(Table6[[#This Row],[Ngày]])/3,0)) &amp; "/" &amp;YEAR(Table6[[#This Row],[Ngày]])</f>
        <v>Q 2/2022</v>
      </c>
      <c r="E333">
        <f>YEAR(Table6[[#This Row],[Ngày]])</f>
        <v>2022</v>
      </c>
      <c r="F333" t="str">
        <f>VLOOKUP(Table6[[#This Row],[Tên khoản mục]],TUKHOA_CHIPHI!$A$2:$D$42,4,FALSE)</f>
        <v>Chi phí cố định</v>
      </c>
      <c r="G333" t="str">
        <f>VLOOKUP(Table6[[#This Row],[Tên khoản mục]],TUKHOA_CHIPHI!$A$2:$D$42,3,FALSE)</f>
        <v>NDTH</v>
      </c>
      <c r="H333" t="str">
        <f>VLOOKUP(Table6[[#This Row],[Tên khoản mục]],TUKHOA_CHIPHI!$A$2:$D$42,2,FALSE)</f>
        <v>Chi phí khác</v>
      </c>
      <c r="I333" t="s">
        <v>589</v>
      </c>
      <c r="J333" s="82">
        <v>1725</v>
      </c>
    </row>
    <row r="334" spans="1:10">
      <c r="A334" s="9">
        <v>44714</v>
      </c>
      <c r="B334" s="9" t="str">
        <f>CHOOSE(WEEKDAY(Table6[[#This Row],[Ngày]],1),"CN","T2","T3","T4","T5","T6","T7","CN")</f>
        <v>T5</v>
      </c>
      <c r="C334" t="str">
        <f>"Tháng "&amp;MONTH(Table6[[#This Row],[Ngày]]) &amp; "/" &amp;YEAR(Table6[[#This Row],[Ngày]])</f>
        <v>Tháng 6/2022</v>
      </c>
      <c r="D334" t="str">
        <f>"Q "&amp;IF(Table6[[#This Row],[Ngày]]="","",ROUNDUP(MONTH(Table6[[#This Row],[Ngày]])/3,0)) &amp; "/" &amp;YEAR(Table6[[#This Row],[Ngày]])</f>
        <v>Q 2/2022</v>
      </c>
      <c r="E334">
        <f>YEAR(Table6[[#This Row],[Ngày]])</f>
        <v>2022</v>
      </c>
      <c r="F334" t="str">
        <f>VLOOKUP(Table6[[#This Row],[Tên khoản mục]],TUKHOA_CHIPHI!$A$2:$D$42,4,FALSE)</f>
        <v>Chi phí biển đổi</v>
      </c>
      <c r="G334" t="str">
        <f>VLOOKUP(Table6[[#This Row],[Tên khoản mục]],TUKHOA_CHIPHI!$A$2:$D$42,3,FALSE)</f>
        <v>CPHH01</v>
      </c>
      <c r="H334" t="str">
        <f>VLOOKUP(Table6[[#This Row],[Tên khoản mục]],TUKHOA_CHIPHI!$A$2:$D$42,2,FALSE)</f>
        <v>Chi phí khác</v>
      </c>
      <c r="I334" t="s">
        <v>590</v>
      </c>
      <c r="J334" s="82">
        <v>17</v>
      </c>
    </row>
    <row r="335" spans="1:10">
      <c r="A335" s="9">
        <v>44713</v>
      </c>
      <c r="B335" s="9" t="str">
        <f>CHOOSE(WEEKDAY(Table6[[#This Row],[Ngày]],1),"CN","T2","T3","T4","T5","T6","T7","CN")</f>
        <v>T4</v>
      </c>
      <c r="C335" t="str">
        <f>"Tháng "&amp;MONTH(Table6[[#This Row],[Ngày]]) &amp; "/" &amp;YEAR(Table6[[#This Row],[Ngày]])</f>
        <v>Tháng 6/2022</v>
      </c>
      <c r="D335" t="str">
        <f>"Q "&amp;IF(Table6[[#This Row],[Ngày]]="","",ROUNDUP(MONTH(Table6[[#This Row],[Ngày]])/3,0)) &amp; "/" &amp;YEAR(Table6[[#This Row],[Ngày]])</f>
        <v>Q 2/2022</v>
      </c>
      <c r="E335">
        <f>YEAR(Table6[[#This Row],[Ngày]])</f>
        <v>2022</v>
      </c>
      <c r="F335" t="str">
        <f>VLOOKUP(Table6[[#This Row],[Tên khoản mục]],TUKHOA_CHIPHI!$A$2:$D$42,4,FALSE)</f>
        <v>Chi phí biển đổi</v>
      </c>
      <c r="G335" t="str">
        <f>VLOOKUP(Table6[[#This Row],[Tên khoản mục]],TUKHOA_CHIPHI!$A$2:$D$42,3,FALSE)</f>
        <v>CPHH02</v>
      </c>
      <c r="H335" t="str">
        <f>VLOOKUP(Table6[[#This Row],[Tên khoản mục]],TUKHOA_CHIPHI!$A$2:$D$42,2,FALSE)</f>
        <v>Chi phí khác</v>
      </c>
      <c r="I335" t="s">
        <v>591</v>
      </c>
      <c r="J335" s="82">
        <v>155</v>
      </c>
    </row>
    <row r="336" spans="1:10">
      <c r="A336" s="9">
        <v>44713</v>
      </c>
      <c r="B336" s="9" t="str">
        <f>CHOOSE(WEEKDAY(Table6[[#This Row],[Ngày]],1),"CN","T2","T3","T4","T5","T6","T7","CN")</f>
        <v>T4</v>
      </c>
      <c r="C336" t="str">
        <f>"Tháng "&amp;MONTH(Table6[[#This Row],[Ngày]]) &amp; "/" &amp;YEAR(Table6[[#This Row],[Ngày]])</f>
        <v>Tháng 6/2022</v>
      </c>
      <c r="D336" t="str">
        <f>"Q "&amp;IF(Table6[[#This Row],[Ngày]]="","",ROUNDUP(MONTH(Table6[[#This Row],[Ngày]])/3,0)) &amp; "/" &amp;YEAR(Table6[[#This Row],[Ngày]])</f>
        <v>Q 2/2022</v>
      </c>
      <c r="E336">
        <f>YEAR(Table6[[#This Row],[Ngày]])</f>
        <v>2022</v>
      </c>
      <c r="F336" t="str">
        <f>VLOOKUP(Table6[[#This Row],[Tên khoản mục]],TUKHOA_CHIPHI!$A$2:$D$42,4,FALSE)</f>
        <v>Chi phí biển đổi</v>
      </c>
      <c r="G336" t="str">
        <f>VLOOKUP(Table6[[#This Row],[Tên khoản mục]],TUKHOA_CHIPHI!$A$2:$D$42,3,FALSE)</f>
        <v>CPHH03</v>
      </c>
      <c r="H336" t="str">
        <f>VLOOKUP(Table6[[#This Row],[Tên khoản mục]],TUKHOA_CHIPHI!$A$2:$D$42,2,FALSE)</f>
        <v>Chi phí khác</v>
      </c>
      <c r="I336" t="s">
        <v>592</v>
      </c>
      <c r="J336" s="82">
        <v>106</v>
      </c>
    </row>
    <row r="337" spans="1:10">
      <c r="A337" s="9">
        <v>44713</v>
      </c>
      <c r="B337" s="9" t="str">
        <f>CHOOSE(WEEKDAY(Table6[[#This Row],[Ngày]],1),"CN","T2","T3","T4","T5","T6","T7","CN")</f>
        <v>T4</v>
      </c>
      <c r="C337" t="str">
        <f>"Tháng "&amp;MONTH(Table6[[#This Row],[Ngày]]) &amp; "/" &amp;YEAR(Table6[[#This Row],[Ngày]])</f>
        <v>Tháng 6/2022</v>
      </c>
      <c r="D337" t="str">
        <f>"Q "&amp;IF(Table6[[#This Row],[Ngày]]="","",ROUNDUP(MONTH(Table6[[#This Row],[Ngày]])/3,0)) &amp; "/" &amp;YEAR(Table6[[#This Row],[Ngày]])</f>
        <v>Q 2/2022</v>
      </c>
      <c r="E337">
        <f>YEAR(Table6[[#This Row],[Ngày]])</f>
        <v>2022</v>
      </c>
      <c r="F337" t="str">
        <f>VLOOKUP(Table6[[#This Row],[Tên khoản mục]],TUKHOA_CHIPHI!$A$2:$D$42,4,FALSE)</f>
        <v>Chi phí biển đổi</v>
      </c>
      <c r="G337" t="str">
        <f>VLOOKUP(Table6[[#This Row],[Tên khoản mục]],TUKHOA_CHIPHI!$A$2:$D$42,3,FALSE)</f>
        <v>CPVC01</v>
      </c>
      <c r="H337" t="str">
        <f>VLOOKUP(Table6[[#This Row],[Tên khoản mục]],TUKHOA_CHIPHI!$A$2:$D$42,2,FALSE)</f>
        <v>Logistics</v>
      </c>
      <c r="I337" t="s">
        <v>593</v>
      </c>
      <c r="J337" s="82">
        <v>85.24444444444444</v>
      </c>
    </row>
    <row r="338" spans="1:10">
      <c r="A338" s="9">
        <v>44678</v>
      </c>
      <c r="B338" s="9" t="str">
        <f>CHOOSE(WEEKDAY(Table6[[#This Row],[Ngày]],1),"CN","T2","T3","T4","T5","T6","T7","CN")</f>
        <v>T4</v>
      </c>
      <c r="C338" t="str">
        <f>"Tháng "&amp;MONTH(Table6[[#This Row],[Ngày]]) &amp; "/" &amp;YEAR(Table6[[#This Row],[Ngày]])</f>
        <v>Tháng 4/2022</v>
      </c>
      <c r="D338" t="str">
        <f>"Q "&amp;IF(Table6[[#This Row],[Ngày]]="","",ROUNDUP(MONTH(Table6[[#This Row],[Ngày]])/3,0)) &amp; "/" &amp;YEAR(Table6[[#This Row],[Ngày]])</f>
        <v>Q 2/2022</v>
      </c>
      <c r="E338">
        <f>YEAR(Table6[[#This Row],[Ngày]])</f>
        <v>2022</v>
      </c>
      <c r="F338" t="str">
        <f>VLOOKUP(Table6[[#This Row],[Tên khoản mục]],TUKHOA_CHIPHI!$A$2:$D$42,4,FALSE)</f>
        <v>Chi phí biển đổi</v>
      </c>
      <c r="G338" t="str">
        <f>VLOOKUP(Table6[[#This Row],[Tên khoản mục]],TUKHOA_CHIPHI!$A$2:$D$42,3,FALSE)</f>
        <v>CPVC02</v>
      </c>
      <c r="H338" t="str">
        <f>VLOOKUP(Table6[[#This Row],[Tên khoản mục]],TUKHOA_CHIPHI!$A$2:$D$42,2,FALSE)</f>
        <v>Logistics</v>
      </c>
      <c r="I338" t="s">
        <v>594</v>
      </c>
      <c r="J338" s="82">
        <v>166.75555555555556</v>
      </c>
    </row>
    <row r="339" spans="1:10">
      <c r="A339" s="9">
        <v>44678</v>
      </c>
      <c r="B339" s="9" t="str">
        <f>CHOOSE(WEEKDAY(Table6[[#This Row],[Ngày]],1),"CN","T2","T3","T4","T5","T6","T7","CN")</f>
        <v>T4</v>
      </c>
      <c r="C339" t="str">
        <f>"Tháng "&amp;MONTH(Table6[[#This Row],[Ngày]]) &amp; "/" &amp;YEAR(Table6[[#This Row],[Ngày]])</f>
        <v>Tháng 4/2022</v>
      </c>
      <c r="D339" t="str">
        <f>"Q "&amp;IF(Table6[[#This Row],[Ngày]]="","",ROUNDUP(MONTH(Table6[[#This Row],[Ngày]])/3,0)) &amp; "/" &amp;YEAR(Table6[[#This Row],[Ngày]])</f>
        <v>Q 2/2022</v>
      </c>
      <c r="E339">
        <f>YEAR(Table6[[#This Row],[Ngày]])</f>
        <v>2022</v>
      </c>
      <c r="F339" t="str">
        <f>VLOOKUP(Table6[[#This Row],[Tên khoản mục]],TUKHOA_CHIPHI!$A$2:$D$42,4,FALSE)</f>
        <v>Chi phí biển đổi</v>
      </c>
      <c r="G339" t="str">
        <f>VLOOKUP(Table6[[#This Row],[Tên khoản mục]],TUKHOA_CHIPHI!$A$2:$D$42,3,FALSE)</f>
        <v>CPVC03</v>
      </c>
      <c r="H339" t="str">
        <f>VLOOKUP(Table6[[#This Row],[Tên khoản mục]],TUKHOA_CHIPHI!$A$2:$D$42,2,FALSE)</f>
        <v>Logistics</v>
      </c>
      <c r="I339" t="s">
        <v>595</v>
      </c>
      <c r="J339" s="82">
        <v>108.88888888888887</v>
      </c>
    </row>
    <row r="340" spans="1:10">
      <c r="A340" s="9">
        <v>44676</v>
      </c>
      <c r="B340" s="9" t="str">
        <f>CHOOSE(WEEKDAY(Table6[[#This Row],[Ngày]],1),"CN","T2","T3","T4","T5","T6","T7","CN")</f>
        <v>T2</v>
      </c>
      <c r="C340" t="str">
        <f>"Tháng "&amp;MONTH(Table6[[#This Row],[Ngày]]) &amp; "/" &amp;YEAR(Table6[[#This Row],[Ngày]])</f>
        <v>Tháng 4/2022</v>
      </c>
      <c r="D340" t="str">
        <f>"Q "&amp;IF(Table6[[#This Row],[Ngày]]="","",ROUNDUP(MONTH(Table6[[#This Row],[Ngày]])/3,0)) &amp; "/" &amp;YEAR(Table6[[#This Row],[Ngày]])</f>
        <v>Q 2/2022</v>
      </c>
      <c r="E340">
        <f>YEAR(Table6[[#This Row],[Ngày]])</f>
        <v>2022</v>
      </c>
      <c r="F340" t="str">
        <f>VLOOKUP(Table6[[#This Row],[Tên khoản mục]],TUKHOA_CHIPHI!$A$2:$D$42,4,FALSE)</f>
        <v>Chi phí biển đổi</v>
      </c>
      <c r="G340" t="str">
        <f>VLOOKUP(Table6[[#This Row],[Tên khoản mục]],TUKHOA_CHIPHI!$A$2:$D$42,3,FALSE)</f>
        <v>CPVC04</v>
      </c>
      <c r="H340" t="str">
        <f>VLOOKUP(Table6[[#This Row],[Tên khoản mục]],TUKHOA_CHIPHI!$A$2:$D$42,2,FALSE)</f>
        <v>Logistics</v>
      </c>
      <c r="I340" t="s">
        <v>596</v>
      </c>
      <c r="J340" s="82">
        <v>177.33333333333334</v>
      </c>
    </row>
    <row r="341" spans="1:10">
      <c r="A341" s="9">
        <v>44675</v>
      </c>
      <c r="B341" s="9" t="str">
        <f>CHOOSE(WEEKDAY(Table6[[#This Row],[Ngày]],1),"CN","T2","T3","T4","T5","T6","T7","CN")</f>
        <v>CN</v>
      </c>
      <c r="C341" t="str">
        <f>"Tháng "&amp;MONTH(Table6[[#This Row],[Ngày]]) &amp; "/" &amp;YEAR(Table6[[#This Row],[Ngày]])</f>
        <v>Tháng 4/2022</v>
      </c>
      <c r="D341" t="str">
        <f>"Q "&amp;IF(Table6[[#This Row],[Ngày]]="","",ROUNDUP(MONTH(Table6[[#This Row],[Ngày]])/3,0)) &amp; "/" &amp;YEAR(Table6[[#This Row],[Ngày]])</f>
        <v>Q 2/2022</v>
      </c>
      <c r="E341">
        <f>YEAR(Table6[[#This Row],[Ngày]])</f>
        <v>2022</v>
      </c>
      <c r="F341" t="str">
        <f>VLOOKUP(Table6[[#This Row],[Tên khoản mục]],TUKHOA_CHIPHI!$A$2:$D$42,4,FALSE)</f>
        <v>Chi phí biển đổi</v>
      </c>
      <c r="G341" t="str">
        <f>VLOOKUP(Table6[[#This Row],[Tên khoản mục]],TUKHOA_CHIPHI!$A$2:$D$42,3,FALSE)</f>
        <v>CPMRFB01</v>
      </c>
      <c r="H341" t="str">
        <f>VLOOKUP(Table6[[#This Row],[Tên khoản mục]],TUKHOA_CHIPHI!$A$2:$D$42,2,FALSE)</f>
        <v>Marketing</v>
      </c>
      <c r="I341" t="s">
        <v>632</v>
      </c>
      <c r="J341" s="82">
        <v>1802</v>
      </c>
    </row>
    <row r="342" spans="1:10">
      <c r="A342" s="9">
        <v>44675</v>
      </c>
      <c r="B342" s="9" t="str">
        <f>CHOOSE(WEEKDAY(Table6[[#This Row],[Ngày]],1),"CN","T2","T3","T4","T5","T6","T7","CN")</f>
        <v>CN</v>
      </c>
      <c r="C342" t="str">
        <f>"Tháng "&amp;MONTH(Table6[[#This Row],[Ngày]]) &amp; "/" &amp;YEAR(Table6[[#This Row],[Ngày]])</f>
        <v>Tháng 4/2022</v>
      </c>
      <c r="D342" t="str">
        <f>"Q "&amp;IF(Table6[[#This Row],[Ngày]]="","",ROUNDUP(MONTH(Table6[[#This Row],[Ngày]])/3,0)) &amp; "/" &amp;YEAR(Table6[[#This Row],[Ngày]])</f>
        <v>Q 2/2022</v>
      </c>
      <c r="E342">
        <f>YEAR(Table6[[#This Row],[Ngày]])</f>
        <v>2022</v>
      </c>
      <c r="F342" t="str">
        <f>VLOOKUP(Table6[[#This Row],[Tên khoản mục]],TUKHOA_CHIPHI!$A$2:$D$42,4,FALSE)</f>
        <v>Chi phí biển đổi</v>
      </c>
      <c r="G342" t="str">
        <f>VLOOKUP(Table6[[#This Row],[Tên khoản mục]],TUKHOA_CHIPHI!$A$2:$D$42,3,FALSE)</f>
        <v>CPMRFB02</v>
      </c>
      <c r="H342" t="str">
        <f>VLOOKUP(Table6[[#This Row],[Tên khoản mục]],TUKHOA_CHIPHI!$A$2:$D$42,2,FALSE)</f>
        <v>Marketing</v>
      </c>
      <c r="I342" t="s">
        <v>633</v>
      </c>
      <c r="J342" s="82">
        <v>1729</v>
      </c>
    </row>
    <row r="343" spans="1:10">
      <c r="A343" s="9">
        <v>44675</v>
      </c>
      <c r="B343" s="9" t="str">
        <f>CHOOSE(WEEKDAY(Table6[[#This Row],[Ngày]],1),"CN","T2","T3","T4","T5","T6","T7","CN")</f>
        <v>CN</v>
      </c>
      <c r="C343" t="str">
        <f>"Tháng "&amp;MONTH(Table6[[#This Row],[Ngày]]) &amp; "/" &amp;YEAR(Table6[[#This Row],[Ngày]])</f>
        <v>Tháng 4/2022</v>
      </c>
      <c r="D343" t="str">
        <f>"Q "&amp;IF(Table6[[#This Row],[Ngày]]="","",ROUNDUP(MONTH(Table6[[#This Row],[Ngày]])/3,0)) &amp; "/" &amp;YEAR(Table6[[#This Row],[Ngày]])</f>
        <v>Q 2/2022</v>
      </c>
      <c r="E343">
        <f>YEAR(Table6[[#This Row],[Ngày]])</f>
        <v>2022</v>
      </c>
      <c r="F343" t="str">
        <f>VLOOKUP(Table6[[#This Row],[Tên khoản mục]],TUKHOA_CHIPHI!$A$2:$D$42,4,FALSE)</f>
        <v>Chi phí biển đổi</v>
      </c>
      <c r="G343" t="str">
        <f>VLOOKUP(Table6[[#This Row],[Tên khoản mục]],TUKHOA_CHIPHI!$A$2:$D$42,3,FALSE)</f>
        <v>CPMRYTB01</v>
      </c>
      <c r="H343" t="str">
        <f>VLOOKUP(Table6[[#This Row],[Tên khoản mục]],TUKHOA_CHIPHI!$A$2:$D$42,2,FALSE)</f>
        <v>Marketing</v>
      </c>
      <c r="I343" t="s">
        <v>636</v>
      </c>
      <c r="J343" s="82">
        <v>1683</v>
      </c>
    </row>
    <row r="344" spans="1:10">
      <c r="A344" s="9">
        <v>44675</v>
      </c>
      <c r="B344" s="9" t="str">
        <f>CHOOSE(WEEKDAY(Table6[[#This Row],[Ngày]],1),"CN","T2","T3","T4","T5","T6","T7","CN")</f>
        <v>CN</v>
      </c>
      <c r="C344" t="str">
        <f>"Tháng "&amp;MONTH(Table6[[#This Row],[Ngày]]) &amp; "/" &amp;YEAR(Table6[[#This Row],[Ngày]])</f>
        <v>Tháng 4/2022</v>
      </c>
      <c r="D344" t="str">
        <f>"Q "&amp;IF(Table6[[#This Row],[Ngày]]="","",ROUNDUP(MONTH(Table6[[#This Row],[Ngày]])/3,0)) &amp; "/" &amp;YEAR(Table6[[#This Row],[Ngày]])</f>
        <v>Q 2/2022</v>
      </c>
      <c r="E344">
        <f>YEAR(Table6[[#This Row],[Ngày]])</f>
        <v>2022</v>
      </c>
      <c r="F344" t="str">
        <f>VLOOKUP(Table6[[#This Row],[Tên khoản mục]],TUKHOA_CHIPHI!$A$2:$D$42,4,FALSE)</f>
        <v>Chi phí biển đổi</v>
      </c>
      <c r="G344" t="str">
        <f>VLOOKUP(Table6[[#This Row],[Tên khoản mục]],TUKHOA_CHIPHI!$A$2:$D$42,3,FALSE)</f>
        <v>CPMRYTB01</v>
      </c>
      <c r="H344" t="str">
        <f>VLOOKUP(Table6[[#This Row],[Tên khoản mục]],TUKHOA_CHIPHI!$A$2:$D$42,2,FALSE)</f>
        <v>Marketing</v>
      </c>
      <c r="I344" t="s">
        <v>636</v>
      </c>
      <c r="J344" s="82">
        <v>1807</v>
      </c>
    </row>
    <row r="345" spans="1:10">
      <c r="A345" s="9">
        <v>44675</v>
      </c>
      <c r="B345" s="9" t="str">
        <f>CHOOSE(WEEKDAY(Table6[[#This Row],[Ngày]],1),"CN","T2","T3","T4","T5","T6","T7","CN")</f>
        <v>CN</v>
      </c>
      <c r="C345" t="str">
        <f>"Tháng "&amp;MONTH(Table6[[#This Row],[Ngày]]) &amp; "/" &amp;YEAR(Table6[[#This Row],[Ngày]])</f>
        <v>Tháng 4/2022</v>
      </c>
      <c r="D345" t="str">
        <f>"Q "&amp;IF(Table6[[#This Row],[Ngày]]="","",ROUNDUP(MONTH(Table6[[#This Row],[Ngày]])/3,0)) &amp; "/" &amp;YEAR(Table6[[#This Row],[Ngày]])</f>
        <v>Q 2/2022</v>
      </c>
      <c r="E345">
        <f>YEAR(Table6[[#This Row],[Ngày]])</f>
        <v>2022</v>
      </c>
      <c r="F345" t="str">
        <f>VLOOKUP(Table6[[#This Row],[Tên khoản mục]],TUKHOA_CHIPHI!$A$2:$D$42,4,FALSE)</f>
        <v>Chi phí biển đổi</v>
      </c>
      <c r="G345" t="str">
        <f>VLOOKUP(Table6[[#This Row],[Tên khoản mục]],TUKHOA_CHIPHI!$A$2:$D$42,3,FALSE)</f>
        <v>CPMREC01</v>
      </c>
      <c r="H345" t="str">
        <f>VLOOKUP(Table6[[#This Row],[Tên khoản mục]],TUKHOA_CHIPHI!$A$2:$D$42,2,FALSE)</f>
        <v>Marketing</v>
      </c>
      <c r="I345" t="s">
        <v>641</v>
      </c>
      <c r="J345" s="82">
        <v>1871</v>
      </c>
    </row>
    <row r="346" spans="1:10">
      <c r="A346" s="9">
        <v>44675</v>
      </c>
      <c r="B346" s="9" t="str">
        <f>CHOOSE(WEEKDAY(Table6[[#This Row],[Ngày]],1),"CN","T2","T3","T4","T5","T6","T7","CN")</f>
        <v>CN</v>
      </c>
      <c r="C346" t="str">
        <f>"Tháng "&amp;MONTH(Table6[[#This Row],[Ngày]]) &amp; "/" &amp;YEAR(Table6[[#This Row],[Ngày]])</f>
        <v>Tháng 4/2022</v>
      </c>
      <c r="D346" t="str">
        <f>"Q "&amp;IF(Table6[[#This Row],[Ngày]]="","",ROUNDUP(MONTH(Table6[[#This Row],[Ngày]])/3,0)) &amp; "/" &amp;YEAR(Table6[[#This Row],[Ngày]])</f>
        <v>Q 2/2022</v>
      </c>
      <c r="E346">
        <f>YEAR(Table6[[#This Row],[Ngày]])</f>
        <v>2022</v>
      </c>
      <c r="F346" t="str">
        <f>VLOOKUP(Table6[[#This Row],[Tên khoản mục]],TUKHOA_CHIPHI!$A$2:$D$42,4,FALSE)</f>
        <v>Chi phí biển đổi</v>
      </c>
      <c r="G346" t="str">
        <f>VLOOKUP(Table6[[#This Row],[Tên khoản mục]],TUKHOA_CHIPHI!$A$2:$D$42,3,FALSE)</f>
        <v>CPMREC02</v>
      </c>
      <c r="H346" t="str">
        <f>VLOOKUP(Table6[[#This Row],[Tên khoản mục]],TUKHOA_CHIPHI!$A$2:$D$42,2,FALSE)</f>
        <v>Marketing</v>
      </c>
      <c r="I346" t="s">
        <v>642</v>
      </c>
      <c r="J346" s="82">
        <v>1798</v>
      </c>
    </row>
    <row r="347" spans="1:10">
      <c r="A347" s="9">
        <v>44675</v>
      </c>
      <c r="B347" s="9" t="str">
        <f>CHOOSE(WEEKDAY(Table6[[#This Row],[Ngày]],1),"CN","T2","T3","T4","T5","T6","T7","CN")</f>
        <v>CN</v>
      </c>
      <c r="C347" t="str">
        <f>"Tháng "&amp;MONTH(Table6[[#This Row],[Ngày]]) &amp; "/" &amp;YEAR(Table6[[#This Row],[Ngày]])</f>
        <v>Tháng 4/2022</v>
      </c>
      <c r="D347" t="str">
        <f>"Q "&amp;IF(Table6[[#This Row],[Ngày]]="","",ROUNDUP(MONTH(Table6[[#This Row],[Ngày]])/3,0)) &amp; "/" &amp;YEAR(Table6[[#This Row],[Ngày]])</f>
        <v>Q 2/2022</v>
      </c>
      <c r="E347">
        <f>YEAR(Table6[[#This Row],[Ngày]])</f>
        <v>2022</v>
      </c>
      <c r="F347" t="str">
        <f>VLOOKUP(Table6[[#This Row],[Tên khoản mục]],TUKHOA_CHIPHI!$A$2:$D$42,4,FALSE)</f>
        <v>Chi phí biển đổi</v>
      </c>
      <c r="G347" t="str">
        <f>VLOOKUP(Table6[[#This Row],[Tên khoản mục]],TUKHOA_CHIPHI!$A$2:$D$42,3,FALSE)</f>
        <v>CPPFA01</v>
      </c>
      <c r="H347" t="str">
        <f>VLOOKUP(Table6[[#This Row],[Tên khoản mục]],TUKHOA_CHIPHI!$A$2:$D$42,2,FALSE)</f>
        <v>Platform fee - Amazon</v>
      </c>
      <c r="I347" t="s">
        <v>643</v>
      </c>
      <c r="J347" s="82">
        <v>4301</v>
      </c>
    </row>
    <row r="348" spans="1:10">
      <c r="A348" s="9">
        <v>44674</v>
      </c>
      <c r="B348" s="9" t="str">
        <f>CHOOSE(WEEKDAY(Table6[[#This Row],[Ngày]],1),"CN","T2","T3","T4","T5","T6","T7","CN")</f>
        <v>T7</v>
      </c>
      <c r="C348" t="str">
        <f>"Tháng "&amp;MONTH(Table6[[#This Row],[Ngày]]) &amp; "/" &amp;YEAR(Table6[[#This Row],[Ngày]])</f>
        <v>Tháng 4/2022</v>
      </c>
      <c r="D348" t="str">
        <f>"Q "&amp;IF(Table6[[#This Row],[Ngày]]="","",ROUNDUP(MONTH(Table6[[#This Row],[Ngày]])/3,0)) &amp; "/" &amp;YEAR(Table6[[#This Row],[Ngày]])</f>
        <v>Q 2/2022</v>
      </c>
      <c r="E348">
        <f>YEAR(Table6[[#This Row],[Ngày]])</f>
        <v>2022</v>
      </c>
      <c r="F348" t="str">
        <f>VLOOKUP(Table6[[#This Row],[Tên khoản mục]],TUKHOA_CHIPHI!$A$2:$D$42,4,FALSE)</f>
        <v>Chi phí biển đổi</v>
      </c>
      <c r="G348" t="str">
        <f>VLOOKUP(Table6[[#This Row],[Tên khoản mục]],TUKHOA_CHIPHI!$A$2:$D$42,3,FALSE)</f>
        <v>CPPFA02</v>
      </c>
      <c r="H348" t="str">
        <f>VLOOKUP(Table6[[#This Row],[Tên khoản mục]],TUKHOA_CHIPHI!$A$2:$D$42,2,FALSE)</f>
        <v>Platform fee - Amazon</v>
      </c>
      <c r="I348" t="s">
        <v>644</v>
      </c>
      <c r="J348" s="82">
        <v>4170</v>
      </c>
    </row>
    <row r="349" spans="1:10">
      <c r="A349" s="9">
        <v>44674</v>
      </c>
      <c r="B349" s="9" t="str">
        <f>CHOOSE(WEEKDAY(Table6[[#This Row],[Ngày]],1),"CN","T2","T3","T4","T5","T6","T7","CN")</f>
        <v>T7</v>
      </c>
      <c r="C349" t="str">
        <f>"Tháng "&amp;MONTH(Table6[[#This Row],[Ngày]]) &amp; "/" &amp;YEAR(Table6[[#This Row],[Ngày]])</f>
        <v>Tháng 4/2022</v>
      </c>
      <c r="D349" t="str">
        <f>"Q "&amp;IF(Table6[[#This Row],[Ngày]]="","",ROUNDUP(MONTH(Table6[[#This Row],[Ngày]])/3,0)) &amp; "/" &amp;YEAR(Table6[[#This Row],[Ngày]])</f>
        <v>Q 2/2022</v>
      </c>
      <c r="E349">
        <f>YEAR(Table6[[#This Row],[Ngày]])</f>
        <v>2022</v>
      </c>
      <c r="F349" t="str">
        <f>VLOOKUP(Table6[[#This Row],[Tên khoản mục]],TUKHOA_CHIPHI!$A$2:$D$42,4,FALSE)</f>
        <v>Chi phí biển đổi</v>
      </c>
      <c r="G349" t="str">
        <f>VLOOKUP(Table6[[#This Row],[Tên khoản mục]],TUKHOA_CHIPHI!$A$2:$D$42,3,FALSE)</f>
        <v>CPPFA03</v>
      </c>
      <c r="H349" t="str">
        <f>VLOOKUP(Table6[[#This Row],[Tên khoản mục]],TUKHOA_CHIPHI!$A$2:$D$42,2,FALSE)</f>
        <v>Platform fee - Amazon</v>
      </c>
      <c r="I349" t="s">
        <v>645</v>
      </c>
      <c r="J349" s="82">
        <v>4278</v>
      </c>
    </row>
    <row r="350" spans="1:10">
      <c r="A350" s="9">
        <v>44674</v>
      </c>
      <c r="B350" s="9" t="str">
        <f>CHOOSE(WEEKDAY(Table6[[#This Row],[Ngày]],1),"CN","T2","T3","T4","T5","T6","T7","CN")</f>
        <v>T7</v>
      </c>
      <c r="C350" t="str">
        <f>"Tháng "&amp;MONTH(Table6[[#This Row],[Ngày]]) &amp; "/" &amp;YEAR(Table6[[#This Row],[Ngày]])</f>
        <v>Tháng 4/2022</v>
      </c>
      <c r="D350" t="str">
        <f>"Q "&amp;IF(Table6[[#This Row],[Ngày]]="","",ROUNDUP(MONTH(Table6[[#This Row],[Ngày]])/3,0)) &amp; "/" &amp;YEAR(Table6[[#This Row],[Ngày]])</f>
        <v>Q 2/2022</v>
      </c>
      <c r="E350">
        <f>YEAR(Table6[[#This Row],[Ngày]])</f>
        <v>2022</v>
      </c>
      <c r="F350" t="str">
        <f>VLOOKUP(Table6[[#This Row],[Tên khoản mục]],TUKHOA_CHIPHI!$A$2:$D$42,4,FALSE)</f>
        <v>Chi phí biển đổi</v>
      </c>
      <c r="G350" t="str">
        <f>VLOOKUP(Table6[[#This Row],[Tên khoản mục]],TUKHOA_CHIPHI!$A$2:$D$42,3,FALSE)</f>
        <v>CPPFA04</v>
      </c>
      <c r="H350" t="str">
        <f>VLOOKUP(Table6[[#This Row],[Tên khoản mục]],TUKHOA_CHIPHI!$A$2:$D$42,2,FALSE)</f>
        <v>Platform fee - Amazon</v>
      </c>
      <c r="I350" t="s">
        <v>646</v>
      </c>
      <c r="J350" s="82">
        <v>4254</v>
      </c>
    </row>
    <row r="351" spans="1:10">
      <c r="A351" s="9">
        <v>44674</v>
      </c>
      <c r="B351" s="9" t="str">
        <f>CHOOSE(WEEKDAY(Table6[[#This Row],[Ngày]],1),"CN","T2","T3","T4","T5","T6","T7","CN")</f>
        <v>T7</v>
      </c>
      <c r="C351" t="str">
        <f>"Tháng "&amp;MONTH(Table6[[#This Row],[Ngày]]) &amp; "/" &amp;YEAR(Table6[[#This Row],[Ngày]])</f>
        <v>Tháng 4/2022</v>
      </c>
      <c r="D351" t="str">
        <f>"Q "&amp;IF(Table6[[#This Row],[Ngày]]="","",ROUNDUP(MONTH(Table6[[#This Row],[Ngày]])/3,0)) &amp; "/" &amp;YEAR(Table6[[#This Row],[Ngày]])</f>
        <v>Q 2/2022</v>
      </c>
      <c r="E351">
        <f>YEAR(Table6[[#This Row],[Ngày]])</f>
        <v>2022</v>
      </c>
      <c r="F351" t="str">
        <f>VLOOKUP(Table6[[#This Row],[Tên khoản mục]],TUKHOA_CHIPHI!$A$2:$D$42,4,FALSE)</f>
        <v>Chi phí biển đổi</v>
      </c>
      <c r="G351" t="str">
        <f>VLOOKUP(Table6[[#This Row],[Tên khoản mục]],TUKHOA_CHIPHI!$A$2:$D$42,3,FALSE)</f>
        <v>CPPFA05</v>
      </c>
      <c r="H351" t="str">
        <f>VLOOKUP(Table6[[#This Row],[Tên khoản mục]],TUKHOA_CHIPHI!$A$2:$D$42,2,FALSE)</f>
        <v>Platform fee - Amazon</v>
      </c>
      <c r="I351" t="s">
        <v>647</v>
      </c>
      <c r="J351" s="82">
        <v>4250</v>
      </c>
    </row>
    <row r="352" spans="1:10">
      <c r="A352" s="9">
        <v>44673</v>
      </c>
      <c r="B352" s="9" t="str">
        <f>CHOOSE(WEEKDAY(Table6[[#This Row],[Ngày]],1),"CN","T2","T3","T4","T5","T6","T7","CN")</f>
        <v>T6</v>
      </c>
      <c r="C352" t="str">
        <f>"Tháng "&amp;MONTH(Table6[[#This Row],[Ngày]]) &amp; "/" &amp;YEAR(Table6[[#This Row],[Ngày]])</f>
        <v>Tháng 4/2022</v>
      </c>
      <c r="D352" t="str">
        <f>"Q "&amp;IF(Table6[[#This Row],[Ngày]]="","",ROUNDUP(MONTH(Table6[[#This Row],[Ngày]])/3,0)) &amp; "/" &amp;YEAR(Table6[[#This Row],[Ngày]])</f>
        <v>Q 2/2022</v>
      </c>
      <c r="E352">
        <f>YEAR(Table6[[#This Row],[Ngày]])</f>
        <v>2022</v>
      </c>
      <c r="F352" t="str">
        <f>VLOOKUP(Table6[[#This Row],[Tên khoản mục]],TUKHOA_CHIPHI!$A$2:$D$42,4,FALSE)</f>
        <v>Chi phí biển đổi</v>
      </c>
      <c r="G352" t="str">
        <f>VLOOKUP(Table6[[#This Row],[Tên khoản mục]],TUKHOA_CHIPHI!$A$2:$D$42,3,FALSE)</f>
        <v>CPPFA06</v>
      </c>
      <c r="H352" t="str">
        <f>VLOOKUP(Table6[[#This Row],[Tên khoản mục]],TUKHOA_CHIPHI!$A$2:$D$42,2,FALSE)</f>
        <v>Platform fee - Amazon</v>
      </c>
      <c r="I352" t="s">
        <v>648</v>
      </c>
      <c r="J352" s="82">
        <v>4245</v>
      </c>
    </row>
    <row r="353" spans="1:10">
      <c r="A353" s="9">
        <v>44673</v>
      </c>
      <c r="B353" s="9" t="str">
        <f>CHOOSE(WEEKDAY(Table6[[#This Row],[Ngày]],1),"CN","T2","T3","T4","T5","T6","T7","CN")</f>
        <v>T6</v>
      </c>
      <c r="C353" t="str">
        <f>"Tháng "&amp;MONTH(Table6[[#This Row],[Ngày]]) &amp; "/" &amp;YEAR(Table6[[#This Row],[Ngày]])</f>
        <v>Tháng 4/2022</v>
      </c>
      <c r="D353" t="str">
        <f>"Q "&amp;IF(Table6[[#This Row],[Ngày]]="","",ROUNDUP(MONTH(Table6[[#This Row],[Ngày]])/3,0)) &amp; "/" &amp;YEAR(Table6[[#This Row],[Ngày]])</f>
        <v>Q 2/2022</v>
      </c>
      <c r="E353">
        <f>YEAR(Table6[[#This Row],[Ngày]])</f>
        <v>2022</v>
      </c>
      <c r="F353" t="str">
        <f>VLOOKUP(Table6[[#This Row],[Tên khoản mục]],TUKHOA_CHIPHI!$A$2:$D$42,4,FALSE)</f>
        <v>Chi phí biển đổi</v>
      </c>
      <c r="G353" t="str">
        <f>VLOOKUP(Table6[[#This Row],[Tên khoản mục]],TUKHOA_CHIPHI!$A$2:$D$42,3,FALSE)</f>
        <v>CPPFE01</v>
      </c>
      <c r="H353" t="str">
        <f>VLOOKUP(Table6[[#This Row],[Tên khoản mục]],TUKHOA_CHIPHI!$A$2:$D$42,2,FALSE)</f>
        <v>Platform fee - Etsy</v>
      </c>
      <c r="I353" t="s">
        <v>649</v>
      </c>
      <c r="J353" s="82">
        <v>2042</v>
      </c>
    </row>
    <row r="354" spans="1:10">
      <c r="A354" s="9">
        <v>44673</v>
      </c>
      <c r="B354" s="9" t="str">
        <f>CHOOSE(WEEKDAY(Table6[[#This Row],[Ngày]],1),"CN","T2","T3","T4","T5","T6","T7","CN")</f>
        <v>T6</v>
      </c>
      <c r="C354" t="str">
        <f>"Tháng "&amp;MONTH(Table6[[#This Row],[Ngày]]) &amp; "/" &amp;YEAR(Table6[[#This Row],[Ngày]])</f>
        <v>Tháng 4/2022</v>
      </c>
      <c r="D354" t="str">
        <f>"Q "&amp;IF(Table6[[#This Row],[Ngày]]="","",ROUNDUP(MONTH(Table6[[#This Row],[Ngày]])/3,0)) &amp; "/" &amp;YEAR(Table6[[#This Row],[Ngày]])</f>
        <v>Q 2/2022</v>
      </c>
      <c r="E354">
        <f>YEAR(Table6[[#This Row],[Ngày]])</f>
        <v>2022</v>
      </c>
      <c r="F354" t="str">
        <f>VLOOKUP(Table6[[#This Row],[Tên khoản mục]],TUKHOA_CHIPHI!$A$2:$D$42,4,FALSE)</f>
        <v>Chi phí biển đổi</v>
      </c>
      <c r="G354" t="str">
        <f>VLOOKUP(Table6[[#This Row],[Tên khoản mục]],TUKHOA_CHIPHI!$A$2:$D$42,3,FALSE)</f>
        <v>CPPFE02</v>
      </c>
      <c r="H354" t="str">
        <f>VLOOKUP(Table6[[#This Row],[Tên khoản mục]],TUKHOA_CHIPHI!$A$2:$D$42,2,FALSE)</f>
        <v>Platform fee - Etsy</v>
      </c>
      <c r="I354" t="s">
        <v>650</v>
      </c>
      <c r="J354" s="82">
        <v>2194</v>
      </c>
    </row>
    <row r="355" spans="1:10">
      <c r="A355" s="9">
        <v>44673</v>
      </c>
      <c r="B355" s="9" t="str">
        <f>CHOOSE(WEEKDAY(Table6[[#This Row],[Ngày]],1),"CN","T2","T3","T4","T5","T6","T7","CN")</f>
        <v>T6</v>
      </c>
      <c r="C355" t="str">
        <f>"Tháng "&amp;MONTH(Table6[[#This Row],[Ngày]]) &amp; "/" &amp;YEAR(Table6[[#This Row],[Ngày]])</f>
        <v>Tháng 4/2022</v>
      </c>
      <c r="D355" t="str">
        <f>"Q "&amp;IF(Table6[[#This Row],[Ngày]]="","",ROUNDUP(MONTH(Table6[[#This Row],[Ngày]])/3,0)) &amp; "/" &amp;YEAR(Table6[[#This Row],[Ngày]])</f>
        <v>Q 2/2022</v>
      </c>
      <c r="E355">
        <f>YEAR(Table6[[#This Row],[Ngày]])</f>
        <v>2022</v>
      </c>
      <c r="F355" t="str">
        <f>VLOOKUP(Table6[[#This Row],[Tên khoản mục]],TUKHOA_CHIPHI!$A$2:$D$42,4,FALSE)</f>
        <v>Chi phí biển đổi</v>
      </c>
      <c r="G355" t="str">
        <f>VLOOKUP(Table6[[#This Row],[Tên khoản mục]],TUKHOA_CHIPHI!$A$2:$D$42,3,FALSE)</f>
        <v>CPPFE03</v>
      </c>
      <c r="H355" t="str">
        <f>VLOOKUP(Table6[[#This Row],[Tên khoản mục]],TUKHOA_CHIPHI!$A$2:$D$42,2,FALSE)</f>
        <v>Platform fee - Etsy</v>
      </c>
      <c r="I355" t="s">
        <v>651</v>
      </c>
      <c r="J355" s="82">
        <v>2057</v>
      </c>
    </row>
    <row r="356" spans="1:10">
      <c r="A356" s="9">
        <v>44673</v>
      </c>
      <c r="B356" s="9" t="str">
        <f>CHOOSE(WEEKDAY(Table6[[#This Row],[Ngày]],1),"CN","T2","T3","T4","T5","T6","T7","CN")</f>
        <v>T6</v>
      </c>
      <c r="C356" t="str">
        <f>"Tháng "&amp;MONTH(Table6[[#This Row],[Ngày]]) &amp; "/" &amp;YEAR(Table6[[#This Row],[Ngày]])</f>
        <v>Tháng 4/2022</v>
      </c>
      <c r="D356" t="str">
        <f>"Q "&amp;IF(Table6[[#This Row],[Ngày]]="","",ROUNDUP(MONTH(Table6[[#This Row],[Ngày]])/3,0)) &amp; "/" &amp;YEAR(Table6[[#This Row],[Ngày]])</f>
        <v>Q 2/2022</v>
      </c>
      <c r="E356">
        <f>YEAR(Table6[[#This Row],[Ngày]])</f>
        <v>2022</v>
      </c>
      <c r="F356" t="str">
        <f>VLOOKUP(Table6[[#This Row],[Tên khoản mục]],TUKHOA_CHIPHI!$A$2:$D$42,4,FALSE)</f>
        <v>Chi phí biển đổi</v>
      </c>
      <c r="G356" t="str">
        <f>VLOOKUP(Table6[[#This Row],[Tên khoản mục]],TUKHOA_CHIPHI!$A$2:$D$42,3,FALSE)</f>
        <v>CPPFE04</v>
      </c>
      <c r="H356" t="str">
        <f>VLOOKUP(Table6[[#This Row],[Tên khoản mục]],TUKHOA_CHIPHI!$A$2:$D$42,2,FALSE)</f>
        <v>Platform fee - Etsy</v>
      </c>
      <c r="I356" t="s">
        <v>652</v>
      </c>
      <c r="J356" s="82">
        <v>2141</v>
      </c>
    </row>
    <row r="357" spans="1:10">
      <c r="A357" s="9">
        <v>44673</v>
      </c>
      <c r="B357" s="9" t="str">
        <f>CHOOSE(WEEKDAY(Table6[[#This Row],[Ngày]],1),"CN","T2","T3","T4","T5","T6","T7","CN")</f>
        <v>T6</v>
      </c>
      <c r="C357" t="str">
        <f>"Tháng "&amp;MONTH(Table6[[#This Row],[Ngày]]) &amp; "/" &amp;YEAR(Table6[[#This Row],[Ngày]])</f>
        <v>Tháng 4/2022</v>
      </c>
      <c r="D357" t="str">
        <f>"Q "&amp;IF(Table6[[#This Row],[Ngày]]="","",ROUNDUP(MONTH(Table6[[#This Row],[Ngày]])/3,0)) &amp; "/" &amp;YEAR(Table6[[#This Row],[Ngày]])</f>
        <v>Q 2/2022</v>
      </c>
      <c r="E357">
        <f>YEAR(Table6[[#This Row],[Ngày]])</f>
        <v>2022</v>
      </c>
      <c r="F357" t="str">
        <f>VLOOKUP(Table6[[#This Row],[Tên khoản mục]],TUKHOA_CHIPHI!$A$2:$D$42,4,FALSE)</f>
        <v>Chi phí biển đổi</v>
      </c>
      <c r="G357" t="str">
        <f>VLOOKUP(Table6[[#This Row],[Tên khoản mục]],TUKHOA_CHIPHI!$A$2:$D$42,3,FALSE)</f>
        <v>CPPFE05</v>
      </c>
      <c r="H357" t="str">
        <f>VLOOKUP(Table6[[#This Row],[Tên khoản mục]],TUKHOA_CHIPHI!$A$2:$D$42,2,FALSE)</f>
        <v>Platform fee - Etsy</v>
      </c>
      <c r="I357" t="s">
        <v>653</v>
      </c>
      <c r="J357" s="82">
        <v>2205</v>
      </c>
    </row>
    <row r="358" spans="1:10">
      <c r="A358" s="9">
        <v>44672</v>
      </c>
      <c r="B358" s="9" t="str">
        <f>CHOOSE(WEEKDAY(Table6[[#This Row],[Ngày]],1),"CN","T2","T3","T4","T5","T6","T7","CN")</f>
        <v>T5</v>
      </c>
      <c r="C358" t="str">
        <f>"Tháng "&amp;MONTH(Table6[[#This Row],[Ngày]]) &amp; "/" &amp;YEAR(Table6[[#This Row],[Ngày]])</f>
        <v>Tháng 4/2022</v>
      </c>
      <c r="D358" t="str">
        <f>"Q "&amp;IF(Table6[[#This Row],[Ngày]]="","",ROUNDUP(MONTH(Table6[[#This Row],[Ngày]])/3,0)) &amp; "/" &amp;YEAR(Table6[[#This Row],[Ngày]])</f>
        <v>Q 2/2022</v>
      </c>
      <c r="E358">
        <f>YEAR(Table6[[#This Row],[Ngày]])</f>
        <v>2022</v>
      </c>
      <c r="F358" t="str">
        <f>VLOOKUP(Table6[[#This Row],[Tên khoản mục]],TUKHOA_CHIPHI!$A$2:$D$42,4,FALSE)</f>
        <v>Chi phí biển đổi</v>
      </c>
      <c r="G358" t="str">
        <f>VLOOKUP(Table6[[#This Row],[Tên khoản mục]],TUKHOA_CHIPHI!$A$2:$D$42,3,FALSE)</f>
        <v>CPPFE06</v>
      </c>
      <c r="H358" t="str">
        <f>VLOOKUP(Table6[[#This Row],[Tên khoản mục]],TUKHOA_CHIPHI!$A$2:$D$42,2,FALSE)</f>
        <v>Platform fee - Etsy</v>
      </c>
      <c r="I358" s="6" t="s">
        <v>654</v>
      </c>
      <c r="J358" s="82">
        <v>2143</v>
      </c>
    </row>
    <row r="359" spans="1:10">
      <c r="A359" s="9">
        <v>44669</v>
      </c>
      <c r="B359" s="9" t="str">
        <f>CHOOSE(WEEKDAY(Table6[[#This Row],[Ngày]],1),"CN","T2","T3","T4","T5","T6","T7","CN")</f>
        <v>T2</v>
      </c>
      <c r="C359" t="str">
        <f>"Tháng "&amp;MONTH(Table6[[#This Row],[Ngày]]) &amp; "/" &amp;YEAR(Table6[[#This Row],[Ngày]])</f>
        <v>Tháng 4/2022</v>
      </c>
      <c r="D359" t="str">
        <f>"Q "&amp;IF(Table6[[#This Row],[Ngày]]="","",ROUNDUP(MONTH(Table6[[#This Row],[Ngày]])/3,0)) &amp; "/" &amp;YEAR(Table6[[#This Row],[Ngày]])</f>
        <v>Q 2/2022</v>
      </c>
      <c r="E359">
        <f>YEAR(Table6[[#This Row],[Ngày]])</f>
        <v>2022</v>
      </c>
      <c r="F359" t="str">
        <f>VLOOKUP(Table6[[#This Row],[Tên khoản mục]],TUKHOA_CHIPHI!$A$2:$D$42,4,FALSE)</f>
        <v>Chi phí biển đổi</v>
      </c>
      <c r="G359" t="str">
        <f>VLOOKUP(Table6[[#This Row],[Tên khoản mục]],TUKHOA_CHIPHI!$A$2:$D$42,3,FALSE)</f>
        <v>CPMRFB01</v>
      </c>
      <c r="H359" t="str">
        <f>VLOOKUP(Table6[[#This Row],[Tên khoản mục]],TUKHOA_CHIPHI!$A$2:$D$42,2,FALSE)</f>
        <v>Marketing</v>
      </c>
      <c r="I359" t="s">
        <v>632</v>
      </c>
      <c r="J359" s="82">
        <v>1786</v>
      </c>
    </row>
    <row r="360" spans="1:10">
      <c r="A360" s="9">
        <v>44668</v>
      </c>
      <c r="B360" s="9" t="str">
        <f>CHOOSE(WEEKDAY(Table6[[#This Row],[Ngày]],1),"CN","T2","T3","T4","T5","T6","T7","CN")</f>
        <v>CN</v>
      </c>
      <c r="C360" t="str">
        <f>"Tháng "&amp;MONTH(Table6[[#This Row],[Ngày]]) &amp; "/" &amp;YEAR(Table6[[#This Row],[Ngày]])</f>
        <v>Tháng 4/2022</v>
      </c>
      <c r="D360" t="str">
        <f>"Q "&amp;IF(Table6[[#This Row],[Ngày]]="","",ROUNDUP(MONTH(Table6[[#This Row],[Ngày]])/3,0)) &amp; "/" &amp;YEAR(Table6[[#This Row],[Ngày]])</f>
        <v>Q 2/2022</v>
      </c>
      <c r="E360">
        <f>YEAR(Table6[[#This Row],[Ngày]])</f>
        <v>2022</v>
      </c>
      <c r="F360" t="str">
        <f>VLOOKUP(Table6[[#This Row],[Tên khoản mục]],TUKHOA_CHIPHI!$A$2:$D$42,4,FALSE)</f>
        <v>Chi phí biển đổi</v>
      </c>
      <c r="G360" t="str">
        <f>VLOOKUP(Table6[[#This Row],[Tên khoản mục]],TUKHOA_CHIPHI!$A$2:$D$42,3,FALSE)</f>
        <v>CPMRFB02</v>
      </c>
      <c r="H360" t="str">
        <f>VLOOKUP(Table6[[#This Row],[Tên khoản mục]],TUKHOA_CHIPHI!$A$2:$D$42,2,FALSE)</f>
        <v>Marketing</v>
      </c>
      <c r="I360" t="s">
        <v>633</v>
      </c>
      <c r="J360" s="82">
        <v>1728</v>
      </c>
    </row>
    <row r="361" spans="1:10">
      <c r="A361" s="9">
        <v>44668</v>
      </c>
      <c r="B361" s="9" t="str">
        <f>CHOOSE(WEEKDAY(Table6[[#This Row],[Ngày]],1),"CN","T2","T3","T4","T5","T6","T7","CN")</f>
        <v>CN</v>
      </c>
      <c r="C361" t="str">
        <f>"Tháng "&amp;MONTH(Table6[[#This Row],[Ngày]]) &amp; "/" &amp;YEAR(Table6[[#This Row],[Ngày]])</f>
        <v>Tháng 4/2022</v>
      </c>
      <c r="D361" t="str">
        <f>"Q "&amp;IF(Table6[[#This Row],[Ngày]]="","",ROUNDUP(MONTH(Table6[[#This Row],[Ngày]])/3,0)) &amp; "/" &amp;YEAR(Table6[[#This Row],[Ngày]])</f>
        <v>Q 2/2022</v>
      </c>
      <c r="E361">
        <f>YEAR(Table6[[#This Row],[Ngày]])</f>
        <v>2022</v>
      </c>
      <c r="F361" t="str">
        <f>VLOOKUP(Table6[[#This Row],[Tên khoản mục]],TUKHOA_CHIPHI!$A$2:$D$42,4,FALSE)</f>
        <v>Chi phí biển đổi</v>
      </c>
      <c r="G361" t="str">
        <f>VLOOKUP(Table6[[#This Row],[Tên khoản mục]],TUKHOA_CHIPHI!$A$2:$D$42,3,FALSE)</f>
        <v>CPMRYTB01</v>
      </c>
      <c r="H361" t="str">
        <f>VLOOKUP(Table6[[#This Row],[Tên khoản mục]],TUKHOA_CHIPHI!$A$2:$D$42,2,FALSE)</f>
        <v>Marketing</v>
      </c>
      <c r="I361" t="s">
        <v>636</v>
      </c>
      <c r="J361" s="82">
        <v>1820</v>
      </c>
    </row>
    <row r="362" spans="1:10">
      <c r="A362" s="9">
        <v>44668</v>
      </c>
      <c r="B362" s="9" t="str">
        <f>CHOOSE(WEEKDAY(Table6[[#This Row],[Ngày]],1),"CN","T2","T3","T4","T5","T6","T7","CN")</f>
        <v>CN</v>
      </c>
      <c r="C362" t="str">
        <f>"Tháng "&amp;MONTH(Table6[[#This Row],[Ngày]]) &amp; "/" &amp;YEAR(Table6[[#This Row],[Ngày]])</f>
        <v>Tháng 4/2022</v>
      </c>
      <c r="D362" t="str">
        <f>"Q "&amp;IF(Table6[[#This Row],[Ngày]]="","",ROUNDUP(MONTH(Table6[[#This Row],[Ngày]])/3,0)) &amp; "/" &amp;YEAR(Table6[[#This Row],[Ngày]])</f>
        <v>Q 2/2022</v>
      </c>
      <c r="E362">
        <f>YEAR(Table6[[#This Row],[Ngày]])</f>
        <v>2022</v>
      </c>
      <c r="F362" t="str">
        <f>VLOOKUP(Table6[[#This Row],[Tên khoản mục]],TUKHOA_CHIPHI!$A$2:$D$42,4,FALSE)</f>
        <v>Chi phí biển đổi</v>
      </c>
      <c r="G362" t="str">
        <f>VLOOKUP(Table6[[#This Row],[Tên khoản mục]],TUKHOA_CHIPHI!$A$2:$D$42,3,FALSE)</f>
        <v>CPMRYTB01</v>
      </c>
      <c r="H362" t="str">
        <f>VLOOKUP(Table6[[#This Row],[Tên khoản mục]],TUKHOA_CHIPHI!$A$2:$D$42,2,FALSE)</f>
        <v>Marketing</v>
      </c>
      <c r="I362" t="s">
        <v>636</v>
      </c>
      <c r="J362" s="82">
        <v>1769</v>
      </c>
    </row>
    <row r="363" spans="1:10">
      <c r="A363" s="9">
        <v>44667</v>
      </c>
      <c r="B363" s="9" t="str">
        <f>CHOOSE(WEEKDAY(Table6[[#This Row],[Ngày]],1),"CN","T2","T3","T4","T5","T6","T7","CN")</f>
        <v>T7</v>
      </c>
      <c r="C363" t="str">
        <f>"Tháng "&amp;MONTH(Table6[[#This Row],[Ngày]]) &amp; "/" &amp;YEAR(Table6[[#This Row],[Ngày]])</f>
        <v>Tháng 4/2022</v>
      </c>
      <c r="D363" t="str">
        <f>"Q "&amp;IF(Table6[[#This Row],[Ngày]]="","",ROUNDUP(MONTH(Table6[[#This Row],[Ngày]])/3,0)) &amp; "/" &amp;YEAR(Table6[[#This Row],[Ngày]])</f>
        <v>Q 2/2022</v>
      </c>
      <c r="E363">
        <f>YEAR(Table6[[#This Row],[Ngày]])</f>
        <v>2022</v>
      </c>
      <c r="F363" t="str">
        <f>VLOOKUP(Table6[[#This Row],[Tên khoản mục]],TUKHOA_CHIPHI!$A$2:$D$42,4,FALSE)</f>
        <v>Chi phí biển đổi</v>
      </c>
      <c r="G363" t="str">
        <f>VLOOKUP(Table6[[#This Row],[Tên khoản mục]],TUKHOA_CHIPHI!$A$2:$D$42,3,FALSE)</f>
        <v>CPMREC01</v>
      </c>
      <c r="H363" t="str">
        <f>VLOOKUP(Table6[[#This Row],[Tên khoản mục]],TUKHOA_CHIPHI!$A$2:$D$42,2,FALSE)</f>
        <v>Marketing</v>
      </c>
      <c r="I363" t="s">
        <v>641</v>
      </c>
      <c r="J363" s="82">
        <v>1689</v>
      </c>
    </row>
    <row r="364" spans="1:10">
      <c r="A364" s="9">
        <v>44667</v>
      </c>
      <c r="B364" s="9" t="str">
        <f>CHOOSE(WEEKDAY(Table6[[#This Row],[Ngày]],1),"CN","T2","T3","T4","T5","T6","T7","CN")</f>
        <v>T7</v>
      </c>
      <c r="C364" t="str">
        <f>"Tháng "&amp;MONTH(Table6[[#This Row],[Ngày]]) &amp; "/" &amp;YEAR(Table6[[#This Row],[Ngày]])</f>
        <v>Tháng 4/2022</v>
      </c>
      <c r="D364" t="str">
        <f>"Q "&amp;IF(Table6[[#This Row],[Ngày]]="","",ROUNDUP(MONTH(Table6[[#This Row],[Ngày]])/3,0)) &amp; "/" &amp;YEAR(Table6[[#This Row],[Ngày]])</f>
        <v>Q 2/2022</v>
      </c>
      <c r="E364">
        <f>YEAR(Table6[[#This Row],[Ngày]])</f>
        <v>2022</v>
      </c>
      <c r="F364" t="str">
        <f>VLOOKUP(Table6[[#This Row],[Tên khoản mục]],TUKHOA_CHIPHI!$A$2:$D$42,4,FALSE)</f>
        <v>Chi phí biển đổi</v>
      </c>
      <c r="G364" t="str">
        <f>VLOOKUP(Table6[[#This Row],[Tên khoản mục]],TUKHOA_CHIPHI!$A$2:$D$42,3,FALSE)</f>
        <v>CPMREC02</v>
      </c>
      <c r="H364" t="str">
        <f>VLOOKUP(Table6[[#This Row],[Tên khoản mục]],TUKHOA_CHIPHI!$A$2:$D$42,2,FALSE)</f>
        <v>Marketing</v>
      </c>
      <c r="I364" t="s">
        <v>642</v>
      </c>
      <c r="J364" s="82">
        <v>1681</v>
      </c>
    </row>
    <row r="365" spans="1:10">
      <c r="A365" s="9">
        <v>44666</v>
      </c>
      <c r="B365" s="9" t="str">
        <f>CHOOSE(WEEKDAY(Table6[[#This Row],[Ngày]],1),"CN","T2","T3","T4","T5","T6","T7","CN")</f>
        <v>T6</v>
      </c>
      <c r="C365" t="str">
        <f>"Tháng "&amp;MONTH(Table6[[#This Row],[Ngày]]) &amp; "/" &amp;YEAR(Table6[[#This Row],[Ngày]])</f>
        <v>Tháng 4/2022</v>
      </c>
      <c r="D365" t="str">
        <f>"Q "&amp;IF(Table6[[#This Row],[Ngày]]="","",ROUNDUP(MONTH(Table6[[#This Row],[Ngày]])/3,0)) &amp; "/" &amp;YEAR(Table6[[#This Row],[Ngày]])</f>
        <v>Q 2/2022</v>
      </c>
      <c r="E365">
        <f>YEAR(Table6[[#This Row],[Ngày]])</f>
        <v>2022</v>
      </c>
      <c r="F365" t="str">
        <f>VLOOKUP(Table6[[#This Row],[Tên khoản mục]],TUKHOA_CHIPHI!$A$2:$D$42,4,FALSE)</f>
        <v>Chi phí biển đổi</v>
      </c>
      <c r="G365" t="str">
        <f>VLOOKUP(Table6[[#This Row],[Tên khoản mục]],TUKHOA_CHIPHI!$A$2:$D$42,3,FALSE)</f>
        <v>CPPFA01</v>
      </c>
      <c r="H365" t="str">
        <f>VLOOKUP(Table6[[#This Row],[Tên khoản mục]],TUKHOA_CHIPHI!$A$2:$D$42,2,FALSE)</f>
        <v>Platform fee - Amazon</v>
      </c>
      <c r="I365" t="s">
        <v>643</v>
      </c>
      <c r="J365" s="82">
        <v>4300</v>
      </c>
    </row>
    <row r="366" spans="1:10">
      <c r="A366" s="9">
        <v>44666</v>
      </c>
      <c r="B366" s="9" t="str">
        <f>CHOOSE(WEEKDAY(Table6[[#This Row],[Ngày]],1),"CN","T2","T3","T4","T5","T6","T7","CN")</f>
        <v>T6</v>
      </c>
      <c r="C366" t="str">
        <f>"Tháng "&amp;MONTH(Table6[[#This Row],[Ngày]]) &amp; "/" &amp;YEAR(Table6[[#This Row],[Ngày]])</f>
        <v>Tháng 4/2022</v>
      </c>
      <c r="D366" t="str">
        <f>"Q "&amp;IF(Table6[[#This Row],[Ngày]]="","",ROUNDUP(MONTH(Table6[[#This Row],[Ngày]])/3,0)) &amp; "/" &amp;YEAR(Table6[[#This Row],[Ngày]])</f>
        <v>Q 2/2022</v>
      </c>
      <c r="E366">
        <f>YEAR(Table6[[#This Row],[Ngày]])</f>
        <v>2022</v>
      </c>
      <c r="F366" t="str">
        <f>VLOOKUP(Table6[[#This Row],[Tên khoản mục]],TUKHOA_CHIPHI!$A$2:$D$42,4,FALSE)</f>
        <v>Chi phí biển đổi</v>
      </c>
      <c r="G366" t="str">
        <f>VLOOKUP(Table6[[#This Row],[Tên khoản mục]],TUKHOA_CHIPHI!$A$2:$D$42,3,FALSE)</f>
        <v>CPPFA02</v>
      </c>
      <c r="H366" t="str">
        <f>VLOOKUP(Table6[[#This Row],[Tên khoản mục]],TUKHOA_CHIPHI!$A$2:$D$42,2,FALSE)</f>
        <v>Platform fee - Amazon</v>
      </c>
      <c r="I366" t="s">
        <v>644</v>
      </c>
      <c r="J366" s="82">
        <v>4129</v>
      </c>
    </row>
    <row r="367" spans="1:10">
      <c r="A367" s="9">
        <v>44666</v>
      </c>
      <c r="B367" s="9" t="str">
        <f>CHOOSE(WEEKDAY(Table6[[#This Row],[Ngày]],1),"CN","T2","T3","T4","T5","T6","T7","CN")</f>
        <v>T6</v>
      </c>
      <c r="C367" t="str">
        <f>"Tháng "&amp;MONTH(Table6[[#This Row],[Ngày]]) &amp; "/" &amp;YEAR(Table6[[#This Row],[Ngày]])</f>
        <v>Tháng 4/2022</v>
      </c>
      <c r="D367" t="str">
        <f>"Q "&amp;IF(Table6[[#This Row],[Ngày]]="","",ROUNDUP(MONTH(Table6[[#This Row],[Ngày]])/3,0)) &amp; "/" &amp;YEAR(Table6[[#This Row],[Ngày]])</f>
        <v>Q 2/2022</v>
      </c>
      <c r="E367">
        <f>YEAR(Table6[[#This Row],[Ngày]])</f>
        <v>2022</v>
      </c>
      <c r="F367" t="str">
        <f>VLOOKUP(Table6[[#This Row],[Tên khoản mục]],TUKHOA_CHIPHI!$A$2:$D$42,4,FALSE)</f>
        <v>Chi phí biển đổi</v>
      </c>
      <c r="G367" t="str">
        <f>VLOOKUP(Table6[[#This Row],[Tên khoản mục]],TUKHOA_CHIPHI!$A$2:$D$42,3,FALSE)</f>
        <v>CPPFA03</v>
      </c>
      <c r="H367" t="str">
        <f>VLOOKUP(Table6[[#This Row],[Tên khoản mục]],TUKHOA_CHIPHI!$A$2:$D$42,2,FALSE)</f>
        <v>Platform fee - Amazon</v>
      </c>
      <c r="I367" t="s">
        <v>645</v>
      </c>
      <c r="J367" s="82">
        <v>4301</v>
      </c>
    </row>
    <row r="368" spans="1:10">
      <c r="A368" s="9">
        <v>44666</v>
      </c>
      <c r="B368" s="9" t="str">
        <f>CHOOSE(WEEKDAY(Table6[[#This Row],[Ngày]],1),"CN","T2","T3","T4","T5","T6","T7","CN")</f>
        <v>T6</v>
      </c>
      <c r="C368" t="str">
        <f>"Tháng "&amp;MONTH(Table6[[#This Row],[Ngày]]) &amp; "/" &amp;YEAR(Table6[[#This Row],[Ngày]])</f>
        <v>Tháng 4/2022</v>
      </c>
      <c r="D368" t="str">
        <f>"Q "&amp;IF(Table6[[#This Row],[Ngày]]="","",ROUNDUP(MONTH(Table6[[#This Row],[Ngày]])/3,0)) &amp; "/" &amp;YEAR(Table6[[#This Row],[Ngày]])</f>
        <v>Q 2/2022</v>
      </c>
      <c r="E368">
        <f>YEAR(Table6[[#This Row],[Ngày]])</f>
        <v>2022</v>
      </c>
      <c r="F368" t="str">
        <f>VLOOKUP(Table6[[#This Row],[Tên khoản mục]],TUKHOA_CHIPHI!$A$2:$D$42,4,FALSE)</f>
        <v>Chi phí biển đổi</v>
      </c>
      <c r="G368" t="str">
        <f>VLOOKUP(Table6[[#This Row],[Tên khoản mục]],TUKHOA_CHIPHI!$A$2:$D$42,3,FALSE)</f>
        <v>CPPFA04</v>
      </c>
      <c r="H368" t="str">
        <f>VLOOKUP(Table6[[#This Row],[Tên khoản mục]],TUKHOA_CHIPHI!$A$2:$D$42,2,FALSE)</f>
        <v>Platform fee - Amazon</v>
      </c>
      <c r="I368" t="s">
        <v>646</v>
      </c>
      <c r="J368" s="82">
        <v>4237</v>
      </c>
    </row>
    <row r="369" spans="1:10">
      <c r="A369" s="9">
        <v>44665</v>
      </c>
      <c r="B369" s="9" t="str">
        <f>CHOOSE(WEEKDAY(Table6[[#This Row],[Ngày]],1),"CN","T2","T3","T4","T5","T6","T7","CN")</f>
        <v>T5</v>
      </c>
      <c r="C369" t="str">
        <f>"Tháng "&amp;MONTH(Table6[[#This Row],[Ngày]]) &amp; "/" &amp;YEAR(Table6[[#This Row],[Ngày]])</f>
        <v>Tháng 4/2022</v>
      </c>
      <c r="D369" t="str">
        <f>"Q "&amp;IF(Table6[[#This Row],[Ngày]]="","",ROUNDUP(MONTH(Table6[[#This Row],[Ngày]])/3,0)) &amp; "/" &amp;YEAR(Table6[[#This Row],[Ngày]])</f>
        <v>Q 2/2022</v>
      </c>
      <c r="E369">
        <f>YEAR(Table6[[#This Row],[Ngày]])</f>
        <v>2022</v>
      </c>
      <c r="F369" t="str">
        <f>VLOOKUP(Table6[[#This Row],[Tên khoản mục]],TUKHOA_CHIPHI!$A$2:$D$42,4,FALSE)</f>
        <v>Chi phí biển đổi</v>
      </c>
      <c r="G369" t="str">
        <f>VLOOKUP(Table6[[#This Row],[Tên khoản mục]],TUKHOA_CHIPHI!$A$2:$D$42,3,FALSE)</f>
        <v>CPPFA05</v>
      </c>
      <c r="H369" t="str">
        <f>VLOOKUP(Table6[[#This Row],[Tên khoản mục]],TUKHOA_CHIPHI!$A$2:$D$42,2,FALSE)</f>
        <v>Platform fee - Amazon</v>
      </c>
      <c r="I369" t="s">
        <v>647</v>
      </c>
      <c r="J369" s="82">
        <v>4198</v>
      </c>
    </row>
    <row r="370" spans="1:10">
      <c r="A370" s="9">
        <v>44665</v>
      </c>
      <c r="B370" s="9" t="str">
        <f>CHOOSE(WEEKDAY(Table6[[#This Row],[Ngày]],1),"CN","T2","T3","T4","T5","T6","T7","CN")</f>
        <v>T5</v>
      </c>
      <c r="C370" t="str">
        <f>"Tháng "&amp;MONTH(Table6[[#This Row],[Ngày]]) &amp; "/" &amp;YEAR(Table6[[#This Row],[Ngày]])</f>
        <v>Tháng 4/2022</v>
      </c>
      <c r="D370" t="str">
        <f>"Q "&amp;IF(Table6[[#This Row],[Ngày]]="","",ROUNDUP(MONTH(Table6[[#This Row],[Ngày]])/3,0)) &amp; "/" &amp;YEAR(Table6[[#This Row],[Ngày]])</f>
        <v>Q 2/2022</v>
      </c>
      <c r="E370">
        <f>YEAR(Table6[[#This Row],[Ngày]])</f>
        <v>2022</v>
      </c>
      <c r="F370" t="str">
        <f>VLOOKUP(Table6[[#This Row],[Tên khoản mục]],TUKHOA_CHIPHI!$A$2:$D$42,4,FALSE)</f>
        <v>Chi phí biển đổi</v>
      </c>
      <c r="G370" t="str">
        <f>VLOOKUP(Table6[[#This Row],[Tên khoản mục]],TUKHOA_CHIPHI!$A$2:$D$42,3,FALSE)</f>
        <v>CPPFA06</v>
      </c>
      <c r="H370" t="str">
        <f>VLOOKUP(Table6[[#This Row],[Tên khoản mục]],TUKHOA_CHIPHI!$A$2:$D$42,2,FALSE)</f>
        <v>Platform fee - Amazon</v>
      </c>
      <c r="I370" t="s">
        <v>648</v>
      </c>
      <c r="J370" s="82">
        <v>4301</v>
      </c>
    </row>
    <row r="371" spans="1:10">
      <c r="A371" s="9">
        <v>44665</v>
      </c>
      <c r="B371" s="9" t="str">
        <f>CHOOSE(WEEKDAY(Table6[[#This Row],[Ngày]],1),"CN","T2","T3","T4","T5","T6","T7","CN")</f>
        <v>T5</v>
      </c>
      <c r="C371" t="str">
        <f>"Tháng "&amp;MONTH(Table6[[#This Row],[Ngày]]) &amp; "/" &amp;YEAR(Table6[[#This Row],[Ngày]])</f>
        <v>Tháng 4/2022</v>
      </c>
      <c r="D371" t="str">
        <f>"Q "&amp;IF(Table6[[#This Row],[Ngày]]="","",ROUNDUP(MONTH(Table6[[#This Row],[Ngày]])/3,0)) &amp; "/" &amp;YEAR(Table6[[#This Row],[Ngày]])</f>
        <v>Q 2/2022</v>
      </c>
      <c r="E371">
        <f>YEAR(Table6[[#This Row],[Ngày]])</f>
        <v>2022</v>
      </c>
      <c r="F371" t="str">
        <f>VLOOKUP(Table6[[#This Row],[Tên khoản mục]],TUKHOA_CHIPHI!$A$2:$D$42,4,FALSE)</f>
        <v>Chi phí biển đổi</v>
      </c>
      <c r="G371" t="str">
        <f>VLOOKUP(Table6[[#This Row],[Tên khoản mục]],TUKHOA_CHIPHI!$A$2:$D$42,3,FALSE)</f>
        <v>CPPFE01</v>
      </c>
      <c r="H371" t="str">
        <f>VLOOKUP(Table6[[#This Row],[Tên khoản mục]],TUKHOA_CHIPHI!$A$2:$D$42,2,FALSE)</f>
        <v>Platform fee - Etsy</v>
      </c>
      <c r="I371" t="s">
        <v>649</v>
      </c>
      <c r="J371" s="82">
        <v>2020</v>
      </c>
    </row>
    <row r="372" spans="1:10">
      <c r="A372" s="9">
        <v>44602</v>
      </c>
      <c r="B372" s="9" t="str">
        <f>CHOOSE(WEEKDAY(Table6[[#This Row],[Ngày]],1),"CN","T2","T3","T4","T5","T6","T7","CN")</f>
        <v>T5</v>
      </c>
      <c r="C372" t="str">
        <f>"Tháng "&amp;MONTH(Table6[[#This Row],[Ngày]]) &amp; "/" &amp;YEAR(Table6[[#This Row],[Ngày]])</f>
        <v>Tháng 2/2022</v>
      </c>
      <c r="D372" t="str">
        <f>"Q "&amp;IF(Table6[[#This Row],[Ngày]]="","",ROUNDUP(MONTH(Table6[[#This Row],[Ngày]])/3,0)) &amp; "/" &amp;YEAR(Table6[[#This Row],[Ngày]])</f>
        <v>Q 1/2022</v>
      </c>
      <c r="E372">
        <f>YEAR(Table6[[#This Row],[Ngày]])</f>
        <v>2022</v>
      </c>
      <c r="F372" t="str">
        <f>VLOOKUP(Table6[[#This Row],[Tên khoản mục]],TUKHOA_CHIPHI!$A$2:$D$42,4,FALSE)</f>
        <v>Chi phí biển đổi</v>
      </c>
      <c r="G372" t="str">
        <f>VLOOKUP(Table6[[#This Row],[Tên khoản mục]],TUKHOA_CHIPHI!$A$2:$D$42,3,FALSE)</f>
        <v>CPPFE02</v>
      </c>
      <c r="H372" t="str">
        <f>VLOOKUP(Table6[[#This Row],[Tên khoản mục]],TUKHOA_CHIPHI!$A$2:$D$42,2,FALSE)</f>
        <v>Platform fee - Etsy</v>
      </c>
      <c r="I372" t="s">
        <v>650</v>
      </c>
      <c r="J372" s="82">
        <v>2122</v>
      </c>
    </row>
    <row r="373" spans="1:10">
      <c r="A373" s="9">
        <v>44602</v>
      </c>
      <c r="B373" s="9" t="str">
        <f>CHOOSE(WEEKDAY(Table6[[#This Row],[Ngày]],1),"CN","T2","T3","T4","T5","T6","T7","CN")</f>
        <v>T5</v>
      </c>
      <c r="C373" t="str">
        <f>"Tháng "&amp;MONTH(Table6[[#This Row],[Ngày]]) &amp; "/" &amp;YEAR(Table6[[#This Row],[Ngày]])</f>
        <v>Tháng 2/2022</v>
      </c>
      <c r="D373" t="str">
        <f>"Q "&amp;IF(Table6[[#This Row],[Ngày]]="","",ROUNDUP(MONTH(Table6[[#This Row],[Ngày]])/3,0)) &amp; "/" &amp;YEAR(Table6[[#This Row],[Ngày]])</f>
        <v>Q 1/2022</v>
      </c>
      <c r="E373">
        <f>YEAR(Table6[[#This Row],[Ngày]])</f>
        <v>2022</v>
      </c>
      <c r="F373" t="str">
        <f>VLOOKUP(Table6[[#This Row],[Tên khoản mục]],TUKHOA_CHIPHI!$A$2:$D$42,4,FALSE)</f>
        <v>Chi phí biển đổi</v>
      </c>
      <c r="G373" t="str">
        <f>VLOOKUP(Table6[[#This Row],[Tên khoản mục]],TUKHOA_CHIPHI!$A$2:$D$42,3,FALSE)</f>
        <v>CPPFE03</v>
      </c>
      <c r="H373" t="str">
        <f>VLOOKUP(Table6[[#This Row],[Tên khoản mục]],TUKHOA_CHIPHI!$A$2:$D$42,2,FALSE)</f>
        <v>Platform fee - Etsy</v>
      </c>
      <c r="I373" t="s">
        <v>651</v>
      </c>
      <c r="J373" s="82">
        <v>2029</v>
      </c>
    </row>
    <row r="374" spans="1:10">
      <c r="A374" s="9">
        <v>44601</v>
      </c>
      <c r="B374" s="9" t="str">
        <f>CHOOSE(WEEKDAY(Table6[[#This Row],[Ngày]],1),"CN","T2","T3","T4","T5","T6","T7","CN")</f>
        <v>T4</v>
      </c>
      <c r="C374" t="str">
        <f>"Tháng "&amp;MONTH(Table6[[#This Row],[Ngày]]) &amp; "/" &amp;YEAR(Table6[[#This Row],[Ngày]])</f>
        <v>Tháng 2/2022</v>
      </c>
      <c r="D374" t="str">
        <f>"Q "&amp;IF(Table6[[#This Row],[Ngày]]="","",ROUNDUP(MONTH(Table6[[#This Row],[Ngày]])/3,0)) &amp; "/" &amp;YEAR(Table6[[#This Row],[Ngày]])</f>
        <v>Q 1/2022</v>
      </c>
      <c r="E374">
        <f>YEAR(Table6[[#This Row],[Ngày]])</f>
        <v>2022</v>
      </c>
      <c r="F374" t="str">
        <f>VLOOKUP(Table6[[#This Row],[Tên khoản mục]],TUKHOA_CHIPHI!$A$2:$D$42,4,FALSE)</f>
        <v>Chi phí biển đổi</v>
      </c>
      <c r="G374" t="str">
        <f>VLOOKUP(Table6[[#This Row],[Tên khoản mục]],TUKHOA_CHIPHI!$A$2:$D$42,3,FALSE)</f>
        <v>CPPFE04</v>
      </c>
      <c r="H374" t="str">
        <f>VLOOKUP(Table6[[#This Row],[Tên khoản mục]],TUKHOA_CHIPHI!$A$2:$D$42,2,FALSE)</f>
        <v>Platform fee - Etsy</v>
      </c>
      <c r="I374" t="s">
        <v>652</v>
      </c>
      <c r="J374" s="82">
        <v>2054</v>
      </c>
    </row>
    <row r="375" spans="1:10">
      <c r="A375" s="9">
        <v>44601</v>
      </c>
      <c r="B375" s="9" t="str">
        <f>CHOOSE(WEEKDAY(Table6[[#This Row],[Ngày]],1),"CN","T2","T3","T4","T5","T6","T7","CN")</f>
        <v>T4</v>
      </c>
      <c r="C375" t="str">
        <f>"Tháng "&amp;MONTH(Table6[[#This Row],[Ngày]]) &amp; "/" &amp;YEAR(Table6[[#This Row],[Ngày]])</f>
        <v>Tháng 2/2022</v>
      </c>
      <c r="D375" t="str">
        <f>"Q "&amp;IF(Table6[[#This Row],[Ngày]]="","",ROUNDUP(MONTH(Table6[[#This Row],[Ngày]])/3,0)) &amp; "/" &amp;YEAR(Table6[[#This Row],[Ngày]])</f>
        <v>Q 1/2022</v>
      </c>
      <c r="E375">
        <f>YEAR(Table6[[#This Row],[Ngày]])</f>
        <v>2022</v>
      </c>
      <c r="F375" t="str">
        <f>VLOOKUP(Table6[[#This Row],[Tên khoản mục]],TUKHOA_CHIPHI!$A$2:$D$42,4,FALSE)</f>
        <v>Chi phí biển đổi</v>
      </c>
      <c r="G375" t="str">
        <f>VLOOKUP(Table6[[#This Row],[Tên khoản mục]],TUKHOA_CHIPHI!$A$2:$D$42,3,FALSE)</f>
        <v>CPPFE05</v>
      </c>
      <c r="H375" t="str">
        <f>VLOOKUP(Table6[[#This Row],[Tên khoản mục]],TUKHOA_CHIPHI!$A$2:$D$42,2,FALSE)</f>
        <v>Platform fee - Etsy</v>
      </c>
      <c r="I375" t="s">
        <v>653</v>
      </c>
      <c r="J375" s="82">
        <v>2084</v>
      </c>
    </row>
    <row r="376" spans="1:10">
      <c r="A376" s="9">
        <v>44601</v>
      </c>
      <c r="B376" s="9" t="str">
        <f>CHOOSE(WEEKDAY(Table6[[#This Row],[Ngày]],1),"CN","T2","T3","T4","T5","T6","T7","CN")</f>
        <v>T4</v>
      </c>
      <c r="C376" t="str">
        <f>"Tháng "&amp;MONTH(Table6[[#This Row],[Ngày]]) &amp; "/" &amp;YEAR(Table6[[#This Row],[Ngày]])</f>
        <v>Tháng 2/2022</v>
      </c>
      <c r="D376" t="str">
        <f>"Q "&amp;IF(Table6[[#This Row],[Ngày]]="","",ROUNDUP(MONTH(Table6[[#This Row],[Ngày]])/3,0)) &amp; "/" &amp;YEAR(Table6[[#This Row],[Ngày]])</f>
        <v>Q 1/2022</v>
      </c>
      <c r="E376">
        <f>YEAR(Table6[[#This Row],[Ngày]])</f>
        <v>2022</v>
      </c>
      <c r="F376" t="str">
        <f>VLOOKUP(Table6[[#This Row],[Tên khoản mục]],TUKHOA_CHIPHI!$A$2:$D$42,4,FALSE)</f>
        <v>Chi phí biển đổi</v>
      </c>
      <c r="G376" t="str">
        <f>VLOOKUP(Table6[[#This Row],[Tên khoản mục]],TUKHOA_CHIPHI!$A$2:$D$42,3,FALSE)</f>
        <v>CPPFE06</v>
      </c>
      <c r="H376" t="str">
        <f>VLOOKUP(Table6[[#This Row],[Tên khoản mục]],TUKHOA_CHIPHI!$A$2:$D$42,2,FALSE)</f>
        <v>Platform fee - Etsy</v>
      </c>
      <c r="I376" t="s">
        <v>654</v>
      </c>
      <c r="J376" s="82">
        <v>2135</v>
      </c>
    </row>
    <row r="377" spans="1:10">
      <c r="A377" s="9">
        <v>44599</v>
      </c>
      <c r="B377" s="9" t="str">
        <f>CHOOSE(WEEKDAY(Table6[[#This Row],[Ngày]],1),"CN","T2","T3","T4","T5","T6","T7","CN")</f>
        <v>T2</v>
      </c>
      <c r="C377" t="str">
        <f>"Tháng "&amp;MONTH(Table6[[#This Row],[Ngày]]) &amp; "/" &amp;YEAR(Table6[[#This Row],[Ngày]])</f>
        <v>Tháng 2/2022</v>
      </c>
      <c r="D377" t="str">
        <f>"Q "&amp;IF(Table6[[#This Row],[Ngày]]="","",ROUNDUP(MONTH(Table6[[#This Row],[Ngày]])/3,0)) &amp; "/" &amp;YEAR(Table6[[#This Row],[Ngày]])</f>
        <v>Q 1/2022</v>
      </c>
      <c r="E377">
        <f>YEAR(Table6[[#This Row],[Ngày]])</f>
        <v>2022</v>
      </c>
      <c r="F377" t="str">
        <f>VLOOKUP(Table6[[#This Row],[Tên khoản mục]],TUKHOA_CHIPHI!$A$2:$D$42,4,FALSE)</f>
        <v>Chi phí cố định</v>
      </c>
      <c r="G377" t="str">
        <f>VLOOKUP(Table6[[#This Row],[Tên khoản mục]],TUKHOA_CHIPHI!$A$2:$D$42,3,FALSE)</f>
        <v>CPNS01</v>
      </c>
      <c r="H377" t="str">
        <f>VLOOKUP(Table6[[#This Row],[Tên khoản mục]],TUKHOA_CHIPHI!$A$2:$D$42,2,FALSE)</f>
        <v>Nhân sự</v>
      </c>
      <c r="I377" t="s">
        <v>577</v>
      </c>
      <c r="J377" s="82">
        <v>1310</v>
      </c>
    </row>
    <row r="378" spans="1:10">
      <c r="A378" s="9">
        <v>44594</v>
      </c>
      <c r="B378" s="9" t="str">
        <f>CHOOSE(WEEKDAY(Table6[[#This Row],[Ngày]],1),"CN","T2","T3","T4","T5","T6","T7","CN")</f>
        <v>T4</v>
      </c>
      <c r="C378" t="str">
        <f>"Tháng "&amp;MONTH(Table6[[#This Row],[Ngày]]) &amp; "/" &amp;YEAR(Table6[[#This Row],[Ngày]])</f>
        <v>Tháng 2/2022</v>
      </c>
      <c r="D378" t="str">
        <f>"Q "&amp;IF(Table6[[#This Row],[Ngày]]="","",ROUNDUP(MONTH(Table6[[#This Row],[Ngày]])/3,0)) &amp; "/" &amp;YEAR(Table6[[#This Row],[Ngày]])</f>
        <v>Q 1/2022</v>
      </c>
      <c r="E378">
        <f>YEAR(Table6[[#This Row],[Ngày]])</f>
        <v>2022</v>
      </c>
      <c r="F378" t="str">
        <f>VLOOKUP(Table6[[#This Row],[Tên khoản mục]],TUKHOA_CHIPHI!$A$2:$D$42,4,FALSE)</f>
        <v>Chi phí cố định</v>
      </c>
      <c r="G378" t="str">
        <f>VLOOKUP(Table6[[#This Row],[Tên khoản mục]],TUKHOA_CHIPHI!$A$2:$D$42,3,FALSE)</f>
        <v>CPNS02</v>
      </c>
      <c r="H378" t="str">
        <f>VLOOKUP(Table6[[#This Row],[Tên khoản mục]],TUKHOA_CHIPHI!$A$2:$D$42,2,FALSE)</f>
        <v>Nhân sự</v>
      </c>
      <c r="I378" t="s">
        <v>578</v>
      </c>
      <c r="J378" s="82">
        <v>98</v>
      </c>
    </row>
    <row r="379" spans="1:10">
      <c r="A379" s="9">
        <v>44594</v>
      </c>
      <c r="B379" s="9" t="str">
        <f>CHOOSE(WEEKDAY(Table6[[#This Row],[Ngày]],1),"CN","T2","T3","T4","T5","T6","T7","CN")</f>
        <v>T4</v>
      </c>
      <c r="C379" t="str">
        <f>"Tháng "&amp;MONTH(Table6[[#This Row],[Ngày]]) &amp; "/" &amp;YEAR(Table6[[#This Row],[Ngày]])</f>
        <v>Tháng 2/2022</v>
      </c>
      <c r="D379" t="str">
        <f>"Q "&amp;IF(Table6[[#This Row],[Ngày]]="","",ROUNDUP(MONTH(Table6[[#This Row],[Ngày]])/3,0)) &amp; "/" &amp;YEAR(Table6[[#This Row],[Ngày]])</f>
        <v>Q 1/2022</v>
      </c>
      <c r="E379">
        <f>YEAR(Table6[[#This Row],[Ngày]])</f>
        <v>2022</v>
      </c>
      <c r="F379" t="str">
        <f>VLOOKUP(Table6[[#This Row],[Tên khoản mục]],TUKHOA_CHIPHI!$A$2:$D$42,4,FALSE)</f>
        <v>Chi phí cố định</v>
      </c>
      <c r="G379" t="str">
        <f>VLOOKUP(Table6[[#This Row],[Tên khoản mục]],TUKHOA_CHIPHI!$A$2:$D$42,3,FALSE)</f>
        <v>CPNS03</v>
      </c>
      <c r="H379" t="str">
        <f>VLOOKUP(Table6[[#This Row],[Tên khoản mục]],TUKHOA_CHIPHI!$A$2:$D$42,2,FALSE)</f>
        <v>Nhân sự</v>
      </c>
      <c r="I379" t="s">
        <v>579</v>
      </c>
      <c r="J379" s="82">
        <v>112</v>
      </c>
    </row>
    <row r="380" spans="1:10">
      <c r="A380" s="9">
        <v>44594</v>
      </c>
      <c r="B380" s="9" t="str">
        <f>CHOOSE(WEEKDAY(Table6[[#This Row],[Ngày]],1),"CN","T2","T3","T4","T5","T6","T7","CN")</f>
        <v>T4</v>
      </c>
      <c r="C380" t="str">
        <f>"Tháng "&amp;MONTH(Table6[[#This Row],[Ngày]]) &amp; "/" &amp;YEAR(Table6[[#This Row],[Ngày]])</f>
        <v>Tháng 2/2022</v>
      </c>
      <c r="D380" t="str">
        <f>"Q "&amp;IF(Table6[[#This Row],[Ngày]]="","",ROUNDUP(MONTH(Table6[[#This Row],[Ngày]])/3,0)) &amp; "/" &amp;YEAR(Table6[[#This Row],[Ngày]])</f>
        <v>Q 1/2022</v>
      </c>
      <c r="E380">
        <f>YEAR(Table6[[#This Row],[Ngày]])</f>
        <v>2022</v>
      </c>
      <c r="F380" t="str">
        <f>VLOOKUP(Table6[[#This Row],[Tên khoản mục]],TUKHOA_CHIPHI!$A$2:$D$42,4,FALSE)</f>
        <v>Chi phí cố định</v>
      </c>
      <c r="G380" t="str">
        <f>VLOOKUP(Table6[[#This Row],[Tên khoản mục]],TUKHOA_CHIPHI!$A$2:$D$42,3,FALSE)</f>
        <v>CPNS04</v>
      </c>
      <c r="H380" t="str">
        <f>VLOOKUP(Table6[[#This Row],[Tên khoản mục]],TUKHOA_CHIPHI!$A$2:$D$42,2,FALSE)</f>
        <v>Nhân sự</v>
      </c>
      <c r="I380" t="s">
        <v>580</v>
      </c>
      <c r="J380" s="82">
        <v>971</v>
      </c>
    </row>
    <row r="381" spans="1:10">
      <c r="A381" s="9">
        <v>44594</v>
      </c>
      <c r="B381" s="9" t="str">
        <f>CHOOSE(WEEKDAY(Table6[[#This Row],[Ngày]],1),"CN","T2","T3","T4","T5","T6","T7","CN")</f>
        <v>T4</v>
      </c>
      <c r="C381" t="str">
        <f>"Tháng "&amp;MONTH(Table6[[#This Row],[Ngày]]) &amp; "/" &amp;YEAR(Table6[[#This Row],[Ngày]])</f>
        <v>Tháng 2/2022</v>
      </c>
      <c r="D381" t="str">
        <f>"Q "&amp;IF(Table6[[#This Row],[Ngày]]="","",ROUNDUP(MONTH(Table6[[#This Row],[Ngày]])/3,0)) &amp; "/" &amp;YEAR(Table6[[#This Row],[Ngày]])</f>
        <v>Q 1/2022</v>
      </c>
      <c r="E381">
        <f>YEAR(Table6[[#This Row],[Ngày]])</f>
        <v>2022</v>
      </c>
      <c r="F381" t="str">
        <f>VLOOKUP(Table6[[#This Row],[Tên khoản mục]],TUKHOA_CHIPHI!$A$2:$D$42,4,FALSE)</f>
        <v>Chi phí cố định</v>
      </c>
      <c r="G381" t="str">
        <f>VLOOKUP(Table6[[#This Row],[Tên khoản mục]],TUKHOA_CHIPHI!$A$2:$D$42,3,FALSE)</f>
        <v>CPNS05</v>
      </c>
      <c r="H381" t="str">
        <f>VLOOKUP(Table6[[#This Row],[Tên khoản mục]],TUKHOA_CHIPHI!$A$2:$D$42,2,FALSE)</f>
        <v>Nhân sự</v>
      </c>
      <c r="I381" t="s">
        <v>581</v>
      </c>
      <c r="J381" s="82">
        <v>680</v>
      </c>
    </row>
    <row r="382" spans="1:10">
      <c r="A382" s="9">
        <v>44594</v>
      </c>
      <c r="B382" s="9" t="str">
        <f>CHOOSE(WEEKDAY(Table6[[#This Row],[Ngày]],1),"CN","T2","T3","T4","T5","T6","T7","CN")</f>
        <v>T4</v>
      </c>
      <c r="C382" t="str">
        <f>"Tháng "&amp;MONTH(Table6[[#This Row],[Ngày]]) &amp; "/" &amp;YEAR(Table6[[#This Row],[Ngày]])</f>
        <v>Tháng 2/2022</v>
      </c>
      <c r="D382" t="str">
        <f>"Q "&amp;IF(Table6[[#This Row],[Ngày]]="","",ROUNDUP(MONTH(Table6[[#This Row],[Ngày]])/3,0)) &amp; "/" &amp;YEAR(Table6[[#This Row],[Ngày]])</f>
        <v>Q 1/2022</v>
      </c>
      <c r="E382">
        <f>YEAR(Table6[[#This Row],[Ngày]])</f>
        <v>2022</v>
      </c>
      <c r="F382" t="str">
        <f>VLOOKUP(Table6[[#This Row],[Tên khoản mục]],TUKHOA_CHIPHI!$A$2:$D$42,4,FALSE)</f>
        <v>Chi phí cố định</v>
      </c>
      <c r="G382" t="str">
        <f>VLOOKUP(Table6[[#This Row],[Tên khoản mục]],TUKHOA_CHIPHI!$A$2:$D$42,3,FALSE)</f>
        <v>CPNS06</v>
      </c>
      <c r="H382" t="str">
        <f>VLOOKUP(Table6[[#This Row],[Tên khoản mục]],TUKHOA_CHIPHI!$A$2:$D$42,2,FALSE)</f>
        <v>Nhân sự</v>
      </c>
      <c r="I382" t="s">
        <v>582</v>
      </c>
      <c r="J382" s="82">
        <v>126</v>
      </c>
    </row>
    <row r="383" spans="1:10">
      <c r="A383" s="9">
        <v>44594</v>
      </c>
      <c r="B383" s="9" t="str">
        <f>CHOOSE(WEEKDAY(Table6[[#This Row],[Ngày]],1),"CN","T2","T3","T4","T5","T6","T7","CN")</f>
        <v>T4</v>
      </c>
      <c r="C383" t="str">
        <f>"Tháng "&amp;MONTH(Table6[[#This Row],[Ngày]]) &amp; "/" &amp;YEAR(Table6[[#This Row],[Ngày]])</f>
        <v>Tháng 2/2022</v>
      </c>
      <c r="D383" t="str">
        <f>"Q "&amp;IF(Table6[[#This Row],[Ngày]]="","",ROUNDUP(MONTH(Table6[[#This Row],[Ngày]])/3,0)) &amp; "/" &amp;YEAR(Table6[[#This Row],[Ngày]])</f>
        <v>Q 1/2022</v>
      </c>
      <c r="E383">
        <f>YEAR(Table6[[#This Row],[Ngày]])</f>
        <v>2022</v>
      </c>
      <c r="F383" t="str">
        <f>VLOOKUP(Table6[[#This Row],[Tên khoản mục]],TUKHOA_CHIPHI!$A$2:$D$42,4,FALSE)</f>
        <v>Chi phí cố định</v>
      </c>
      <c r="G383" t="str">
        <f>VLOOKUP(Table6[[#This Row],[Tên khoản mục]],TUKHOA_CHIPHI!$A$2:$D$42,3,FALSE)</f>
        <v>CPVP01</v>
      </c>
      <c r="H383" t="str">
        <f>VLOOKUP(Table6[[#This Row],[Tên khoản mục]],TUKHOA_CHIPHI!$A$2:$D$42,2,FALSE)</f>
        <v>Văn phòng</v>
      </c>
      <c r="I383" t="s">
        <v>583</v>
      </c>
      <c r="J383" s="82">
        <v>2054</v>
      </c>
    </row>
    <row r="384" spans="1:10">
      <c r="A384" s="9">
        <v>44594</v>
      </c>
      <c r="B384" s="9" t="str">
        <f>CHOOSE(WEEKDAY(Table6[[#This Row],[Ngày]],1),"CN","T2","T3","T4","T5","T6","T7","CN")</f>
        <v>T4</v>
      </c>
      <c r="C384" t="str">
        <f>"Tháng "&amp;MONTH(Table6[[#This Row],[Ngày]]) &amp; "/" &amp;YEAR(Table6[[#This Row],[Ngày]])</f>
        <v>Tháng 2/2022</v>
      </c>
      <c r="D384" t="str">
        <f>"Q "&amp;IF(Table6[[#This Row],[Ngày]]="","",ROUNDUP(MONTH(Table6[[#This Row],[Ngày]])/3,0)) &amp; "/" &amp;YEAR(Table6[[#This Row],[Ngày]])</f>
        <v>Q 1/2022</v>
      </c>
      <c r="E384">
        <f>YEAR(Table6[[#This Row],[Ngày]])</f>
        <v>2022</v>
      </c>
      <c r="F384" t="str">
        <f>VLOOKUP(Table6[[#This Row],[Tên khoản mục]],TUKHOA_CHIPHI!$A$2:$D$42,4,FALSE)</f>
        <v>Chi phí cố định</v>
      </c>
      <c r="G384" t="str">
        <f>VLOOKUP(Table6[[#This Row],[Tên khoản mục]],TUKHOA_CHIPHI!$A$2:$D$42,3,FALSE)</f>
        <v>CPVP02</v>
      </c>
      <c r="H384" t="str">
        <f>VLOOKUP(Table6[[#This Row],[Tên khoản mục]],TUKHOA_CHIPHI!$A$2:$D$42,2,FALSE)</f>
        <v>Văn phòng</v>
      </c>
      <c r="I384" t="s">
        <v>584</v>
      </c>
      <c r="J384" s="82">
        <v>133</v>
      </c>
    </row>
    <row r="385" spans="1:10">
      <c r="A385" s="9">
        <v>44593</v>
      </c>
      <c r="B385" s="9" t="str">
        <f>CHOOSE(WEEKDAY(Table6[[#This Row],[Ngày]],1),"CN","T2","T3","T4","T5","T6","T7","CN")</f>
        <v>T3</v>
      </c>
      <c r="C385" t="str">
        <f>"Tháng "&amp;MONTH(Table6[[#This Row],[Ngày]]) &amp; "/" &amp;YEAR(Table6[[#This Row],[Ngày]])</f>
        <v>Tháng 2/2022</v>
      </c>
      <c r="D385" t="str">
        <f>"Q "&amp;IF(Table6[[#This Row],[Ngày]]="","",ROUNDUP(MONTH(Table6[[#This Row],[Ngày]])/3,0)) &amp; "/" &amp;YEAR(Table6[[#This Row],[Ngày]])</f>
        <v>Q 1/2022</v>
      </c>
      <c r="E385">
        <f>YEAR(Table6[[#This Row],[Ngày]])</f>
        <v>2022</v>
      </c>
      <c r="F385" t="str">
        <f>VLOOKUP(Table6[[#This Row],[Tên khoản mục]],TUKHOA_CHIPHI!$A$2:$D$42,4,FALSE)</f>
        <v>Chi phí cố định</v>
      </c>
      <c r="G385" t="str">
        <f>VLOOKUP(Table6[[#This Row],[Tên khoản mục]],TUKHOA_CHIPHI!$A$2:$D$42,3,FALSE)</f>
        <v>CPLV</v>
      </c>
      <c r="H385" t="str">
        <f>VLOOKUP(Table6[[#This Row],[Tên khoản mục]],TUKHOA_CHIPHI!$A$2:$D$42,2,FALSE)</f>
        <v>Chi phí khác</v>
      </c>
      <c r="I385" t="s">
        <v>585</v>
      </c>
      <c r="J385" s="82">
        <v>42</v>
      </c>
    </row>
    <row r="386" spans="1:10">
      <c r="A386" s="9">
        <v>44593</v>
      </c>
      <c r="B386" s="9" t="str">
        <f>CHOOSE(WEEKDAY(Table6[[#This Row],[Ngày]],1),"CN","T2","T3","T4","T5","T6","T7","CN")</f>
        <v>T3</v>
      </c>
      <c r="C386" t="str">
        <f>"Tháng "&amp;MONTH(Table6[[#This Row],[Ngày]]) &amp; "/" &amp;YEAR(Table6[[#This Row],[Ngày]])</f>
        <v>Tháng 2/2022</v>
      </c>
      <c r="D386" t="str">
        <f>"Q "&amp;IF(Table6[[#This Row],[Ngày]]="","",ROUNDUP(MONTH(Table6[[#This Row],[Ngày]])/3,0)) &amp; "/" &amp;YEAR(Table6[[#This Row],[Ngày]])</f>
        <v>Q 1/2022</v>
      </c>
      <c r="E386">
        <f>YEAR(Table6[[#This Row],[Ngày]])</f>
        <v>2022</v>
      </c>
      <c r="F386" t="str">
        <f>VLOOKUP(Table6[[#This Row],[Tên khoản mục]],TUKHOA_CHIPHI!$A$2:$D$42,4,FALSE)</f>
        <v>Chi phí cố định</v>
      </c>
      <c r="G386" t="str">
        <f>VLOOKUP(Table6[[#This Row],[Tên khoản mục]],TUKHOA_CHIPHI!$A$2:$D$42,3,FALSE)</f>
        <v>CPCT</v>
      </c>
      <c r="H386" t="str">
        <f>VLOOKUP(Table6[[#This Row],[Tên khoản mục]],TUKHOA_CHIPHI!$A$2:$D$42,2,FALSE)</f>
        <v>Chi phí khác</v>
      </c>
      <c r="I386" t="s">
        <v>586</v>
      </c>
      <c r="J386" s="82">
        <v>100</v>
      </c>
    </row>
    <row r="387" spans="1:10">
      <c r="A387" s="9">
        <v>44593</v>
      </c>
      <c r="B387" s="9" t="str">
        <f>CHOOSE(WEEKDAY(Table6[[#This Row],[Ngày]],1),"CN","T2","T3","T4","T5","T6","T7","CN")</f>
        <v>T3</v>
      </c>
      <c r="C387" t="str">
        <f>"Tháng "&amp;MONTH(Table6[[#This Row],[Ngày]]) &amp; "/" &amp;YEAR(Table6[[#This Row],[Ngày]])</f>
        <v>Tháng 2/2022</v>
      </c>
      <c r="D387" t="str">
        <f>"Q "&amp;IF(Table6[[#This Row],[Ngày]]="","",ROUNDUP(MONTH(Table6[[#This Row],[Ngày]])/3,0)) &amp; "/" &amp;YEAR(Table6[[#This Row],[Ngày]])</f>
        <v>Q 1/2022</v>
      </c>
      <c r="E387">
        <f>YEAR(Table6[[#This Row],[Ngày]])</f>
        <v>2022</v>
      </c>
      <c r="F387" t="str">
        <f>VLOOKUP(Table6[[#This Row],[Tên khoản mục]],TUKHOA_CHIPHI!$A$2:$D$42,4,FALSE)</f>
        <v>Chi phí cố định</v>
      </c>
      <c r="G387" t="str">
        <f>VLOOKUP(Table6[[#This Row],[Tên khoản mục]],TUKHOA_CHIPHI!$A$2:$D$42,3,FALSE)</f>
        <v>CPTK</v>
      </c>
      <c r="H387" t="str">
        <f>VLOOKUP(Table6[[#This Row],[Tên khoản mục]],TUKHOA_CHIPHI!$A$2:$D$42,2,FALSE)</f>
        <v>Chi phí khác</v>
      </c>
      <c r="I387" t="s">
        <v>587</v>
      </c>
      <c r="J387" s="82">
        <v>100</v>
      </c>
    </row>
    <row r="388" spans="1:10">
      <c r="A388" s="9">
        <v>44593</v>
      </c>
      <c r="B388" s="9" t="str">
        <f>CHOOSE(WEEKDAY(Table6[[#This Row],[Ngày]],1),"CN","T2","T3","T4","T5","T6","T7","CN")</f>
        <v>T3</v>
      </c>
      <c r="C388" t="str">
        <f>"Tháng "&amp;MONTH(Table6[[#This Row],[Ngày]]) &amp; "/" &amp;YEAR(Table6[[#This Row],[Ngày]])</f>
        <v>Tháng 2/2022</v>
      </c>
      <c r="D388" t="str">
        <f>"Q "&amp;IF(Table6[[#This Row],[Ngày]]="","",ROUNDUP(MONTH(Table6[[#This Row],[Ngày]])/3,0)) &amp; "/" &amp;YEAR(Table6[[#This Row],[Ngày]])</f>
        <v>Q 1/2022</v>
      </c>
      <c r="E388">
        <f>YEAR(Table6[[#This Row],[Ngày]])</f>
        <v>2022</v>
      </c>
      <c r="F388" t="str">
        <f>VLOOKUP(Table6[[#This Row],[Tên khoản mục]],TUKHOA_CHIPHI!$A$2:$D$42,4,FALSE)</f>
        <v>Chi phí cố định</v>
      </c>
      <c r="G388" t="str">
        <f>VLOOKUP(Table6[[#This Row],[Tên khoản mục]],TUKHOA_CHIPHI!$A$2:$D$42,3,FALSE)</f>
        <v>CPDV</v>
      </c>
      <c r="H388" t="str">
        <f>VLOOKUP(Table6[[#This Row],[Tên khoản mục]],TUKHOA_CHIPHI!$A$2:$D$42,2,FALSE)</f>
        <v>Chi phí khác</v>
      </c>
      <c r="I388" t="s">
        <v>588</v>
      </c>
      <c r="J388" s="82">
        <v>207</v>
      </c>
    </row>
    <row r="389" spans="1:10">
      <c r="A389" s="9">
        <v>44593</v>
      </c>
      <c r="B389" s="9" t="str">
        <f>CHOOSE(WEEKDAY(Table6[[#This Row],[Ngày]],1),"CN","T2","T3","T4","T5","T6","T7","CN")</f>
        <v>T3</v>
      </c>
      <c r="C389" t="str">
        <f>"Tháng "&amp;MONTH(Table6[[#This Row],[Ngày]]) &amp; "/" &amp;YEAR(Table6[[#This Row],[Ngày]])</f>
        <v>Tháng 2/2022</v>
      </c>
      <c r="D389" t="str">
        <f>"Q "&amp;IF(Table6[[#This Row],[Ngày]]="","",ROUNDUP(MONTH(Table6[[#This Row],[Ngày]])/3,0)) &amp; "/" &amp;YEAR(Table6[[#This Row],[Ngày]])</f>
        <v>Q 1/2022</v>
      </c>
      <c r="E389">
        <f>YEAR(Table6[[#This Row],[Ngày]])</f>
        <v>2022</v>
      </c>
      <c r="F389" t="str">
        <f>VLOOKUP(Table6[[#This Row],[Tên khoản mục]],TUKHOA_CHIPHI!$A$2:$D$42,4,FALSE)</f>
        <v>Chi phí cố định</v>
      </c>
      <c r="G389" t="str">
        <f>VLOOKUP(Table6[[#This Row],[Tên khoản mục]],TUKHOA_CHIPHI!$A$2:$D$42,3,FALSE)</f>
        <v>NDTH</v>
      </c>
      <c r="H389" t="str">
        <f>VLOOKUP(Table6[[#This Row],[Tên khoản mục]],TUKHOA_CHIPHI!$A$2:$D$42,2,FALSE)</f>
        <v>Chi phí khác</v>
      </c>
      <c r="I389" t="s">
        <v>589</v>
      </c>
      <c r="J389" s="82">
        <v>810</v>
      </c>
    </row>
    <row r="390" spans="1:10">
      <c r="A390" s="9">
        <v>44593</v>
      </c>
      <c r="B390" s="9" t="str">
        <f>CHOOSE(WEEKDAY(Table6[[#This Row],[Ngày]],1),"CN","T2","T3","T4","T5","T6","T7","CN")</f>
        <v>T3</v>
      </c>
      <c r="C390" t="str">
        <f>"Tháng "&amp;MONTH(Table6[[#This Row],[Ngày]]) &amp; "/" &amp;YEAR(Table6[[#This Row],[Ngày]])</f>
        <v>Tháng 2/2022</v>
      </c>
      <c r="D390" t="str">
        <f>"Q "&amp;IF(Table6[[#This Row],[Ngày]]="","",ROUNDUP(MONTH(Table6[[#This Row],[Ngày]])/3,0)) &amp; "/" &amp;YEAR(Table6[[#This Row],[Ngày]])</f>
        <v>Q 1/2022</v>
      </c>
      <c r="E390">
        <f>YEAR(Table6[[#This Row],[Ngày]])</f>
        <v>2022</v>
      </c>
      <c r="F390" t="str">
        <f>VLOOKUP(Table6[[#This Row],[Tên khoản mục]],TUKHOA_CHIPHI!$A$2:$D$42,4,FALSE)</f>
        <v>Chi phí biển đổi</v>
      </c>
      <c r="G390" t="str">
        <f>VLOOKUP(Table6[[#This Row],[Tên khoản mục]],TUKHOA_CHIPHI!$A$2:$D$42,3,FALSE)</f>
        <v>CPHH01</v>
      </c>
      <c r="H390" t="str">
        <f>VLOOKUP(Table6[[#This Row],[Tên khoản mục]],TUKHOA_CHIPHI!$A$2:$D$42,2,FALSE)</f>
        <v>Chi phí khác</v>
      </c>
      <c r="I390" t="s">
        <v>590</v>
      </c>
      <c r="J390" s="82">
        <v>186</v>
      </c>
    </row>
    <row r="391" spans="1:10">
      <c r="A391" s="9">
        <v>44593</v>
      </c>
      <c r="B391" s="9" t="str">
        <f>CHOOSE(WEEKDAY(Table6[[#This Row],[Ngày]],1),"CN","T2","T3","T4","T5","T6","T7","CN")</f>
        <v>T3</v>
      </c>
      <c r="C391" t="str">
        <f>"Tháng "&amp;MONTH(Table6[[#This Row],[Ngày]]) &amp; "/" &amp;YEAR(Table6[[#This Row],[Ngày]])</f>
        <v>Tháng 2/2022</v>
      </c>
      <c r="D391" t="str">
        <f>"Q "&amp;IF(Table6[[#This Row],[Ngày]]="","",ROUNDUP(MONTH(Table6[[#This Row],[Ngày]])/3,0)) &amp; "/" &amp;YEAR(Table6[[#This Row],[Ngày]])</f>
        <v>Q 1/2022</v>
      </c>
      <c r="E391">
        <f>YEAR(Table6[[#This Row],[Ngày]])</f>
        <v>2022</v>
      </c>
      <c r="F391" t="str">
        <f>VLOOKUP(Table6[[#This Row],[Tên khoản mục]],TUKHOA_CHIPHI!$A$2:$D$42,4,FALSE)</f>
        <v>Chi phí biển đổi</v>
      </c>
      <c r="G391" t="str">
        <f>VLOOKUP(Table6[[#This Row],[Tên khoản mục]],TUKHOA_CHIPHI!$A$2:$D$42,3,FALSE)</f>
        <v>CPHH02</v>
      </c>
      <c r="H391" t="str">
        <f>VLOOKUP(Table6[[#This Row],[Tên khoản mục]],TUKHOA_CHIPHI!$A$2:$D$42,2,FALSE)</f>
        <v>Chi phí khác</v>
      </c>
      <c r="I391" t="s">
        <v>591</v>
      </c>
      <c r="J391" s="82">
        <v>100</v>
      </c>
    </row>
    <row r="392" spans="1:10">
      <c r="A392" s="9">
        <v>44593</v>
      </c>
      <c r="B392" s="9" t="str">
        <f>CHOOSE(WEEKDAY(Table6[[#This Row],[Ngày]],1),"CN","T2","T3","T4","T5","T6","T7","CN")</f>
        <v>T3</v>
      </c>
      <c r="C392" t="str">
        <f>"Tháng "&amp;MONTH(Table6[[#This Row],[Ngày]]) &amp; "/" &amp;YEAR(Table6[[#This Row],[Ngày]])</f>
        <v>Tháng 2/2022</v>
      </c>
      <c r="D392" t="str">
        <f>"Q "&amp;IF(Table6[[#This Row],[Ngày]]="","",ROUNDUP(MONTH(Table6[[#This Row],[Ngày]])/3,0)) &amp; "/" &amp;YEAR(Table6[[#This Row],[Ngày]])</f>
        <v>Q 1/2022</v>
      </c>
      <c r="E392">
        <f>YEAR(Table6[[#This Row],[Ngày]])</f>
        <v>2022</v>
      </c>
      <c r="F392" t="str">
        <f>VLOOKUP(Table6[[#This Row],[Tên khoản mục]],TUKHOA_CHIPHI!$A$2:$D$42,4,FALSE)</f>
        <v>Chi phí biển đổi</v>
      </c>
      <c r="G392" t="str">
        <f>VLOOKUP(Table6[[#This Row],[Tên khoản mục]],TUKHOA_CHIPHI!$A$2:$D$42,3,FALSE)</f>
        <v>CPHH03</v>
      </c>
      <c r="H392" t="str">
        <f>VLOOKUP(Table6[[#This Row],[Tên khoản mục]],TUKHOA_CHIPHI!$A$2:$D$42,2,FALSE)</f>
        <v>Chi phí khác</v>
      </c>
      <c r="I392" t="s">
        <v>592</v>
      </c>
      <c r="J392" s="82">
        <v>75</v>
      </c>
    </row>
    <row r="393" spans="1:10">
      <c r="A393" s="9">
        <v>44712</v>
      </c>
      <c r="B393" s="9" t="str">
        <f>CHOOSE(WEEKDAY(Table6[[#This Row],[Ngày]],1),"CN","T2","T3","T4","T5","T6","T7","CN")</f>
        <v>T3</v>
      </c>
      <c r="C393" t="str">
        <f>"Tháng "&amp;MONTH(Table6[[#This Row],[Ngày]]) &amp; "/" &amp;YEAR(Table6[[#This Row],[Ngày]])</f>
        <v>Tháng 5/2022</v>
      </c>
      <c r="D393" t="str">
        <f>"Q "&amp;IF(Table6[[#This Row],[Ngày]]="","",ROUNDUP(MONTH(Table6[[#This Row],[Ngày]])/3,0)) &amp; "/" &amp;YEAR(Table6[[#This Row],[Ngày]])</f>
        <v>Q 2/2022</v>
      </c>
      <c r="E393">
        <f>YEAR(Table6[[#This Row],[Ngày]])</f>
        <v>2022</v>
      </c>
      <c r="F393" t="str">
        <f>VLOOKUP(Table6[[#This Row],[Tên khoản mục]],TUKHOA_CHIPHI!$A$2:$D$42,4,FALSE)</f>
        <v>Chi phí biển đổi</v>
      </c>
      <c r="G393" t="str">
        <f>VLOOKUP(Table6[[#This Row],[Tên khoản mục]],TUKHOA_CHIPHI!$A$2:$D$42,3,FALSE)</f>
        <v>CPVC01</v>
      </c>
      <c r="H393" t="str">
        <f>VLOOKUP(Table6[[#This Row],[Tên khoản mục]],TUKHOA_CHIPHI!$A$2:$D$42,2,FALSE)</f>
        <v>Logistics</v>
      </c>
      <c r="I393" t="s">
        <v>593</v>
      </c>
      <c r="J393" s="82">
        <v>181.68888888888887</v>
      </c>
    </row>
    <row r="394" spans="1:10">
      <c r="A394" s="9">
        <v>44709</v>
      </c>
      <c r="B394" s="9" t="str">
        <f>CHOOSE(WEEKDAY(Table6[[#This Row],[Ngày]],1),"CN","T2","T3","T4","T5","T6","T7","CN")</f>
        <v>T7</v>
      </c>
      <c r="C394" t="str">
        <f>"Tháng "&amp;MONTH(Table6[[#This Row],[Ngày]]) &amp; "/" &amp;YEAR(Table6[[#This Row],[Ngày]])</f>
        <v>Tháng 5/2022</v>
      </c>
      <c r="D394" t="str">
        <f>"Q "&amp;IF(Table6[[#This Row],[Ngày]]="","",ROUNDUP(MONTH(Table6[[#This Row],[Ngày]])/3,0)) &amp; "/" &amp;YEAR(Table6[[#This Row],[Ngày]])</f>
        <v>Q 2/2022</v>
      </c>
      <c r="E394">
        <f>YEAR(Table6[[#This Row],[Ngày]])</f>
        <v>2022</v>
      </c>
      <c r="F394" t="str">
        <f>VLOOKUP(Table6[[#This Row],[Tên khoản mục]],TUKHOA_CHIPHI!$A$2:$D$42,4,FALSE)</f>
        <v>Chi phí biển đổi</v>
      </c>
      <c r="G394" t="str">
        <f>VLOOKUP(Table6[[#This Row],[Tên khoản mục]],TUKHOA_CHIPHI!$A$2:$D$42,3,FALSE)</f>
        <v>CPVC02</v>
      </c>
      <c r="H394" t="str">
        <f>VLOOKUP(Table6[[#This Row],[Tên khoản mục]],TUKHOA_CHIPHI!$A$2:$D$42,2,FALSE)</f>
        <v>Logistics</v>
      </c>
      <c r="I394" t="s">
        <v>594</v>
      </c>
      <c r="J394" s="82">
        <v>123.2</v>
      </c>
    </row>
    <row r="395" spans="1:10">
      <c r="A395" s="9">
        <v>44708</v>
      </c>
      <c r="B395" s="9" t="str">
        <f>CHOOSE(WEEKDAY(Table6[[#This Row],[Ngày]],1),"CN","T2","T3","T4","T5","T6","T7","CN")</f>
        <v>T6</v>
      </c>
      <c r="C395" t="str">
        <f>"Tháng "&amp;MONTH(Table6[[#This Row],[Ngày]]) &amp; "/" &amp;YEAR(Table6[[#This Row],[Ngày]])</f>
        <v>Tháng 5/2022</v>
      </c>
      <c r="D395" t="str">
        <f>"Q "&amp;IF(Table6[[#This Row],[Ngày]]="","",ROUNDUP(MONTH(Table6[[#This Row],[Ngày]])/3,0)) &amp; "/" &amp;YEAR(Table6[[#This Row],[Ngày]])</f>
        <v>Q 2/2022</v>
      </c>
      <c r="E395">
        <f>YEAR(Table6[[#This Row],[Ngày]])</f>
        <v>2022</v>
      </c>
      <c r="F395" t="str">
        <f>VLOOKUP(Table6[[#This Row],[Tên khoản mục]],TUKHOA_CHIPHI!$A$2:$D$42,4,FALSE)</f>
        <v>Chi phí biển đổi</v>
      </c>
      <c r="G395" t="str">
        <f>VLOOKUP(Table6[[#This Row],[Tên khoản mục]],TUKHOA_CHIPHI!$A$2:$D$42,3,FALSE)</f>
        <v>CPVC03</v>
      </c>
      <c r="H395" t="str">
        <f>VLOOKUP(Table6[[#This Row],[Tên khoản mục]],TUKHOA_CHIPHI!$A$2:$D$42,2,FALSE)</f>
        <v>Logistics</v>
      </c>
      <c r="I395" t="s">
        <v>595</v>
      </c>
      <c r="J395" s="82">
        <v>129.42222222222222</v>
      </c>
    </row>
    <row r="396" spans="1:10">
      <c r="A396" s="9">
        <v>44708</v>
      </c>
      <c r="B396" s="9" t="str">
        <f>CHOOSE(WEEKDAY(Table6[[#This Row],[Ngày]],1),"CN","T2","T3","T4","T5","T6","T7","CN")</f>
        <v>T6</v>
      </c>
      <c r="C396" t="str">
        <f>"Tháng "&amp;MONTH(Table6[[#This Row],[Ngày]]) &amp; "/" &amp;YEAR(Table6[[#This Row],[Ngày]])</f>
        <v>Tháng 5/2022</v>
      </c>
      <c r="D396" t="str">
        <f>"Q "&amp;IF(Table6[[#This Row],[Ngày]]="","",ROUNDUP(MONTH(Table6[[#This Row],[Ngày]])/3,0)) &amp; "/" &amp;YEAR(Table6[[#This Row],[Ngày]])</f>
        <v>Q 2/2022</v>
      </c>
      <c r="E396">
        <f>YEAR(Table6[[#This Row],[Ngày]])</f>
        <v>2022</v>
      </c>
      <c r="F396" t="str">
        <f>VLOOKUP(Table6[[#This Row],[Tên khoản mục]],TUKHOA_CHIPHI!$A$2:$D$42,4,FALSE)</f>
        <v>Chi phí biển đổi</v>
      </c>
      <c r="G396" t="str">
        <f>VLOOKUP(Table6[[#This Row],[Tên khoản mục]],TUKHOA_CHIPHI!$A$2:$D$42,3,FALSE)</f>
        <v>CPVC04</v>
      </c>
      <c r="H396" t="str">
        <f>VLOOKUP(Table6[[#This Row],[Tên khoản mục]],TUKHOA_CHIPHI!$A$2:$D$42,2,FALSE)</f>
        <v>Logistics</v>
      </c>
      <c r="I396" t="s">
        <v>596</v>
      </c>
      <c r="J396" s="82">
        <v>134.4</v>
      </c>
    </row>
    <row r="397" spans="1:10">
      <c r="A397" s="9">
        <v>44708</v>
      </c>
      <c r="B397" s="9" t="str">
        <f>CHOOSE(WEEKDAY(Table6[[#This Row],[Ngày]],1),"CN","T2","T3","T4","T5","T6","T7","CN")</f>
        <v>T6</v>
      </c>
      <c r="C397" t="str">
        <f>"Tháng "&amp;MONTH(Table6[[#This Row],[Ngày]]) &amp; "/" &amp;YEAR(Table6[[#This Row],[Ngày]])</f>
        <v>Tháng 5/2022</v>
      </c>
      <c r="D397" t="str">
        <f>"Q "&amp;IF(Table6[[#This Row],[Ngày]]="","",ROUNDUP(MONTH(Table6[[#This Row],[Ngày]])/3,0)) &amp; "/" &amp;YEAR(Table6[[#This Row],[Ngày]])</f>
        <v>Q 2/2022</v>
      </c>
      <c r="E397">
        <f>YEAR(Table6[[#This Row],[Ngày]])</f>
        <v>2022</v>
      </c>
      <c r="F397" t="str">
        <f>VLOOKUP(Table6[[#This Row],[Tên khoản mục]],TUKHOA_CHIPHI!$A$2:$D$42,4,FALSE)</f>
        <v>Chi phí biển đổi</v>
      </c>
      <c r="G397" t="str">
        <f>VLOOKUP(Table6[[#This Row],[Tên khoản mục]],TUKHOA_CHIPHI!$A$2:$D$42,3,FALSE)</f>
        <v>CPMRFB01</v>
      </c>
      <c r="H397" t="str">
        <f>VLOOKUP(Table6[[#This Row],[Tên khoản mục]],TUKHOA_CHIPHI!$A$2:$D$42,2,FALSE)</f>
        <v>Marketing</v>
      </c>
      <c r="I397" t="s">
        <v>632</v>
      </c>
      <c r="J397" s="82">
        <v>1838</v>
      </c>
    </row>
    <row r="398" spans="1:10">
      <c r="A398" s="9">
        <v>44708</v>
      </c>
      <c r="B398" s="9" t="str">
        <f>CHOOSE(WEEKDAY(Table6[[#This Row],[Ngày]],1),"CN","T2","T3","T4","T5","T6","T7","CN")</f>
        <v>T6</v>
      </c>
      <c r="C398" t="str">
        <f>"Tháng "&amp;MONTH(Table6[[#This Row],[Ngày]]) &amp; "/" &amp;YEAR(Table6[[#This Row],[Ngày]])</f>
        <v>Tháng 5/2022</v>
      </c>
      <c r="D398" t="str">
        <f>"Q "&amp;IF(Table6[[#This Row],[Ngày]]="","",ROUNDUP(MONTH(Table6[[#This Row],[Ngày]])/3,0)) &amp; "/" &amp;YEAR(Table6[[#This Row],[Ngày]])</f>
        <v>Q 2/2022</v>
      </c>
      <c r="E398">
        <f>YEAR(Table6[[#This Row],[Ngày]])</f>
        <v>2022</v>
      </c>
      <c r="F398" t="str">
        <f>VLOOKUP(Table6[[#This Row],[Tên khoản mục]],TUKHOA_CHIPHI!$A$2:$D$42,4,FALSE)</f>
        <v>Chi phí biển đổi</v>
      </c>
      <c r="G398" t="str">
        <f>VLOOKUP(Table6[[#This Row],[Tên khoản mục]],TUKHOA_CHIPHI!$A$2:$D$42,3,FALSE)</f>
        <v>CPMRFB02</v>
      </c>
      <c r="H398" t="str">
        <f>VLOOKUP(Table6[[#This Row],[Tên khoản mục]],TUKHOA_CHIPHI!$A$2:$D$42,2,FALSE)</f>
        <v>Marketing</v>
      </c>
      <c r="I398" t="s">
        <v>633</v>
      </c>
      <c r="J398" s="82">
        <v>1749</v>
      </c>
    </row>
    <row r="399" spans="1:10">
      <c r="A399" s="9">
        <v>44707</v>
      </c>
      <c r="B399" s="9" t="str">
        <f>CHOOSE(WEEKDAY(Table6[[#This Row],[Ngày]],1),"CN","T2","T3","T4","T5","T6","T7","CN")</f>
        <v>T5</v>
      </c>
      <c r="C399" t="str">
        <f>"Tháng "&amp;MONTH(Table6[[#This Row],[Ngày]]) &amp; "/" &amp;YEAR(Table6[[#This Row],[Ngày]])</f>
        <v>Tháng 5/2022</v>
      </c>
      <c r="D399" t="str">
        <f>"Q "&amp;IF(Table6[[#This Row],[Ngày]]="","",ROUNDUP(MONTH(Table6[[#This Row],[Ngày]])/3,0)) &amp; "/" &amp;YEAR(Table6[[#This Row],[Ngày]])</f>
        <v>Q 2/2022</v>
      </c>
      <c r="E399">
        <f>YEAR(Table6[[#This Row],[Ngày]])</f>
        <v>2022</v>
      </c>
      <c r="F399" t="str">
        <f>VLOOKUP(Table6[[#This Row],[Tên khoản mục]],TUKHOA_CHIPHI!$A$2:$D$42,4,FALSE)</f>
        <v>Chi phí biển đổi</v>
      </c>
      <c r="G399" t="str">
        <f>VLOOKUP(Table6[[#This Row],[Tên khoản mục]],TUKHOA_CHIPHI!$A$2:$D$42,3,FALSE)</f>
        <v>CPMRYTB01</v>
      </c>
      <c r="H399" t="str">
        <f>VLOOKUP(Table6[[#This Row],[Tên khoản mục]],TUKHOA_CHIPHI!$A$2:$D$42,2,FALSE)</f>
        <v>Marketing</v>
      </c>
      <c r="I399" t="s">
        <v>636</v>
      </c>
      <c r="J399" s="82">
        <v>1825</v>
      </c>
    </row>
    <row r="400" spans="1:10">
      <c r="A400" s="9">
        <v>44705</v>
      </c>
      <c r="B400" s="9" t="str">
        <f>CHOOSE(WEEKDAY(Table6[[#This Row],[Ngày]],1),"CN","T2","T3","T4","T5","T6","T7","CN")</f>
        <v>T3</v>
      </c>
      <c r="C400" t="str">
        <f>"Tháng "&amp;MONTH(Table6[[#This Row],[Ngày]]) &amp; "/" &amp;YEAR(Table6[[#This Row],[Ngày]])</f>
        <v>Tháng 5/2022</v>
      </c>
      <c r="D400" t="str">
        <f>"Q "&amp;IF(Table6[[#This Row],[Ngày]]="","",ROUNDUP(MONTH(Table6[[#This Row],[Ngày]])/3,0)) &amp; "/" &amp;YEAR(Table6[[#This Row],[Ngày]])</f>
        <v>Q 2/2022</v>
      </c>
      <c r="E400">
        <f>YEAR(Table6[[#This Row],[Ngày]])</f>
        <v>2022</v>
      </c>
      <c r="F400" t="str">
        <f>VLOOKUP(Table6[[#This Row],[Tên khoản mục]],TUKHOA_CHIPHI!$A$2:$D$42,4,FALSE)</f>
        <v>Chi phí biển đổi</v>
      </c>
      <c r="G400" t="str">
        <f>VLOOKUP(Table6[[#This Row],[Tên khoản mục]],TUKHOA_CHIPHI!$A$2:$D$42,3,FALSE)</f>
        <v>CPMRYTB01</v>
      </c>
      <c r="H400" t="str">
        <f>VLOOKUP(Table6[[#This Row],[Tên khoản mục]],TUKHOA_CHIPHI!$A$2:$D$42,2,FALSE)</f>
        <v>Marketing</v>
      </c>
      <c r="I400" t="s">
        <v>636</v>
      </c>
      <c r="J400" s="82">
        <v>1789</v>
      </c>
    </row>
    <row r="401" spans="1:10">
      <c r="A401" s="9">
        <v>44705</v>
      </c>
      <c r="B401" s="9" t="str">
        <f>CHOOSE(WEEKDAY(Table6[[#This Row],[Ngày]],1),"CN","T2","T3","T4","T5","T6","T7","CN")</f>
        <v>T3</v>
      </c>
      <c r="C401" t="str">
        <f>"Tháng "&amp;MONTH(Table6[[#This Row],[Ngày]]) &amp; "/" &amp;YEAR(Table6[[#This Row],[Ngày]])</f>
        <v>Tháng 5/2022</v>
      </c>
      <c r="D401" t="str">
        <f>"Q "&amp;IF(Table6[[#This Row],[Ngày]]="","",ROUNDUP(MONTH(Table6[[#This Row],[Ngày]])/3,0)) &amp; "/" &amp;YEAR(Table6[[#This Row],[Ngày]])</f>
        <v>Q 2/2022</v>
      </c>
      <c r="E401">
        <f>YEAR(Table6[[#This Row],[Ngày]])</f>
        <v>2022</v>
      </c>
      <c r="F401" t="str">
        <f>VLOOKUP(Table6[[#This Row],[Tên khoản mục]],TUKHOA_CHIPHI!$A$2:$D$42,4,FALSE)</f>
        <v>Chi phí biển đổi</v>
      </c>
      <c r="G401" t="str">
        <f>VLOOKUP(Table6[[#This Row],[Tên khoản mục]],TUKHOA_CHIPHI!$A$2:$D$42,3,FALSE)</f>
        <v>CPMREC01</v>
      </c>
      <c r="H401" t="str">
        <f>VLOOKUP(Table6[[#This Row],[Tên khoản mục]],TUKHOA_CHIPHI!$A$2:$D$42,2,FALSE)</f>
        <v>Marketing</v>
      </c>
      <c r="I401" t="s">
        <v>641</v>
      </c>
      <c r="J401" s="82">
        <v>1796</v>
      </c>
    </row>
    <row r="402" spans="1:10">
      <c r="A402" s="9">
        <v>44705</v>
      </c>
      <c r="B402" s="9" t="str">
        <f>CHOOSE(WEEKDAY(Table6[[#This Row],[Ngày]],1),"CN","T2","T3","T4","T5","T6","T7","CN")</f>
        <v>T3</v>
      </c>
      <c r="C402" t="str">
        <f>"Tháng "&amp;MONTH(Table6[[#This Row],[Ngày]]) &amp; "/" &amp;YEAR(Table6[[#This Row],[Ngày]])</f>
        <v>Tháng 5/2022</v>
      </c>
      <c r="D402" t="str">
        <f>"Q "&amp;IF(Table6[[#This Row],[Ngày]]="","",ROUNDUP(MONTH(Table6[[#This Row],[Ngày]])/3,0)) &amp; "/" &amp;YEAR(Table6[[#This Row],[Ngày]])</f>
        <v>Q 2/2022</v>
      </c>
      <c r="E402">
        <f>YEAR(Table6[[#This Row],[Ngày]])</f>
        <v>2022</v>
      </c>
      <c r="F402" t="str">
        <f>VLOOKUP(Table6[[#This Row],[Tên khoản mục]],TUKHOA_CHIPHI!$A$2:$D$42,4,FALSE)</f>
        <v>Chi phí biển đổi</v>
      </c>
      <c r="G402" t="str">
        <f>VLOOKUP(Table6[[#This Row],[Tên khoản mục]],TUKHOA_CHIPHI!$A$2:$D$42,3,FALSE)</f>
        <v>CPMREC02</v>
      </c>
      <c r="H402" t="str">
        <f>VLOOKUP(Table6[[#This Row],[Tên khoản mục]],TUKHOA_CHIPHI!$A$2:$D$42,2,FALSE)</f>
        <v>Marketing</v>
      </c>
      <c r="I402" t="s">
        <v>642</v>
      </c>
      <c r="J402" s="82">
        <v>1701</v>
      </c>
    </row>
    <row r="403" spans="1:10">
      <c r="A403" s="9">
        <v>44705</v>
      </c>
      <c r="B403" s="9" t="str">
        <f>CHOOSE(WEEKDAY(Table6[[#This Row],[Ngày]],1),"CN","T2","T3","T4","T5","T6","T7","CN")</f>
        <v>T3</v>
      </c>
      <c r="C403" t="str">
        <f>"Tháng "&amp;MONTH(Table6[[#This Row],[Ngày]]) &amp; "/" &amp;YEAR(Table6[[#This Row],[Ngày]])</f>
        <v>Tháng 5/2022</v>
      </c>
      <c r="D403" t="str">
        <f>"Q "&amp;IF(Table6[[#This Row],[Ngày]]="","",ROUNDUP(MONTH(Table6[[#This Row],[Ngày]])/3,0)) &amp; "/" &amp;YEAR(Table6[[#This Row],[Ngày]])</f>
        <v>Q 2/2022</v>
      </c>
      <c r="E403">
        <f>YEAR(Table6[[#This Row],[Ngày]])</f>
        <v>2022</v>
      </c>
      <c r="F403" t="str">
        <f>VLOOKUP(Table6[[#This Row],[Tên khoản mục]],TUKHOA_CHIPHI!$A$2:$D$42,4,FALSE)</f>
        <v>Chi phí biển đổi</v>
      </c>
      <c r="G403" t="str">
        <f>VLOOKUP(Table6[[#This Row],[Tên khoản mục]],TUKHOA_CHIPHI!$A$2:$D$42,3,FALSE)</f>
        <v>CPPFA01</v>
      </c>
      <c r="H403" t="str">
        <f>VLOOKUP(Table6[[#This Row],[Tên khoản mục]],TUKHOA_CHIPHI!$A$2:$D$42,2,FALSE)</f>
        <v>Platform fee - Amazon</v>
      </c>
      <c r="I403" t="s">
        <v>643</v>
      </c>
      <c r="J403" s="82">
        <v>4218</v>
      </c>
    </row>
    <row r="404" spans="1:10">
      <c r="A404" s="9">
        <v>44705</v>
      </c>
      <c r="B404" s="9" t="str">
        <f>CHOOSE(WEEKDAY(Table6[[#This Row],[Ngày]],1),"CN","T2","T3","T4","T5","T6","T7","CN")</f>
        <v>T3</v>
      </c>
      <c r="C404" t="str">
        <f>"Tháng "&amp;MONTH(Table6[[#This Row],[Ngày]]) &amp; "/" &amp;YEAR(Table6[[#This Row],[Ngày]])</f>
        <v>Tháng 5/2022</v>
      </c>
      <c r="D404" t="str">
        <f>"Q "&amp;IF(Table6[[#This Row],[Ngày]]="","",ROUNDUP(MONTH(Table6[[#This Row],[Ngày]])/3,0)) &amp; "/" &amp;YEAR(Table6[[#This Row],[Ngày]])</f>
        <v>Q 2/2022</v>
      </c>
      <c r="E404">
        <f>YEAR(Table6[[#This Row],[Ngày]])</f>
        <v>2022</v>
      </c>
      <c r="F404" t="str">
        <f>VLOOKUP(Table6[[#This Row],[Tên khoản mục]],TUKHOA_CHIPHI!$A$2:$D$42,4,FALSE)</f>
        <v>Chi phí biển đổi</v>
      </c>
      <c r="G404" t="str">
        <f>VLOOKUP(Table6[[#This Row],[Tên khoản mục]],TUKHOA_CHIPHI!$A$2:$D$42,3,FALSE)</f>
        <v>CPPFA02</v>
      </c>
      <c r="H404" t="str">
        <f>VLOOKUP(Table6[[#This Row],[Tên khoản mục]],TUKHOA_CHIPHI!$A$2:$D$42,2,FALSE)</f>
        <v>Platform fee - Amazon</v>
      </c>
      <c r="I404" t="s">
        <v>644</v>
      </c>
      <c r="J404" s="82">
        <v>4288</v>
      </c>
    </row>
    <row r="405" spans="1:10">
      <c r="A405" s="9">
        <v>44703</v>
      </c>
      <c r="B405" s="9" t="str">
        <f>CHOOSE(WEEKDAY(Table6[[#This Row],[Ngày]],1),"CN","T2","T3","T4","T5","T6","T7","CN")</f>
        <v>CN</v>
      </c>
      <c r="C405" t="str">
        <f>"Tháng "&amp;MONTH(Table6[[#This Row],[Ngày]]) &amp; "/" &amp;YEAR(Table6[[#This Row],[Ngày]])</f>
        <v>Tháng 5/2022</v>
      </c>
      <c r="D405" t="str">
        <f>"Q "&amp;IF(Table6[[#This Row],[Ngày]]="","",ROUNDUP(MONTH(Table6[[#This Row],[Ngày]])/3,0)) &amp; "/" &amp;YEAR(Table6[[#This Row],[Ngày]])</f>
        <v>Q 2/2022</v>
      </c>
      <c r="E405">
        <f>YEAR(Table6[[#This Row],[Ngày]])</f>
        <v>2022</v>
      </c>
      <c r="F405" t="str">
        <f>VLOOKUP(Table6[[#This Row],[Tên khoản mục]],TUKHOA_CHIPHI!$A$2:$D$42,4,FALSE)</f>
        <v>Chi phí biển đổi</v>
      </c>
      <c r="G405" t="str">
        <f>VLOOKUP(Table6[[#This Row],[Tên khoản mục]],TUKHOA_CHIPHI!$A$2:$D$42,3,FALSE)</f>
        <v>CPPFA03</v>
      </c>
      <c r="H405" t="str">
        <f>VLOOKUP(Table6[[#This Row],[Tên khoản mục]],TUKHOA_CHIPHI!$A$2:$D$42,2,FALSE)</f>
        <v>Platform fee - Amazon</v>
      </c>
      <c r="I405" t="s">
        <v>645</v>
      </c>
      <c r="J405" s="82">
        <v>4300</v>
      </c>
    </row>
    <row r="406" spans="1:10">
      <c r="A406" s="9">
        <v>44703</v>
      </c>
      <c r="B406" s="9" t="str">
        <f>CHOOSE(WEEKDAY(Table6[[#This Row],[Ngày]],1),"CN","T2","T3","T4","T5","T6","T7","CN")</f>
        <v>CN</v>
      </c>
      <c r="C406" t="str">
        <f>"Tháng "&amp;MONTH(Table6[[#This Row],[Ngày]]) &amp; "/" &amp;YEAR(Table6[[#This Row],[Ngày]])</f>
        <v>Tháng 5/2022</v>
      </c>
      <c r="D406" t="str">
        <f>"Q "&amp;IF(Table6[[#This Row],[Ngày]]="","",ROUNDUP(MONTH(Table6[[#This Row],[Ngày]])/3,0)) &amp; "/" &amp;YEAR(Table6[[#This Row],[Ngày]])</f>
        <v>Q 2/2022</v>
      </c>
      <c r="E406">
        <f>YEAR(Table6[[#This Row],[Ngày]])</f>
        <v>2022</v>
      </c>
      <c r="F406" t="str">
        <f>VLOOKUP(Table6[[#This Row],[Tên khoản mục]],TUKHOA_CHIPHI!$A$2:$D$42,4,FALSE)</f>
        <v>Chi phí biển đổi</v>
      </c>
      <c r="G406" t="str">
        <f>VLOOKUP(Table6[[#This Row],[Tên khoản mục]],TUKHOA_CHIPHI!$A$2:$D$42,3,FALSE)</f>
        <v>CPPFA04</v>
      </c>
      <c r="H406" t="str">
        <f>VLOOKUP(Table6[[#This Row],[Tên khoản mục]],TUKHOA_CHIPHI!$A$2:$D$42,2,FALSE)</f>
        <v>Platform fee - Amazon</v>
      </c>
      <c r="I406" t="s">
        <v>646</v>
      </c>
      <c r="J406" s="82">
        <v>4185</v>
      </c>
    </row>
    <row r="407" spans="1:10">
      <c r="A407" s="9">
        <v>44703</v>
      </c>
      <c r="B407" s="9" t="str">
        <f>CHOOSE(WEEKDAY(Table6[[#This Row],[Ngày]],1),"CN","T2","T3","T4","T5","T6","T7","CN")</f>
        <v>CN</v>
      </c>
      <c r="C407" t="str">
        <f>"Tháng "&amp;MONTH(Table6[[#This Row],[Ngày]]) &amp; "/" &amp;YEAR(Table6[[#This Row],[Ngày]])</f>
        <v>Tháng 5/2022</v>
      </c>
      <c r="D407" t="str">
        <f>"Q "&amp;IF(Table6[[#This Row],[Ngày]]="","",ROUNDUP(MONTH(Table6[[#This Row],[Ngày]])/3,0)) &amp; "/" &amp;YEAR(Table6[[#This Row],[Ngày]])</f>
        <v>Q 2/2022</v>
      </c>
      <c r="E407">
        <f>YEAR(Table6[[#This Row],[Ngày]])</f>
        <v>2022</v>
      </c>
      <c r="F407" t="str">
        <f>VLOOKUP(Table6[[#This Row],[Tên khoản mục]],TUKHOA_CHIPHI!$A$2:$D$42,4,FALSE)</f>
        <v>Chi phí biển đổi</v>
      </c>
      <c r="G407" t="str">
        <f>VLOOKUP(Table6[[#This Row],[Tên khoản mục]],TUKHOA_CHIPHI!$A$2:$D$42,3,FALSE)</f>
        <v>CPPFA05</v>
      </c>
      <c r="H407" t="str">
        <f>VLOOKUP(Table6[[#This Row],[Tên khoản mục]],TUKHOA_CHIPHI!$A$2:$D$42,2,FALSE)</f>
        <v>Platform fee - Amazon</v>
      </c>
      <c r="I407" t="s">
        <v>647</v>
      </c>
      <c r="J407" s="82">
        <v>4266</v>
      </c>
    </row>
    <row r="408" spans="1:10">
      <c r="A408" s="9">
        <v>44703</v>
      </c>
      <c r="B408" s="9" t="str">
        <f>CHOOSE(WEEKDAY(Table6[[#This Row],[Ngày]],1),"CN","T2","T3","T4","T5","T6","T7","CN")</f>
        <v>CN</v>
      </c>
      <c r="C408" t="str">
        <f>"Tháng "&amp;MONTH(Table6[[#This Row],[Ngày]]) &amp; "/" &amp;YEAR(Table6[[#This Row],[Ngày]])</f>
        <v>Tháng 5/2022</v>
      </c>
      <c r="D408" t="str">
        <f>"Q "&amp;IF(Table6[[#This Row],[Ngày]]="","",ROUNDUP(MONTH(Table6[[#This Row],[Ngày]])/3,0)) &amp; "/" &amp;YEAR(Table6[[#This Row],[Ngày]])</f>
        <v>Q 2/2022</v>
      </c>
      <c r="E408">
        <f>YEAR(Table6[[#This Row],[Ngày]])</f>
        <v>2022</v>
      </c>
      <c r="F408" t="str">
        <f>VLOOKUP(Table6[[#This Row],[Tên khoản mục]],TUKHOA_CHIPHI!$A$2:$D$42,4,FALSE)</f>
        <v>Chi phí biển đổi</v>
      </c>
      <c r="G408" t="str">
        <f>VLOOKUP(Table6[[#This Row],[Tên khoản mục]],TUKHOA_CHIPHI!$A$2:$D$42,3,FALSE)</f>
        <v>CPPFA06</v>
      </c>
      <c r="H408" t="str">
        <f>VLOOKUP(Table6[[#This Row],[Tên khoản mục]],TUKHOA_CHIPHI!$A$2:$D$42,2,FALSE)</f>
        <v>Platform fee - Amazon</v>
      </c>
      <c r="I408" t="s">
        <v>648</v>
      </c>
      <c r="J408" s="82">
        <v>4287</v>
      </c>
    </row>
    <row r="409" spans="1:10">
      <c r="A409" s="9">
        <v>44703</v>
      </c>
      <c r="B409" s="9" t="str">
        <f>CHOOSE(WEEKDAY(Table6[[#This Row],[Ngày]],1),"CN","T2","T3","T4","T5","T6","T7","CN")</f>
        <v>CN</v>
      </c>
      <c r="C409" t="str">
        <f>"Tháng "&amp;MONTH(Table6[[#This Row],[Ngày]]) &amp; "/" &amp;YEAR(Table6[[#This Row],[Ngày]])</f>
        <v>Tháng 5/2022</v>
      </c>
      <c r="D409" t="str">
        <f>"Q "&amp;IF(Table6[[#This Row],[Ngày]]="","",ROUNDUP(MONTH(Table6[[#This Row],[Ngày]])/3,0)) &amp; "/" &amp;YEAR(Table6[[#This Row],[Ngày]])</f>
        <v>Q 2/2022</v>
      </c>
      <c r="E409">
        <f>YEAR(Table6[[#This Row],[Ngày]])</f>
        <v>2022</v>
      </c>
      <c r="F409" t="str">
        <f>VLOOKUP(Table6[[#This Row],[Tên khoản mục]],TUKHOA_CHIPHI!$A$2:$D$42,4,FALSE)</f>
        <v>Chi phí biển đổi</v>
      </c>
      <c r="G409" t="str">
        <f>VLOOKUP(Table6[[#This Row],[Tên khoản mục]],TUKHOA_CHIPHI!$A$2:$D$42,3,FALSE)</f>
        <v>CPPFE01</v>
      </c>
      <c r="H409" t="str">
        <f>VLOOKUP(Table6[[#This Row],[Tên khoản mục]],TUKHOA_CHIPHI!$A$2:$D$42,2,FALSE)</f>
        <v>Platform fee - Etsy</v>
      </c>
      <c r="I409" t="s">
        <v>649</v>
      </c>
      <c r="J409" s="82">
        <v>2140</v>
      </c>
    </row>
    <row r="410" spans="1:10">
      <c r="A410" s="9">
        <v>44703</v>
      </c>
      <c r="B410" s="9" t="str">
        <f>CHOOSE(WEEKDAY(Table6[[#This Row],[Ngày]],1),"CN","T2","T3","T4","T5","T6","T7","CN")</f>
        <v>CN</v>
      </c>
      <c r="C410" t="str">
        <f>"Tháng "&amp;MONTH(Table6[[#This Row],[Ngày]]) &amp; "/" &amp;YEAR(Table6[[#This Row],[Ngày]])</f>
        <v>Tháng 5/2022</v>
      </c>
      <c r="D410" t="str">
        <f>"Q "&amp;IF(Table6[[#This Row],[Ngày]]="","",ROUNDUP(MONTH(Table6[[#This Row],[Ngày]])/3,0)) &amp; "/" &amp;YEAR(Table6[[#This Row],[Ngày]])</f>
        <v>Q 2/2022</v>
      </c>
      <c r="E410">
        <f>YEAR(Table6[[#This Row],[Ngày]])</f>
        <v>2022</v>
      </c>
      <c r="F410" t="str">
        <f>VLOOKUP(Table6[[#This Row],[Tên khoản mục]],TUKHOA_CHIPHI!$A$2:$D$42,4,FALSE)</f>
        <v>Chi phí biển đổi</v>
      </c>
      <c r="G410" t="str">
        <f>VLOOKUP(Table6[[#This Row],[Tên khoản mục]],TUKHOA_CHIPHI!$A$2:$D$42,3,FALSE)</f>
        <v>CPPFE02</v>
      </c>
      <c r="H410" t="str">
        <f>VLOOKUP(Table6[[#This Row],[Tên khoản mục]],TUKHOA_CHIPHI!$A$2:$D$42,2,FALSE)</f>
        <v>Platform fee - Etsy</v>
      </c>
      <c r="I410" t="s">
        <v>650</v>
      </c>
      <c r="J410" s="82">
        <v>2070</v>
      </c>
    </row>
    <row r="411" spans="1:10">
      <c r="A411" s="9">
        <v>44703</v>
      </c>
      <c r="B411" s="9" t="str">
        <f>CHOOSE(WEEKDAY(Table6[[#This Row],[Ngày]],1),"CN","T2","T3","T4","T5","T6","T7","CN")</f>
        <v>CN</v>
      </c>
      <c r="C411" t="str">
        <f>"Tháng "&amp;MONTH(Table6[[#This Row],[Ngày]]) &amp; "/" &amp;YEAR(Table6[[#This Row],[Ngày]])</f>
        <v>Tháng 5/2022</v>
      </c>
      <c r="D411" t="str">
        <f>"Q "&amp;IF(Table6[[#This Row],[Ngày]]="","",ROUNDUP(MONTH(Table6[[#This Row],[Ngày]])/3,0)) &amp; "/" &amp;YEAR(Table6[[#This Row],[Ngày]])</f>
        <v>Q 2/2022</v>
      </c>
      <c r="E411">
        <f>YEAR(Table6[[#This Row],[Ngày]])</f>
        <v>2022</v>
      </c>
      <c r="F411" t="str">
        <f>VLOOKUP(Table6[[#This Row],[Tên khoản mục]],TUKHOA_CHIPHI!$A$2:$D$42,4,FALSE)</f>
        <v>Chi phí biển đổi</v>
      </c>
      <c r="G411" t="str">
        <f>VLOOKUP(Table6[[#This Row],[Tên khoản mục]],TUKHOA_CHIPHI!$A$2:$D$42,3,FALSE)</f>
        <v>CPPFE03</v>
      </c>
      <c r="H411" t="str">
        <f>VLOOKUP(Table6[[#This Row],[Tên khoản mục]],TUKHOA_CHIPHI!$A$2:$D$42,2,FALSE)</f>
        <v>Platform fee - Etsy</v>
      </c>
      <c r="I411" t="s">
        <v>651</v>
      </c>
      <c r="J411" s="82">
        <v>2140</v>
      </c>
    </row>
    <row r="412" spans="1:10">
      <c r="A412" s="9">
        <v>44703</v>
      </c>
      <c r="B412" s="9" t="str">
        <f>CHOOSE(WEEKDAY(Table6[[#This Row],[Ngày]],1),"CN","T2","T3","T4","T5","T6","T7","CN")</f>
        <v>CN</v>
      </c>
      <c r="C412" t="str">
        <f>"Tháng "&amp;MONTH(Table6[[#This Row],[Ngày]]) &amp; "/" &amp;YEAR(Table6[[#This Row],[Ngày]])</f>
        <v>Tháng 5/2022</v>
      </c>
      <c r="D412" t="str">
        <f>"Q "&amp;IF(Table6[[#This Row],[Ngày]]="","",ROUNDUP(MONTH(Table6[[#This Row],[Ngày]])/3,0)) &amp; "/" &amp;YEAR(Table6[[#This Row],[Ngày]])</f>
        <v>Q 2/2022</v>
      </c>
      <c r="E412">
        <f>YEAR(Table6[[#This Row],[Ngày]])</f>
        <v>2022</v>
      </c>
      <c r="F412" t="str">
        <f>VLOOKUP(Table6[[#This Row],[Tên khoản mục]],TUKHOA_CHIPHI!$A$2:$D$42,4,FALSE)</f>
        <v>Chi phí biển đổi</v>
      </c>
      <c r="G412" t="str">
        <f>VLOOKUP(Table6[[#This Row],[Tên khoản mục]],TUKHOA_CHIPHI!$A$2:$D$42,3,FALSE)</f>
        <v>CPPFE04</v>
      </c>
      <c r="H412" t="str">
        <f>VLOOKUP(Table6[[#This Row],[Tên khoản mục]],TUKHOA_CHIPHI!$A$2:$D$42,2,FALSE)</f>
        <v>Platform fee - Etsy</v>
      </c>
      <c r="I412" t="s">
        <v>652</v>
      </c>
      <c r="J412" s="82">
        <v>2162</v>
      </c>
    </row>
    <row r="413" spans="1:10">
      <c r="A413" s="9">
        <v>44703</v>
      </c>
      <c r="B413" s="9" t="str">
        <f>CHOOSE(WEEKDAY(Table6[[#This Row],[Ngày]],1),"CN","T2","T3","T4","T5","T6","T7","CN")</f>
        <v>CN</v>
      </c>
      <c r="C413" t="str">
        <f>"Tháng "&amp;MONTH(Table6[[#This Row],[Ngày]]) &amp; "/" &amp;YEAR(Table6[[#This Row],[Ngày]])</f>
        <v>Tháng 5/2022</v>
      </c>
      <c r="D413" t="str">
        <f>"Q "&amp;IF(Table6[[#This Row],[Ngày]]="","",ROUNDUP(MONTH(Table6[[#This Row],[Ngày]])/3,0)) &amp; "/" &amp;YEAR(Table6[[#This Row],[Ngày]])</f>
        <v>Q 2/2022</v>
      </c>
      <c r="E413">
        <f>YEAR(Table6[[#This Row],[Ngày]])</f>
        <v>2022</v>
      </c>
      <c r="F413" t="str">
        <f>VLOOKUP(Table6[[#This Row],[Tên khoản mục]],TUKHOA_CHIPHI!$A$2:$D$42,4,FALSE)</f>
        <v>Chi phí biển đổi</v>
      </c>
      <c r="G413" t="str">
        <f>VLOOKUP(Table6[[#This Row],[Tên khoản mục]],TUKHOA_CHIPHI!$A$2:$D$42,3,FALSE)</f>
        <v>CPPFE05</v>
      </c>
      <c r="H413" t="str">
        <f>VLOOKUP(Table6[[#This Row],[Tên khoản mục]],TUKHOA_CHIPHI!$A$2:$D$42,2,FALSE)</f>
        <v>Platform fee - Etsy</v>
      </c>
      <c r="I413" t="s">
        <v>653</v>
      </c>
      <c r="J413" s="82">
        <v>2088</v>
      </c>
    </row>
    <row r="414" spans="1:10">
      <c r="A414" s="9">
        <v>44703</v>
      </c>
      <c r="B414" s="9" t="str">
        <f>CHOOSE(WEEKDAY(Table6[[#This Row],[Ngày]],1),"CN","T2","T3","T4","T5","T6","T7","CN")</f>
        <v>CN</v>
      </c>
      <c r="C414" t="str">
        <f>"Tháng "&amp;MONTH(Table6[[#This Row],[Ngày]]) &amp; "/" &amp;YEAR(Table6[[#This Row],[Ngày]])</f>
        <v>Tháng 5/2022</v>
      </c>
      <c r="D414" t="str">
        <f>"Q "&amp;IF(Table6[[#This Row],[Ngày]]="","",ROUNDUP(MONTH(Table6[[#This Row],[Ngày]])/3,0)) &amp; "/" &amp;YEAR(Table6[[#This Row],[Ngày]])</f>
        <v>Q 2/2022</v>
      </c>
      <c r="E414">
        <f>YEAR(Table6[[#This Row],[Ngày]])</f>
        <v>2022</v>
      </c>
      <c r="F414" t="str">
        <f>VLOOKUP(Table6[[#This Row],[Tên khoản mục]],TUKHOA_CHIPHI!$A$2:$D$42,4,FALSE)</f>
        <v>Chi phí biển đổi</v>
      </c>
      <c r="G414" t="str">
        <f>VLOOKUP(Table6[[#This Row],[Tên khoản mục]],TUKHOA_CHIPHI!$A$2:$D$42,3,FALSE)</f>
        <v>CPPFE06</v>
      </c>
      <c r="H414" t="str">
        <f>VLOOKUP(Table6[[#This Row],[Tên khoản mục]],TUKHOA_CHIPHI!$A$2:$D$42,2,FALSE)</f>
        <v>Platform fee - Etsy</v>
      </c>
      <c r="I414" s="6" t="s">
        <v>654</v>
      </c>
      <c r="J414" s="82">
        <v>2070</v>
      </c>
    </row>
    <row r="415" spans="1:10">
      <c r="A415" s="9">
        <v>44702</v>
      </c>
      <c r="B415" s="9" t="str">
        <f>CHOOSE(WEEKDAY(Table6[[#This Row],[Ngày]],1),"CN","T2","T3","T4","T5","T6","T7","CN")</f>
        <v>T7</v>
      </c>
      <c r="C415" t="str">
        <f>"Tháng "&amp;MONTH(Table6[[#This Row],[Ngày]]) &amp; "/" &amp;YEAR(Table6[[#This Row],[Ngày]])</f>
        <v>Tháng 5/2022</v>
      </c>
      <c r="D415" t="str">
        <f>"Q "&amp;IF(Table6[[#This Row],[Ngày]]="","",ROUNDUP(MONTH(Table6[[#This Row],[Ngày]])/3,0)) &amp; "/" &amp;YEAR(Table6[[#This Row],[Ngày]])</f>
        <v>Q 2/2022</v>
      </c>
      <c r="E415">
        <f>YEAR(Table6[[#This Row],[Ngày]])</f>
        <v>2022</v>
      </c>
      <c r="F415" t="str">
        <f>VLOOKUP(Table6[[#This Row],[Tên khoản mục]],TUKHOA_CHIPHI!$A$2:$D$42,4,FALSE)</f>
        <v>Chi phí biển đổi</v>
      </c>
      <c r="G415" t="str">
        <f>VLOOKUP(Table6[[#This Row],[Tên khoản mục]],TUKHOA_CHIPHI!$A$2:$D$42,3,FALSE)</f>
        <v>CPMRFB01</v>
      </c>
      <c r="H415" t="str">
        <f>VLOOKUP(Table6[[#This Row],[Tên khoản mục]],TUKHOA_CHIPHI!$A$2:$D$42,2,FALSE)</f>
        <v>Marketing</v>
      </c>
      <c r="I415" t="s">
        <v>632</v>
      </c>
      <c r="J415" s="82">
        <v>1782</v>
      </c>
    </row>
    <row r="416" spans="1:10">
      <c r="A416" s="9">
        <v>44702</v>
      </c>
      <c r="B416" s="9" t="str">
        <f>CHOOSE(WEEKDAY(Table6[[#This Row],[Ngày]],1),"CN","T2","T3","T4","T5","T6","T7","CN")</f>
        <v>T7</v>
      </c>
      <c r="C416" t="str">
        <f>"Tháng "&amp;MONTH(Table6[[#This Row],[Ngày]]) &amp; "/" &amp;YEAR(Table6[[#This Row],[Ngày]])</f>
        <v>Tháng 5/2022</v>
      </c>
      <c r="D416" t="str">
        <f>"Q "&amp;IF(Table6[[#This Row],[Ngày]]="","",ROUNDUP(MONTH(Table6[[#This Row],[Ngày]])/3,0)) &amp; "/" &amp;YEAR(Table6[[#This Row],[Ngày]])</f>
        <v>Q 2/2022</v>
      </c>
      <c r="E416">
        <f>YEAR(Table6[[#This Row],[Ngày]])</f>
        <v>2022</v>
      </c>
      <c r="F416" t="str">
        <f>VLOOKUP(Table6[[#This Row],[Tên khoản mục]],TUKHOA_CHIPHI!$A$2:$D$42,4,FALSE)</f>
        <v>Chi phí biển đổi</v>
      </c>
      <c r="G416" t="str">
        <f>VLOOKUP(Table6[[#This Row],[Tên khoản mục]],TUKHOA_CHIPHI!$A$2:$D$42,3,FALSE)</f>
        <v>CPMRFB02</v>
      </c>
      <c r="H416" t="str">
        <f>VLOOKUP(Table6[[#This Row],[Tên khoản mục]],TUKHOA_CHIPHI!$A$2:$D$42,2,FALSE)</f>
        <v>Marketing</v>
      </c>
      <c r="I416" t="s">
        <v>633</v>
      </c>
      <c r="J416" s="82">
        <v>1848</v>
      </c>
    </row>
    <row r="417" spans="1:10">
      <c r="A417" s="9">
        <v>44702</v>
      </c>
      <c r="B417" s="9" t="str">
        <f>CHOOSE(WEEKDAY(Table6[[#This Row],[Ngày]],1),"CN","T2","T3","T4","T5","T6","T7","CN")</f>
        <v>T7</v>
      </c>
      <c r="C417" t="str">
        <f>"Tháng "&amp;MONTH(Table6[[#This Row],[Ngày]]) &amp; "/" &amp;YEAR(Table6[[#This Row],[Ngày]])</f>
        <v>Tháng 5/2022</v>
      </c>
      <c r="D417" t="str">
        <f>"Q "&amp;IF(Table6[[#This Row],[Ngày]]="","",ROUNDUP(MONTH(Table6[[#This Row],[Ngày]])/3,0)) &amp; "/" &amp;YEAR(Table6[[#This Row],[Ngày]])</f>
        <v>Q 2/2022</v>
      </c>
      <c r="E417">
        <f>YEAR(Table6[[#This Row],[Ngày]])</f>
        <v>2022</v>
      </c>
      <c r="F417" t="str">
        <f>VLOOKUP(Table6[[#This Row],[Tên khoản mục]],TUKHOA_CHIPHI!$A$2:$D$42,4,FALSE)</f>
        <v>Chi phí biển đổi</v>
      </c>
      <c r="G417" t="str">
        <f>VLOOKUP(Table6[[#This Row],[Tên khoản mục]],TUKHOA_CHIPHI!$A$2:$D$42,3,FALSE)</f>
        <v>CPMRYTB01</v>
      </c>
      <c r="H417" t="str">
        <f>VLOOKUP(Table6[[#This Row],[Tên khoản mục]],TUKHOA_CHIPHI!$A$2:$D$42,2,FALSE)</f>
        <v>Marketing</v>
      </c>
      <c r="I417" t="s">
        <v>636</v>
      </c>
      <c r="J417" s="82">
        <v>1699</v>
      </c>
    </row>
    <row r="418" spans="1:10">
      <c r="A418" s="9">
        <v>44702</v>
      </c>
      <c r="B418" s="9" t="str">
        <f>CHOOSE(WEEKDAY(Table6[[#This Row],[Ngày]],1),"CN","T2","T3","T4","T5","T6","T7","CN")</f>
        <v>T7</v>
      </c>
      <c r="C418" t="str">
        <f>"Tháng "&amp;MONTH(Table6[[#This Row],[Ngày]]) &amp; "/" &amp;YEAR(Table6[[#This Row],[Ngày]])</f>
        <v>Tháng 5/2022</v>
      </c>
      <c r="D418" t="str">
        <f>"Q "&amp;IF(Table6[[#This Row],[Ngày]]="","",ROUNDUP(MONTH(Table6[[#This Row],[Ngày]])/3,0)) &amp; "/" &amp;YEAR(Table6[[#This Row],[Ngày]])</f>
        <v>Q 2/2022</v>
      </c>
      <c r="E418">
        <f>YEAR(Table6[[#This Row],[Ngày]])</f>
        <v>2022</v>
      </c>
      <c r="F418" t="str">
        <f>VLOOKUP(Table6[[#This Row],[Tên khoản mục]],TUKHOA_CHIPHI!$A$2:$D$42,4,FALSE)</f>
        <v>Chi phí biển đổi</v>
      </c>
      <c r="G418" t="str">
        <f>VLOOKUP(Table6[[#This Row],[Tên khoản mục]],TUKHOA_CHIPHI!$A$2:$D$42,3,FALSE)</f>
        <v>CPMRYTB01</v>
      </c>
      <c r="H418" t="str">
        <f>VLOOKUP(Table6[[#This Row],[Tên khoản mục]],TUKHOA_CHIPHI!$A$2:$D$42,2,FALSE)</f>
        <v>Marketing</v>
      </c>
      <c r="I418" t="s">
        <v>636</v>
      </c>
      <c r="J418" s="82">
        <v>1733</v>
      </c>
    </row>
    <row r="419" spans="1:10">
      <c r="A419" s="9">
        <v>44701</v>
      </c>
      <c r="B419" s="9" t="str">
        <f>CHOOSE(WEEKDAY(Table6[[#This Row],[Ngày]],1),"CN","T2","T3","T4","T5","T6","T7","CN")</f>
        <v>T6</v>
      </c>
      <c r="C419" t="str">
        <f>"Tháng "&amp;MONTH(Table6[[#This Row],[Ngày]]) &amp; "/" &amp;YEAR(Table6[[#This Row],[Ngày]])</f>
        <v>Tháng 5/2022</v>
      </c>
      <c r="D419" t="str">
        <f>"Q "&amp;IF(Table6[[#This Row],[Ngày]]="","",ROUNDUP(MONTH(Table6[[#This Row],[Ngày]])/3,0)) &amp; "/" &amp;YEAR(Table6[[#This Row],[Ngày]])</f>
        <v>Q 2/2022</v>
      </c>
      <c r="E419">
        <f>YEAR(Table6[[#This Row],[Ngày]])</f>
        <v>2022</v>
      </c>
      <c r="F419" t="str">
        <f>VLOOKUP(Table6[[#This Row],[Tên khoản mục]],TUKHOA_CHIPHI!$A$2:$D$42,4,FALSE)</f>
        <v>Chi phí biển đổi</v>
      </c>
      <c r="G419" t="str">
        <f>VLOOKUP(Table6[[#This Row],[Tên khoản mục]],TUKHOA_CHIPHI!$A$2:$D$42,3,FALSE)</f>
        <v>CPMREC01</v>
      </c>
      <c r="H419" t="str">
        <f>VLOOKUP(Table6[[#This Row],[Tên khoản mục]],TUKHOA_CHIPHI!$A$2:$D$42,2,FALSE)</f>
        <v>Marketing</v>
      </c>
      <c r="I419" t="s">
        <v>641</v>
      </c>
      <c r="J419" s="82">
        <v>1779</v>
      </c>
    </row>
    <row r="420" spans="1:10">
      <c r="A420" s="9">
        <v>44701</v>
      </c>
      <c r="B420" s="9" t="str">
        <f>CHOOSE(WEEKDAY(Table6[[#This Row],[Ngày]],1),"CN","T2","T3","T4","T5","T6","T7","CN")</f>
        <v>T6</v>
      </c>
      <c r="C420" t="str">
        <f>"Tháng "&amp;MONTH(Table6[[#This Row],[Ngày]]) &amp; "/" &amp;YEAR(Table6[[#This Row],[Ngày]])</f>
        <v>Tháng 5/2022</v>
      </c>
      <c r="D420" t="str">
        <f>"Q "&amp;IF(Table6[[#This Row],[Ngày]]="","",ROUNDUP(MONTH(Table6[[#This Row],[Ngày]])/3,0)) &amp; "/" &amp;YEAR(Table6[[#This Row],[Ngày]])</f>
        <v>Q 2/2022</v>
      </c>
      <c r="E420">
        <f>YEAR(Table6[[#This Row],[Ngày]])</f>
        <v>2022</v>
      </c>
      <c r="F420" t="str">
        <f>VLOOKUP(Table6[[#This Row],[Tên khoản mục]],TUKHOA_CHIPHI!$A$2:$D$42,4,FALSE)</f>
        <v>Chi phí biển đổi</v>
      </c>
      <c r="G420" t="str">
        <f>VLOOKUP(Table6[[#This Row],[Tên khoản mục]],TUKHOA_CHIPHI!$A$2:$D$42,3,FALSE)</f>
        <v>CPMREC02</v>
      </c>
      <c r="H420" t="str">
        <f>VLOOKUP(Table6[[#This Row],[Tên khoản mục]],TUKHOA_CHIPHI!$A$2:$D$42,2,FALSE)</f>
        <v>Marketing</v>
      </c>
      <c r="I420" t="s">
        <v>642</v>
      </c>
      <c r="J420" s="82">
        <v>1798</v>
      </c>
    </row>
    <row r="421" spans="1:10">
      <c r="A421" s="9">
        <v>44701</v>
      </c>
      <c r="B421" s="9" t="str">
        <f>CHOOSE(WEEKDAY(Table6[[#This Row],[Ngày]],1),"CN","T2","T3","T4","T5","T6","T7","CN")</f>
        <v>T6</v>
      </c>
      <c r="C421" t="str">
        <f>"Tháng "&amp;MONTH(Table6[[#This Row],[Ngày]]) &amp; "/" &amp;YEAR(Table6[[#This Row],[Ngày]])</f>
        <v>Tháng 5/2022</v>
      </c>
      <c r="D421" t="str">
        <f>"Q "&amp;IF(Table6[[#This Row],[Ngày]]="","",ROUNDUP(MONTH(Table6[[#This Row],[Ngày]])/3,0)) &amp; "/" &amp;YEAR(Table6[[#This Row],[Ngày]])</f>
        <v>Q 2/2022</v>
      </c>
      <c r="E421">
        <f>YEAR(Table6[[#This Row],[Ngày]])</f>
        <v>2022</v>
      </c>
      <c r="F421" t="str">
        <f>VLOOKUP(Table6[[#This Row],[Tên khoản mục]],TUKHOA_CHIPHI!$A$2:$D$42,4,FALSE)</f>
        <v>Chi phí biển đổi</v>
      </c>
      <c r="G421" t="str">
        <f>VLOOKUP(Table6[[#This Row],[Tên khoản mục]],TUKHOA_CHIPHI!$A$2:$D$42,3,FALSE)</f>
        <v>CPPFA01</v>
      </c>
      <c r="H421" t="str">
        <f>VLOOKUP(Table6[[#This Row],[Tên khoản mục]],TUKHOA_CHIPHI!$A$2:$D$42,2,FALSE)</f>
        <v>Platform fee - Amazon</v>
      </c>
      <c r="I421" t="s">
        <v>643</v>
      </c>
      <c r="J421" s="82">
        <v>4119</v>
      </c>
    </row>
    <row r="422" spans="1:10">
      <c r="A422" s="9">
        <v>44701</v>
      </c>
      <c r="B422" s="9" t="str">
        <f>CHOOSE(WEEKDAY(Table6[[#This Row],[Ngày]],1),"CN","T2","T3","T4","T5","T6","T7","CN")</f>
        <v>T6</v>
      </c>
      <c r="C422" t="str">
        <f>"Tháng "&amp;MONTH(Table6[[#This Row],[Ngày]]) &amp; "/" &amp;YEAR(Table6[[#This Row],[Ngày]])</f>
        <v>Tháng 5/2022</v>
      </c>
      <c r="D422" t="str">
        <f>"Q "&amp;IF(Table6[[#This Row],[Ngày]]="","",ROUNDUP(MONTH(Table6[[#This Row],[Ngày]])/3,0)) &amp; "/" &amp;YEAR(Table6[[#This Row],[Ngày]])</f>
        <v>Q 2/2022</v>
      </c>
      <c r="E422">
        <f>YEAR(Table6[[#This Row],[Ngày]])</f>
        <v>2022</v>
      </c>
      <c r="F422" t="str">
        <f>VLOOKUP(Table6[[#This Row],[Tên khoản mục]],TUKHOA_CHIPHI!$A$2:$D$42,4,FALSE)</f>
        <v>Chi phí biển đổi</v>
      </c>
      <c r="G422" t="str">
        <f>VLOOKUP(Table6[[#This Row],[Tên khoản mục]],TUKHOA_CHIPHI!$A$2:$D$42,3,FALSE)</f>
        <v>CPPFA02</v>
      </c>
      <c r="H422" t="str">
        <f>VLOOKUP(Table6[[#This Row],[Tên khoản mục]],TUKHOA_CHIPHI!$A$2:$D$42,2,FALSE)</f>
        <v>Platform fee - Amazon</v>
      </c>
      <c r="I422" t="s">
        <v>644</v>
      </c>
      <c r="J422" s="82">
        <v>4262</v>
      </c>
    </row>
    <row r="423" spans="1:10">
      <c r="A423" s="9">
        <v>44701</v>
      </c>
      <c r="B423" s="9" t="str">
        <f>CHOOSE(WEEKDAY(Table6[[#This Row],[Ngày]],1),"CN","T2","T3","T4","T5","T6","T7","CN")</f>
        <v>T6</v>
      </c>
      <c r="C423" t="str">
        <f>"Tháng "&amp;MONTH(Table6[[#This Row],[Ngày]]) &amp; "/" &amp;YEAR(Table6[[#This Row],[Ngày]])</f>
        <v>Tháng 5/2022</v>
      </c>
      <c r="D423" t="str">
        <f>"Q "&amp;IF(Table6[[#This Row],[Ngày]]="","",ROUNDUP(MONTH(Table6[[#This Row],[Ngày]])/3,0)) &amp; "/" &amp;YEAR(Table6[[#This Row],[Ngày]])</f>
        <v>Q 2/2022</v>
      </c>
      <c r="E423">
        <f>YEAR(Table6[[#This Row],[Ngày]])</f>
        <v>2022</v>
      </c>
      <c r="F423" t="str">
        <f>VLOOKUP(Table6[[#This Row],[Tên khoản mục]],TUKHOA_CHIPHI!$A$2:$D$42,4,FALSE)</f>
        <v>Chi phí biển đổi</v>
      </c>
      <c r="G423" t="str">
        <f>VLOOKUP(Table6[[#This Row],[Tên khoản mục]],TUKHOA_CHIPHI!$A$2:$D$42,3,FALSE)</f>
        <v>CPPFA03</v>
      </c>
      <c r="H423" t="str">
        <f>VLOOKUP(Table6[[#This Row],[Tên khoản mục]],TUKHOA_CHIPHI!$A$2:$D$42,2,FALSE)</f>
        <v>Platform fee - Amazon</v>
      </c>
      <c r="I423" t="s">
        <v>645</v>
      </c>
      <c r="J423" s="82">
        <v>4138</v>
      </c>
    </row>
    <row r="424" spans="1:10">
      <c r="A424" s="9">
        <v>44701</v>
      </c>
      <c r="B424" s="9" t="str">
        <f>CHOOSE(WEEKDAY(Table6[[#This Row],[Ngày]],1),"CN","T2","T3","T4","T5","T6","T7","CN")</f>
        <v>T6</v>
      </c>
      <c r="C424" t="str">
        <f>"Tháng "&amp;MONTH(Table6[[#This Row],[Ngày]]) &amp; "/" &amp;YEAR(Table6[[#This Row],[Ngày]])</f>
        <v>Tháng 5/2022</v>
      </c>
      <c r="D424" t="str">
        <f>"Q "&amp;IF(Table6[[#This Row],[Ngày]]="","",ROUNDUP(MONTH(Table6[[#This Row],[Ngày]])/3,0)) &amp; "/" &amp;YEAR(Table6[[#This Row],[Ngày]])</f>
        <v>Q 2/2022</v>
      </c>
      <c r="E424">
        <f>YEAR(Table6[[#This Row],[Ngày]])</f>
        <v>2022</v>
      </c>
      <c r="F424" t="str">
        <f>VLOOKUP(Table6[[#This Row],[Tên khoản mục]],TUKHOA_CHIPHI!$A$2:$D$42,4,FALSE)</f>
        <v>Chi phí biển đổi</v>
      </c>
      <c r="G424" t="str">
        <f>VLOOKUP(Table6[[#This Row],[Tên khoản mục]],TUKHOA_CHIPHI!$A$2:$D$42,3,FALSE)</f>
        <v>CPPFA04</v>
      </c>
      <c r="H424" t="str">
        <f>VLOOKUP(Table6[[#This Row],[Tên khoản mục]],TUKHOA_CHIPHI!$A$2:$D$42,2,FALSE)</f>
        <v>Platform fee - Amazon</v>
      </c>
      <c r="I424" t="s">
        <v>646</v>
      </c>
      <c r="J424" s="82">
        <v>4177</v>
      </c>
    </row>
    <row r="425" spans="1:10">
      <c r="A425" s="9">
        <v>44700</v>
      </c>
      <c r="B425" s="9" t="str">
        <f>CHOOSE(WEEKDAY(Table6[[#This Row],[Ngày]],1),"CN","T2","T3","T4","T5","T6","T7","CN")</f>
        <v>T5</v>
      </c>
      <c r="C425" t="str">
        <f>"Tháng "&amp;MONTH(Table6[[#This Row],[Ngày]]) &amp; "/" &amp;YEAR(Table6[[#This Row],[Ngày]])</f>
        <v>Tháng 5/2022</v>
      </c>
      <c r="D425" t="str">
        <f>"Q "&amp;IF(Table6[[#This Row],[Ngày]]="","",ROUNDUP(MONTH(Table6[[#This Row],[Ngày]])/3,0)) &amp; "/" &amp;YEAR(Table6[[#This Row],[Ngày]])</f>
        <v>Q 2/2022</v>
      </c>
      <c r="E425">
        <f>YEAR(Table6[[#This Row],[Ngày]])</f>
        <v>2022</v>
      </c>
      <c r="F425" t="str">
        <f>VLOOKUP(Table6[[#This Row],[Tên khoản mục]],TUKHOA_CHIPHI!$A$2:$D$42,4,FALSE)</f>
        <v>Chi phí biển đổi</v>
      </c>
      <c r="G425" t="str">
        <f>VLOOKUP(Table6[[#This Row],[Tên khoản mục]],TUKHOA_CHIPHI!$A$2:$D$42,3,FALSE)</f>
        <v>CPPFA05</v>
      </c>
      <c r="H425" t="str">
        <f>VLOOKUP(Table6[[#This Row],[Tên khoản mục]],TUKHOA_CHIPHI!$A$2:$D$42,2,FALSE)</f>
        <v>Platform fee - Amazon</v>
      </c>
      <c r="I425" t="s">
        <v>647</v>
      </c>
      <c r="J425" s="82">
        <v>4311</v>
      </c>
    </row>
    <row r="426" spans="1:10">
      <c r="A426" s="9">
        <v>44700</v>
      </c>
      <c r="B426" s="9" t="str">
        <f>CHOOSE(WEEKDAY(Table6[[#This Row],[Ngày]],1),"CN","T2","T3","T4","T5","T6","T7","CN")</f>
        <v>T5</v>
      </c>
      <c r="C426" t="str">
        <f>"Tháng "&amp;MONTH(Table6[[#This Row],[Ngày]]) &amp; "/" &amp;YEAR(Table6[[#This Row],[Ngày]])</f>
        <v>Tháng 5/2022</v>
      </c>
      <c r="D426" t="str">
        <f>"Q "&amp;IF(Table6[[#This Row],[Ngày]]="","",ROUNDUP(MONTH(Table6[[#This Row],[Ngày]])/3,0)) &amp; "/" &amp;YEAR(Table6[[#This Row],[Ngày]])</f>
        <v>Q 2/2022</v>
      </c>
      <c r="E426">
        <f>YEAR(Table6[[#This Row],[Ngày]])</f>
        <v>2022</v>
      </c>
      <c r="F426" t="str">
        <f>VLOOKUP(Table6[[#This Row],[Tên khoản mục]],TUKHOA_CHIPHI!$A$2:$D$42,4,FALSE)</f>
        <v>Chi phí biển đổi</v>
      </c>
      <c r="G426" t="str">
        <f>VLOOKUP(Table6[[#This Row],[Tên khoản mục]],TUKHOA_CHIPHI!$A$2:$D$42,3,FALSE)</f>
        <v>CPPFA06</v>
      </c>
      <c r="H426" t="str">
        <f>VLOOKUP(Table6[[#This Row],[Tên khoản mục]],TUKHOA_CHIPHI!$A$2:$D$42,2,FALSE)</f>
        <v>Platform fee - Amazon</v>
      </c>
      <c r="I426" t="s">
        <v>648</v>
      </c>
      <c r="J426" s="82">
        <v>4241</v>
      </c>
    </row>
    <row r="427" spans="1:10">
      <c r="A427" s="9">
        <v>44700</v>
      </c>
      <c r="B427" s="9" t="str">
        <f>CHOOSE(WEEKDAY(Table6[[#This Row],[Ngày]],1),"CN","T2","T3","T4","T5","T6","T7","CN")</f>
        <v>T5</v>
      </c>
      <c r="C427" t="str">
        <f>"Tháng "&amp;MONTH(Table6[[#This Row],[Ngày]]) &amp; "/" &amp;YEAR(Table6[[#This Row],[Ngày]])</f>
        <v>Tháng 5/2022</v>
      </c>
      <c r="D427" t="str">
        <f>"Q "&amp;IF(Table6[[#This Row],[Ngày]]="","",ROUNDUP(MONTH(Table6[[#This Row],[Ngày]])/3,0)) &amp; "/" &amp;YEAR(Table6[[#This Row],[Ngày]])</f>
        <v>Q 2/2022</v>
      </c>
      <c r="E427">
        <f>YEAR(Table6[[#This Row],[Ngày]])</f>
        <v>2022</v>
      </c>
      <c r="F427" t="str">
        <f>VLOOKUP(Table6[[#This Row],[Tên khoản mục]],TUKHOA_CHIPHI!$A$2:$D$42,4,FALSE)</f>
        <v>Chi phí biển đổi</v>
      </c>
      <c r="G427" t="str">
        <f>VLOOKUP(Table6[[#This Row],[Tên khoản mục]],TUKHOA_CHIPHI!$A$2:$D$42,3,FALSE)</f>
        <v>CPPFE01</v>
      </c>
      <c r="H427" t="str">
        <f>VLOOKUP(Table6[[#This Row],[Tên khoản mục]],TUKHOA_CHIPHI!$A$2:$D$42,2,FALSE)</f>
        <v>Platform fee - Etsy</v>
      </c>
      <c r="I427" t="s">
        <v>649</v>
      </c>
      <c r="J427" s="82">
        <v>2080</v>
      </c>
    </row>
    <row r="428" spans="1:10">
      <c r="A428" s="9">
        <v>44700</v>
      </c>
      <c r="B428" s="9" t="str">
        <f>CHOOSE(WEEKDAY(Table6[[#This Row],[Ngày]],1),"CN","T2","T3","T4","T5","T6","T7","CN")</f>
        <v>T5</v>
      </c>
      <c r="C428" t="str">
        <f>"Tháng "&amp;MONTH(Table6[[#This Row],[Ngày]]) &amp; "/" &amp;YEAR(Table6[[#This Row],[Ngày]])</f>
        <v>Tháng 5/2022</v>
      </c>
      <c r="D428" t="str">
        <f>"Q "&amp;IF(Table6[[#This Row],[Ngày]]="","",ROUNDUP(MONTH(Table6[[#This Row],[Ngày]])/3,0)) &amp; "/" &amp;YEAR(Table6[[#This Row],[Ngày]])</f>
        <v>Q 2/2022</v>
      </c>
      <c r="E428">
        <f>YEAR(Table6[[#This Row],[Ngày]])</f>
        <v>2022</v>
      </c>
      <c r="F428" t="str">
        <f>VLOOKUP(Table6[[#This Row],[Tên khoản mục]],TUKHOA_CHIPHI!$A$2:$D$42,4,FALSE)</f>
        <v>Chi phí biển đổi</v>
      </c>
      <c r="G428" t="str">
        <f>VLOOKUP(Table6[[#This Row],[Tên khoản mục]],TUKHOA_CHIPHI!$A$2:$D$42,3,FALSE)</f>
        <v>CPPFE02</v>
      </c>
      <c r="H428" t="str">
        <f>VLOOKUP(Table6[[#This Row],[Tên khoản mục]],TUKHOA_CHIPHI!$A$2:$D$42,2,FALSE)</f>
        <v>Platform fee - Etsy</v>
      </c>
      <c r="I428" t="s">
        <v>650</v>
      </c>
      <c r="J428" s="82">
        <v>2057</v>
      </c>
    </row>
    <row r="429" spans="1:10">
      <c r="A429" s="9">
        <v>44700</v>
      </c>
      <c r="B429" s="9" t="str">
        <f>CHOOSE(WEEKDAY(Table6[[#This Row],[Ngày]],1),"CN","T2","T3","T4","T5","T6","T7","CN")</f>
        <v>T5</v>
      </c>
      <c r="C429" t="str">
        <f>"Tháng "&amp;MONTH(Table6[[#This Row],[Ngày]]) &amp; "/" &amp;YEAR(Table6[[#This Row],[Ngày]])</f>
        <v>Tháng 5/2022</v>
      </c>
      <c r="D429" t="str">
        <f>"Q "&amp;IF(Table6[[#This Row],[Ngày]]="","",ROUNDUP(MONTH(Table6[[#This Row],[Ngày]])/3,0)) &amp; "/" &amp;YEAR(Table6[[#This Row],[Ngày]])</f>
        <v>Q 2/2022</v>
      </c>
      <c r="E429">
        <f>YEAR(Table6[[#This Row],[Ngày]])</f>
        <v>2022</v>
      </c>
      <c r="F429" t="str">
        <f>VLOOKUP(Table6[[#This Row],[Tên khoản mục]],TUKHOA_CHIPHI!$A$2:$D$42,4,FALSE)</f>
        <v>Chi phí biển đổi</v>
      </c>
      <c r="G429" t="str">
        <f>VLOOKUP(Table6[[#This Row],[Tên khoản mục]],TUKHOA_CHIPHI!$A$2:$D$42,3,FALSE)</f>
        <v>CPPFE03</v>
      </c>
      <c r="H429" t="str">
        <f>VLOOKUP(Table6[[#This Row],[Tên khoản mục]],TUKHOA_CHIPHI!$A$2:$D$42,2,FALSE)</f>
        <v>Platform fee - Etsy</v>
      </c>
      <c r="I429" t="s">
        <v>651</v>
      </c>
      <c r="J429" s="82">
        <v>2112</v>
      </c>
    </row>
    <row r="430" spans="1:10">
      <c r="A430" s="9">
        <v>44700</v>
      </c>
      <c r="B430" s="9" t="str">
        <f>CHOOSE(WEEKDAY(Table6[[#This Row],[Ngày]],1),"CN","T2","T3","T4","T5","T6","T7","CN")</f>
        <v>T5</v>
      </c>
      <c r="C430" t="str">
        <f>"Tháng "&amp;MONTH(Table6[[#This Row],[Ngày]]) &amp; "/" &amp;YEAR(Table6[[#This Row],[Ngày]])</f>
        <v>Tháng 5/2022</v>
      </c>
      <c r="D430" t="str">
        <f>"Q "&amp;IF(Table6[[#This Row],[Ngày]]="","",ROUNDUP(MONTH(Table6[[#This Row],[Ngày]])/3,0)) &amp; "/" &amp;YEAR(Table6[[#This Row],[Ngày]])</f>
        <v>Q 2/2022</v>
      </c>
      <c r="E430">
        <f>YEAR(Table6[[#This Row],[Ngày]])</f>
        <v>2022</v>
      </c>
      <c r="F430" t="str">
        <f>VLOOKUP(Table6[[#This Row],[Tên khoản mục]],TUKHOA_CHIPHI!$A$2:$D$42,4,FALSE)</f>
        <v>Chi phí biển đổi</v>
      </c>
      <c r="G430" t="str">
        <f>VLOOKUP(Table6[[#This Row],[Tên khoản mục]],TUKHOA_CHIPHI!$A$2:$D$42,3,FALSE)</f>
        <v>CPPFE04</v>
      </c>
      <c r="H430" t="str">
        <f>VLOOKUP(Table6[[#This Row],[Tên khoản mục]],TUKHOA_CHIPHI!$A$2:$D$42,2,FALSE)</f>
        <v>Platform fee - Etsy</v>
      </c>
      <c r="I430" t="s">
        <v>652</v>
      </c>
      <c r="J430" s="82">
        <v>2135</v>
      </c>
    </row>
    <row r="431" spans="1:10">
      <c r="A431" s="9">
        <v>44700</v>
      </c>
      <c r="B431" s="9" t="str">
        <f>CHOOSE(WEEKDAY(Table6[[#This Row],[Ngày]],1),"CN","T2","T3","T4","T5","T6","T7","CN")</f>
        <v>T5</v>
      </c>
      <c r="C431" t="str">
        <f>"Tháng "&amp;MONTH(Table6[[#This Row],[Ngày]]) &amp; "/" &amp;YEAR(Table6[[#This Row],[Ngày]])</f>
        <v>Tháng 5/2022</v>
      </c>
      <c r="D431" t="str">
        <f>"Q "&amp;IF(Table6[[#This Row],[Ngày]]="","",ROUNDUP(MONTH(Table6[[#This Row],[Ngày]])/3,0)) &amp; "/" &amp;YEAR(Table6[[#This Row],[Ngày]])</f>
        <v>Q 2/2022</v>
      </c>
      <c r="E431">
        <f>YEAR(Table6[[#This Row],[Ngày]])</f>
        <v>2022</v>
      </c>
      <c r="F431" t="str">
        <f>VLOOKUP(Table6[[#This Row],[Tên khoản mục]],TUKHOA_CHIPHI!$A$2:$D$42,4,FALSE)</f>
        <v>Chi phí biển đổi</v>
      </c>
      <c r="G431" t="str">
        <f>VLOOKUP(Table6[[#This Row],[Tên khoản mục]],TUKHOA_CHIPHI!$A$2:$D$42,3,FALSE)</f>
        <v>CPPFE05</v>
      </c>
      <c r="H431" t="str">
        <f>VLOOKUP(Table6[[#This Row],[Tên khoản mục]],TUKHOA_CHIPHI!$A$2:$D$42,2,FALSE)</f>
        <v>Platform fee - Etsy</v>
      </c>
      <c r="I431" t="s">
        <v>653</v>
      </c>
      <c r="J431" s="82">
        <v>2135</v>
      </c>
    </row>
    <row r="432" spans="1:10">
      <c r="A432" s="9">
        <v>44700</v>
      </c>
      <c r="B432" s="9" t="str">
        <f>CHOOSE(WEEKDAY(Table6[[#This Row],[Ngày]],1),"CN","T2","T3","T4","T5","T6","T7","CN")</f>
        <v>T5</v>
      </c>
      <c r="C432" t="str">
        <f>"Tháng "&amp;MONTH(Table6[[#This Row],[Ngày]]) &amp; "/" &amp;YEAR(Table6[[#This Row],[Ngày]])</f>
        <v>Tháng 5/2022</v>
      </c>
      <c r="D432" t="str">
        <f>"Q "&amp;IF(Table6[[#This Row],[Ngày]]="","",ROUNDUP(MONTH(Table6[[#This Row],[Ngày]])/3,0)) &amp; "/" &amp;YEAR(Table6[[#This Row],[Ngày]])</f>
        <v>Q 2/2022</v>
      </c>
      <c r="E432">
        <f>YEAR(Table6[[#This Row],[Ngày]])</f>
        <v>2022</v>
      </c>
      <c r="F432" t="str">
        <f>VLOOKUP(Table6[[#This Row],[Tên khoản mục]],TUKHOA_CHIPHI!$A$2:$D$42,4,FALSE)</f>
        <v>Chi phí biển đổi</v>
      </c>
      <c r="G432" t="str">
        <f>VLOOKUP(Table6[[#This Row],[Tên khoản mục]],TUKHOA_CHIPHI!$A$2:$D$42,3,FALSE)</f>
        <v>CPPFE06</v>
      </c>
      <c r="H432" t="str">
        <f>VLOOKUP(Table6[[#This Row],[Tên khoản mục]],TUKHOA_CHIPHI!$A$2:$D$42,2,FALSE)</f>
        <v>Platform fee - Etsy</v>
      </c>
      <c r="I432" t="s">
        <v>654</v>
      </c>
      <c r="J432" s="82">
        <v>2083</v>
      </c>
    </row>
    <row r="433" spans="1:10">
      <c r="A433" s="9">
        <v>44700</v>
      </c>
      <c r="B433" s="9" t="str">
        <f>CHOOSE(WEEKDAY(Table6[[#This Row],[Ngày]],1),"CN","T2","T3","T4","T5","T6","T7","CN")</f>
        <v>T5</v>
      </c>
      <c r="C433" t="str">
        <f>"Tháng "&amp;MONTH(Table6[[#This Row],[Ngày]]) &amp; "/" &amp;YEAR(Table6[[#This Row],[Ngày]])</f>
        <v>Tháng 5/2022</v>
      </c>
      <c r="D433" t="str">
        <f>"Q "&amp;IF(Table6[[#This Row],[Ngày]]="","",ROUNDUP(MONTH(Table6[[#This Row],[Ngày]])/3,0)) &amp; "/" &amp;YEAR(Table6[[#This Row],[Ngày]])</f>
        <v>Q 2/2022</v>
      </c>
      <c r="E433">
        <f>YEAR(Table6[[#This Row],[Ngày]])</f>
        <v>2022</v>
      </c>
      <c r="F433" t="str">
        <f>VLOOKUP(Table6[[#This Row],[Tên khoản mục]],TUKHOA_CHIPHI!$A$2:$D$42,4,FALSE)</f>
        <v>Chi phí cố định</v>
      </c>
      <c r="G433" t="str">
        <f>VLOOKUP(Table6[[#This Row],[Tên khoản mục]],TUKHOA_CHIPHI!$A$2:$D$42,3,FALSE)</f>
        <v>CPNS01</v>
      </c>
      <c r="H433" t="str">
        <f>VLOOKUP(Table6[[#This Row],[Tên khoản mục]],TUKHOA_CHIPHI!$A$2:$D$42,2,FALSE)</f>
        <v>Nhân sự</v>
      </c>
      <c r="I433" t="s">
        <v>577</v>
      </c>
      <c r="J433" s="82">
        <v>1270</v>
      </c>
    </row>
    <row r="434" spans="1:10">
      <c r="A434" s="9">
        <v>44700</v>
      </c>
      <c r="B434" s="9" t="str">
        <f>CHOOSE(WEEKDAY(Table6[[#This Row],[Ngày]],1),"CN","T2","T3","T4","T5","T6","T7","CN")</f>
        <v>T5</v>
      </c>
      <c r="C434" t="str">
        <f>"Tháng "&amp;MONTH(Table6[[#This Row],[Ngày]]) &amp; "/" &amp;YEAR(Table6[[#This Row],[Ngày]])</f>
        <v>Tháng 5/2022</v>
      </c>
      <c r="D434" t="str">
        <f>"Q "&amp;IF(Table6[[#This Row],[Ngày]]="","",ROUNDUP(MONTH(Table6[[#This Row],[Ngày]])/3,0)) &amp; "/" &amp;YEAR(Table6[[#This Row],[Ngày]])</f>
        <v>Q 2/2022</v>
      </c>
      <c r="E434">
        <f>YEAR(Table6[[#This Row],[Ngày]])</f>
        <v>2022</v>
      </c>
      <c r="F434" t="str">
        <f>VLOOKUP(Table6[[#This Row],[Tên khoản mục]],TUKHOA_CHIPHI!$A$2:$D$42,4,FALSE)</f>
        <v>Chi phí cố định</v>
      </c>
      <c r="G434" t="str">
        <f>VLOOKUP(Table6[[#This Row],[Tên khoản mục]],TUKHOA_CHIPHI!$A$2:$D$42,3,FALSE)</f>
        <v>CPNS02</v>
      </c>
      <c r="H434" t="str">
        <f>VLOOKUP(Table6[[#This Row],[Tên khoản mục]],TUKHOA_CHIPHI!$A$2:$D$42,2,FALSE)</f>
        <v>Nhân sự</v>
      </c>
      <c r="I434" t="s">
        <v>578</v>
      </c>
      <c r="J434" s="82">
        <v>49</v>
      </c>
    </row>
    <row r="435" spans="1:10">
      <c r="A435" s="9">
        <v>44698</v>
      </c>
      <c r="B435" s="9" t="str">
        <f>CHOOSE(WEEKDAY(Table6[[#This Row],[Ngày]],1),"CN","T2","T3","T4","T5","T6","T7","CN")</f>
        <v>T3</v>
      </c>
      <c r="C435" t="str">
        <f>"Tháng "&amp;MONTH(Table6[[#This Row],[Ngày]]) &amp; "/" &amp;YEAR(Table6[[#This Row],[Ngày]])</f>
        <v>Tháng 5/2022</v>
      </c>
      <c r="D435" t="str">
        <f>"Q "&amp;IF(Table6[[#This Row],[Ngày]]="","",ROUNDUP(MONTH(Table6[[#This Row],[Ngày]])/3,0)) &amp; "/" &amp;YEAR(Table6[[#This Row],[Ngày]])</f>
        <v>Q 2/2022</v>
      </c>
      <c r="E435">
        <f>YEAR(Table6[[#This Row],[Ngày]])</f>
        <v>2022</v>
      </c>
      <c r="F435" t="str">
        <f>VLOOKUP(Table6[[#This Row],[Tên khoản mục]],TUKHOA_CHIPHI!$A$2:$D$42,4,FALSE)</f>
        <v>Chi phí cố định</v>
      </c>
      <c r="G435" t="str">
        <f>VLOOKUP(Table6[[#This Row],[Tên khoản mục]],TUKHOA_CHIPHI!$A$2:$D$42,3,FALSE)</f>
        <v>CPNS03</v>
      </c>
      <c r="H435" t="str">
        <f>VLOOKUP(Table6[[#This Row],[Tên khoản mục]],TUKHOA_CHIPHI!$A$2:$D$42,2,FALSE)</f>
        <v>Nhân sự</v>
      </c>
      <c r="I435" t="s">
        <v>579</v>
      </c>
      <c r="J435" s="82">
        <v>154</v>
      </c>
    </row>
    <row r="436" spans="1:10">
      <c r="A436" s="9">
        <v>44698</v>
      </c>
      <c r="B436" s="9" t="str">
        <f>CHOOSE(WEEKDAY(Table6[[#This Row],[Ngày]],1),"CN","T2","T3","T4","T5","T6","T7","CN")</f>
        <v>T3</v>
      </c>
      <c r="C436" t="str">
        <f>"Tháng "&amp;MONTH(Table6[[#This Row],[Ngày]]) &amp; "/" &amp;YEAR(Table6[[#This Row],[Ngày]])</f>
        <v>Tháng 5/2022</v>
      </c>
      <c r="D436" t="str">
        <f>"Q "&amp;IF(Table6[[#This Row],[Ngày]]="","",ROUNDUP(MONTH(Table6[[#This Row],[Ngày]])/3,0)) &amp; "/" &amp;YEAR(Table6[[#This Row],[Ngày]])</f>
        <v>Q 2/2022</v>
      </c>
      <c r="E436">
        <f>YEAR(Table6[[#This Row],[Ngày]])</f>
        <v>2022</v>
      </c>
      <c r="F436" t="str">
        <f>VLOOKUP(Table6[[#This Row],[Tên khoản mục]],TUKHOA_CHIPHI!$A$2:$D$42,4,FALSE)</f>
        <v>Chi phí cố định</v>
      </c>
      <c r="G436" t="str">
        <f>VLOOKUP(Table6[[#This Row],[Tên khoản mục]],TUKHOA_CHIPHI!$A$2:$D$42,3,FALSE)</f>
        <v>CPNS04</v>
      </c>
      <c r="H436" t="str">
        <f>VLOOKUP(Table6[[#This Row],[Tên khoản mục]],TUKHOA_CHIPHI!$A$2:$D$42,2,FALSE)</f>
        <v>Nhân sự</v>
      </c>
      <c r="I436" t="s">
        <v>580</v>
      </c>
      <c r="J436" s="82">
        <v>810</v>
      </c>
    </row>
    <row r="437" spans="1:10">
      <c r="A437" s="9">
        <v>44698</v>
      </c>
      <c r="B437" s="9" t="str">
        <f>CHOOSE(WEEKDAY(Table6[[#This Row],[Ngày]],1),"CN","T2","T3","T4","T5","T6","T7","CN")</f>
        <v>T3</v>
      </c>
      <c r="C437" t="str">
        <f>"Tháng "&amp;MONTH(Table6[[#This Row],[Ngày]]) &amp; "/" &amp;YEAR(Table6[[#This Row],[Ngày]])</f>
        <v>Tháng 5/2022</v>
      </c>
      <c r="D437" t="str">
        <f>"Q "&amp;IF(Table6[[#This Row],[Ngày]]="","",ROUNDUP(MONTH(Table6[[#This Row],[Ngày]])/3,0)) &amp; "/" &amp;YEAR(Table6[[#This Row],[Ngày]])</f>
        <v>Q 2/2022</v>
      </c>
      <c r="E437">
        <f>YEAR(Table6[[#This Row],[Ngày]])</f>
        <v>2022</v>
      </c>
      <c r="F437" t="str">
        <f>VLOOKUP(Table6[[#This Row],[Tên khoản mục]],TUKHOA_CHIPHI!$A$2:$D$42,4,FALSE)</f>
        <v>Chi phí cố định</v>
      </c>
      <c r="G437" t="str">
        <f>VLOOKUP(Table6[[#This Row],[Tên khoản mục]],TUKHOA_CHIPHI!$A$2:$D$42,3,FALSE)</f>
        <v>CPNS05</v>
      </c>
      <c r="H437" t="str">
        <f>VLOOKUP(Table6[[#This Row],[Tên khoản mục]],TUKHOA_CHIPHI!$A$2:$D$42,2,FALSE)</f>
        <v>Nhân sự</v>
      </c>
      <c r="I437" t="s">
        <v>581</v>
      </c>
      <c r="J437" s="82">
        <v>1550</v>
      </c>
    </row>
    <row r="438" spans="1:10">
      <c r="A438" s="9">
        <v>44696</v>
      </c>
      <c r="B438" s="9" t="str">
        <f>CHOOSE(WEEKDAY(Table6[[#This Row],[Ngày]],1),"CN","T2","T3","T4","T5","T6","T7","CN")</f>
        <v>CN</v>
      </c>
      <c r="C438" t="str">
        <f>"Tháng "&amp;MONTH(Table6[[#This Row],[Ngày]]) &amp; "/" &amp;YEAR(Table6[[#This Row],[Ngày]])</f>
        <v>Tháng 5/2022</v>
      </c>
      <c r="D438" t="str">
        <f>"Q "&amp;IF(Table6[[#This Row],[Ngày]]="","",ROUNDUP(MONTH(Table6[[#This Row],[Ngày]])/3,0)) &amp; "/" &amp;YEAR(Table6[[#This Row],[Ngày]])</f>
        <v>Q 2/2022</v>
      </c>
      <c r="E438">
        <f>YEAR(Table6[[#This Row],[Ngày]])</f>
        <v>2022</v>
      </c>
      <c r="F438" t="str">
        <f>VLOOKUP(Table6[[#This Row],[Tên khoản mục]],TUKHOA_CHIPHI!$A$2:$D$42,4,FALSE)</f>
        <v>Chi phí cố định</v>
      </c>
      <c r="G438" t="str">
        <f>VLOOKUP(Table6[[#This Row],[Tên khoản mục]],TUKHOA_CHIPHI!$A$2:$D$42,3,FALSE)</f>
        <v>CPNS06</v>
      </c>
      <c r="H438" t="str">
        <f>VLOOKUP(Table6[[#This Row],[Tên khoản mục]],TUKHOA_CHIPHI!$A$2:$D$42,2,FALSE)</f>
        <v>Nhân sự</v>
      </c>
      <c r="I438" t="s">
        <v>582</v>
      </c>
      <c r="J438" s="82">
        <v>111</v>
      </c>
    </row>
    <row r="439" spans="1:10">
      <c r="A439" s="9">
        <v>44696</v>
      </c>
      <c r="B439" s="9" t="str">
        <f>CHOOSE(WEEKDAY(Table6[[#This Row],[Ngày]],1),"CN","T2","T3","T4","T5","T6","T7","CN")</f>
        <v>CN</v>
      </c>
      <c r="C439" t="str">
        <f>"Tháng "&amp;MONTH(Table6[[#This Row],[Ngày]]) &amp; "/" &amp;YEAR(Table6[[#This Row],[Ngày]])</f>
        <v>Tháng 5/2022</v>
      </c>
      <c r="D439" t="str">
        <f>"Q "&amp;IF(Table6[[#This Row],[Ngày]]="","",ROUNDUP(MONTH(Table6[[#This Row],[Ngày]])/3,0)) &amp; "/" &amp;YEAR(Table6[[#This Row],[Ngày]])</f>
        <v>Q 2/2022</v>
      </c>
      <c r="E439">
        <f>YEAR(Table6[[#This Row],[Ngày]])</f>
        <v>2022</v>
      </c>
      <c r="F439" t="str">
        <f>VLOOKUP(Table6[[#This Row],[Tên khoản mục]],TUKHOA_CHIPHI!$A$2:$D$42,4,FALSE)</f>
        <v>Chi phí cố định</v>
      </c>
      <c r="G439" t="str">
        <f>VLOOKUP(Table6[[#This Row],[Tên khoản mục]],TUKHOA_CHIPHI!$A$2:$D$42,3,FALSE)</f>
        <v>CPVP01</v>
      </c>
      <c r="H439" t="str">
        <f>VLOOKUP(Table6[[#This Row],[Tên khoản mục]],TUKHOA_CHIPHI!$A$2:$D$42,2,FALSE)</f>
        <v>Văn phòng</v>
      </c>
      <c r="I439" t="s">
        <v>583</v>
      </c>
      <c r="J439" s="82">
        <v>2140</v>
      </c>
    </row>
    <row r="440" spans="1:10">
      <c r="A440" s="9">
        <v>44696</v>
      </c>
      <c r="B440" s="9" t="str">
        <f>CHOOSE(WEEKDAY(Table6[[#This Row],[Ngày]],1),"CN","T2","T3","T4","T5","T6","T7","CN")</f>
        <v>CN</v>
      </c>
      <c r="C440" t="str">
        <f>"Tháng "&amp;MONTH(Table6[[#This Row],[Ngày]]) &amp; "/" &amp;YEAR(Table6[[#This Row],[Ngày]])</f>
        <v>Tháng 5/2022</v>
      </c>
      <c r="D440" t="str">
        <f>"Q "&amp;IF(Table6[[#This Row],[Ngày]]="","",ROUNDUP(MONTH(Table6[[#This Row],[Ngày]])/3,0)) &amp; "/" &amp;YEAR(Table6[[#This Row],[Ngày]])</f>
        <v>Q 2/2022</v>
      </c>
      <c r="E440">
        <f>YEAR(Table6[[#This Row],[Ngày]])</f>
        <v>2022</v>
      </c>
      <c r="F440" t="str">
        <f>VLOOKUP(Table6[[#This Row],[Tên khoản mục]],TUKHOA_CHIPHI!$A$2:$D$42,4,FALSE)</f>
        <v>Chi phí cố định</v>
      </c>
      <c r="G440" t="str">
        <f>VLOOKUP(Table6[[#This Row],[Tên khoản mục]],TUKHOA_CHIPHI!$A$2:$D$42,3,FALSE)</f>
        <v>CPVP02</v>
      </c>
      <c r="H440" t="str">
        <f>VLOOKUP(Table6[[#This Row],[Tên khoản mục]],TUKHOA_CHIPHI!$A$2:$D$42,2,FALSE)</f>
        <v>Văn phòng</v>
      </c>
      <c r="I440" t="s">
        <v>584</v>
      </c>
      <c r="J440" s="82">
        <v>48</v>
      </c>
    </row>
    <row r="441" spans="1:10">
      <c r="A441" s="9">
        <v>44696</v>
      </c>
      <c r="B441" s="9" t="str">
        <f>CHOOSE(WEEKDAY(Table6[[#This Row],[Ngày]],1),"CN","T2","T3","T4","T5","T6","T7","CN")</f>
        <v>CN</v>
      </c>
      <c r="C441" t="str">
        <f>"Tháng "&amp;MONTH(Table6[[#This Row],[Ngày]]) &amp; "/" &amp;YEAR(Table6[[#This Row],[Ngày]])</f>
        <v>Tháng 5/2022</v>
      </c>
      <c r="D441" t="str">
        <f>"Q "&amp;IF(Table6[[#This Row],[Ngày]]="","",ROUNDUP(MONTH(Table6[[#This Row],[Ngày]])/3,0)) &amp; "/" &amp;YEAR(Table6[[#This Row],[Ngày]])</f>
        <v>Q 2/2022</v>
      </c>
      <c r="E441">
        <f>YEAR(Table6[[#This Row],[Ngày]])</f>
        <v>2022</v>
      </c>
      <c r="F441" t="str">
        <f>VLOOKUP(Table6[[#This Row],[Tên khoản mục]],TUKHOA_CHIPHI!$A$2:$D$42,4,FALSE)</f>
        <v>Chi phí cố định</v>
      </c>
      <c r="G441" t="str">
        <f>VLOOKUP(Table6[[#This Row],[Tên khoản mục]],TUKHOA_CHIPHI!$A$2:$D$42,3,FALSE)</f>
        <v>CPLV</v>
      </c>
      <c r="H441" t="str">
        <f>VLOOKUP(Table6[[#This Row],[Tên khoản mục]],TUKHOA_CHIPHI!$A$2:$D$42,2,FALSE)</f>
        <v>Chi phí khác</v>
      </c>
      <c r="I441" t="s">
        <v>585</v>
      </c>
      <c r="J441" s="82">
        <v>79</v>
      </c>
    </row>
    <row r="442" spans="1:10">
      <c r="A442" s="9">
        <v>44696</v>
      </c>
      <c r="B442" s="9" t="str">
        <f>CHOOSE(WEEKDAY(Table6[[#This Row],[Ngày]],1),"CN","T2","T3","T4","T5","T6","T7","CN")</f>
        <v>CN</v>
      </c>
      <c r="C442" t="str">
        <f>"Tháng "&amp;MONTH(Table6[[#This Row],[Ngày]]) &amp; "/" &amp;YEAR(Table6[[#This Row],[Ngày]])</f>
        <v>Tháng 5/2022</v>
      </c>
      <c r="D442" t="str">
        <f>"Q "&amp;IF(Table6[[#This Row],[Ngày]]="","",ROUNDUP(MONTH(Table6[[#This Row],[Ngày]])/3,0)) &amp; "/" &amp;YEAR(Table6[[#This Row],[Ngày]])</f>
        <v>Q 2/2022</v>
      </c>
      <c r="E442">
        <f>YEAR(Table6[[#This Row],[Ngày]])</f>
        <v>2022</v>
      </c>
      <c r="F442" t="str">
        <f>VLOOKUP(Table6[[#This Row],[Tên khoản mục]],TUKHOA_CHIPHI!$A$2:$D$42,4,FALSE)</f>
        <v>Chi phí cố định</v>
      </c>
      <c r="G442" t="str">
        <f>VLOOKUP(Table6[[#This Row],[Tên khoản mục]],TUKHOA_CHIPHI!$A$2:$D$42,3,FALSE)</f>
        <v>CPCT</v>
      </c>
      <c r="H442" t="str">
        <f>VLOOKUP(Table6[[#This Row],[Tên khoản mục]],TUKHOA_CHIPHI!$A$2:$D$42,2,FALSE)</f>
        <v>Chi phí khác</v>
      </c>
      <c r="I442" t="s">
        <v>586</v>
      </c>
      <c r="J442" s="82">
        <v>100</v>
      </c>
    </row>
    <row r="443" spans="1:10">
      <c r="A443" s="9">
        <v>44695</v>
      </c>
      <c r="B443" s="9" t="str">
        <f>CHOOSE(WEEKDAY(Table6[[#This Row],[Ngày]],1),"CN","T2","T3","T4","T5","T6","T7","CN")</f>
        <v>T7</v>
      </c>
      <c r="C443" t="str">
        <f>"Tháng "&amp;MONTH(Table6[[#This Row],[Ngày]]) &amp; "/" &amp;YEAR(Table6[[#This Row],[Ngày]])</f>
        <v>Tháng 5/2022</v>
      </c>
      <c r="D443" t="str">
        <f>"Q "&amp;IF(Table6[[#This Row],[Ngày]]="","",ROUNDUP(MONTH(Table6[[#This Row],[Ngày]])/3,0)) &amp; "/" &amp;YEAR(Table6[[#This Row],[Ngày]])</f>
        <v>Q 2/2022</v>
      </c>
      <c r="E443">
        <f>YEAR(Table6[[#This Row],[Ngày]])</f>
        <v>2022</v>
      </c>
      <c r="F443" t="str">
        <f>VLOOKUP(Table6[[#This Row],[Tên khoản mục]],TUKHOA_CHIPHI!$A$2:$D$42,4,FALSE)</f>
        <v>Chi phí cố định</v>
      </c>
      <c r="G443" t="str">
        <f>VLOOKUP(Table6[[#This Row],[Tên khoản mục]],TUKHOA_CHIPHI!$A$2:$D$42,3,FALSE)</f>
        <v>CPTK</v>
      </c>
      <c r="H443" t="str">
        <f>VLOOKUP(Table6[[#This Row],[Tên khoản mục]],TUKHOA_CHIPHI!$A$2:$D$42,2,FALSE)</f>
        <v>Chi phí khác</v>
      </c>
      <c r="I443" t="s">
        <v>587</v>
      </c>
      <c r="J443" s="82">
        <v>100</v>
      </c>
    </row>
    <row r="444" spans="1:10">
      <c r="A444" s="9">
        <v>44695</v>
      </c>
      <c r="B444" s="9" t="str">
        <f>CHOOSE(WEEKDAY(Table6[[#This Row],[Ngày]],1),"CN","T2","T3","T4","T5","T6","T7","CN")</f>
        <v>T7</v>
      </c>
      <c r="C444" t="str">
        <f>"Tháng "&amp;MONTH(Table6[[#This Row],[Ngày]]) &amp; "/" &amp;YEAR(Table6[[#This Row],[Ngày]])</f>
        <v>Tháng 5/2022</v>
      </c>
      <c r="D444" t="str">
        <f>"Q "&amp;IF(Table6[[#This Row],[Ngày]]="","",ROUNDUP(MONTH(Table6[[#This Row],[Ngày]])/3,0)) &amp; "/" &amp;YEAR(Table6[[#This Row],[Ngày]])</f>
        <v>Q 2/2022</v>
      </c>
      <c r="E444">
        <f>YEAR(Table6[[#This Row],[Ngày]])</f>
        <v>2022</v>
      </c>
      <c r="F444" t="str">
        <f>VLOOKUP(Table6[[#This Row],[Tên khoản mục]],TUKHOA_CHIPHI!$A$2:$D$42,4,FALSE)</f>
        <v>Chi phí cố định</v>
      </c>
      <c r="G444" t="str">
        <f>VLOOKUP(Table6[[#This Row],[Tên khoản mục]],TUKHOA_CHIPHI!$A$2:$D$42,3,FALSE)</f>
        <v>CPDV</v>
      </c>
      <c r="H444" t="str">
        <f>VLOOKUP(Table6[[#This Row],[Tên khoản mục]],TUKHOA_CHIPHI!$A$2:$D$42,2,FALSE)</f>
        <v>Chi phí khác</v>
      </c>
      <c r="I444" t="s">
        <v>588</v>
      </c>
      <c r="J444" s="82">
        <v>83</v>
      </c>
    </row>
    <row r="445" spans="1:10">
      <c r="A445" s="9">
        <v>44694</v>
      </c>
      <c r="B445" s="9" t="str">
        <f>CHOOSE(WEEKDAY(Table6[[#This Row],[Ngày]],1),"CN","T2","T3","T4","T5","T6","T7","CN")</f>
        <v>T6</v>
      </c>
      <c r="C445" t="str">
        <f>"Tháng "&amp;MONTH(Table6[[#This Row],[Ngày]]) &amp; "/" &amp;YEAR(Table6[[#This Row],[Ngày]])</f>
        <v>Tháng 5/2022</v>
      </c>
      <c r="D445" t="str">
        <f>"Q "&amp;IF(Table6[[#This Row],[Ngày]]="","",ROUNDUP(MONTH(Table6[[#This Row],[Ngày]])/3,0)) &amp; "/" &amp;YEAR(Table6[[#This Row],[Ngày]])</f>
        <v>Q 2/2022</v>
      </c>
      <c r="E445">
        <f>YEAR(Table6[[#This Row],[Ngày]])</f>
        <v>2022</v>
      </c>
      <c r="F445" t="str">
        <f>VLOOKUP(Table6[[#This Row],[Tên khoản mục]],TUKHOA_CHIPHI!$A$2:$D$42,4,FALSE)</f>
        <v>Chi phí cố định</v>
      </c>
      <c r="G445" t="str">
        <f>VLOOKUP(Table6[[#This Row],[Tên khoản mục]],TUKHOA_CHIPHI!$A$2:$D$42,3,FALSE)</f>
        <v>NDTH</v>
      </c>
      <c r="H445" t="str">
        <f>VLOOKUP(Table6[[#This Row],[Tên khoản mục]],TUKHOA_CHIPHI!$A$2:$D$42,2,FALSE)</f>
        <v>Chi phí khác</v>
      </c>
      <c r="I445" t="s">
        <v>589</v>
      </c>
      <c r="J445" s="82">
        <v>1725</v>
      </c>
    </row>
    <row r="446" spans="1:10">
      <c r="A446" s="9">
        <v>44694</v>
      </c>
      <c r="B446" s="9" t="str">
        <f>CHOOSE(WEEKDAY(Table6[[#This Row],[Ngày]],1),"CN","T2","T3","T4","T5","T6","T7","CN")</f>
        <v>T6</v>
      </c>
      <c r="C446" t="str">
        <f>"Tháng "&amp;MONTH(Table6[[#This Row],[Ngày]]) &amp; "/" &amp;YEAR(Table6[[#This Row],[Ngày]])</f>
        <v>Tháng 5/2022</v>
      </c>
      <c r="D446" t="str">
        <f>"Q "&amp;IF(Table6[[#This Row],[Ngày]]="","",ROUNDUP(MONTH(Table6[[#This Row],[Ngày]])/3,0)) &amp; "/" &amp;YEAR(Table6[[#This Row],[Ngày]])</f>
        <v>Q 2/2022</v>
      </c>
      <c r="E446">
        <f>YEAR(Table6[[#This Row],[Ngày]])</f>
        <v>2022</v>
      </c>
      <c r="F446" t="str">
        <f>VLOOKUP(Table6[[#This Row],[Tên khoản mục]],TUKHOA_CHIPHI!$A$2:$D$42,4,FALSE)</f>
        <v>Chi phí biển đổi</v>
      </c>
      <c r="G446" t="str">
        <f>VLOOKUP(Table6[[#This Row],[Tên khoản mục]],TUKHOA_CHIPHI!$A$2:$D$42,3,FALSE)</f>
        <v>CPHH01</v>
      </c>
      <c r="H446" t="str">
        <f>VLOOKUP(Table6[[#This Row],[Tên khoản mục]],TUKHOA_CHIPHI!$A$2:$D$42,2,FALSE)</f>
        <v>Chi phí khác</v>
      </c>
      <c r="I446" t="s">
        <v>590</v>
      </c>
      <c r="J446" s="82">
        <v>154</v>
      </c>
    </row>
    <row r="447" spans="1:10">
      <c r="A447" s="9">
        <v>44694</v>
      </c>
      <c r="B447" s="9" t="str">
        <f>CHOOSE(WEEKDAY(Table6[[#This Row],[Ngày]],1),"CN","T2","T3","T4","T5","T6","T7","CN")</f>
        <v>T6</v>
      </c>
      <c r="C447" t="str">
        <f>"Tháng "&amp;MONTH(Table6[[#This Row],[Ngày]]) &amp; "/" &amp;YEAR(Table6[[#This Row],[Ngày]])</f>
        <v>Tháng 5/2022</v>
      </c>
      <c r="D447" t="str">
        <f>"Q "&amp;IF(Table6[[#This Row],[Ngày]]="","",ROUNDUP(MONTH(Table6[[#This Row],[Ngày]])/3,0)) &amp; "/" &amp;YEAR(Table6[[#This Row],[Ngày]])</f>
        <v>Q 2/2022</v>
      </c>
      <c r="E447">
        <f>YEAR(Table6[[#This Row],[Ngày]])</f>
        <v>2022</v>
      </c>
      <c r="F447" t="str">
        <f>VLOOKUP(Table6[[#This Row],[Tên khoản mục]],TUKHOA_CHIPHI!$A$2:$D$42,4,FALSE)</f>
        <v>Chi phí biển đổi</v>
      </c>
      <c r="G447" t="str">
        <f>VLOOKUP(Table6[[#This Row],[Tên khoản mục]],TUKHOA_CHIPHI!$A$2:$D$42,3,FALSE)</f>
        <v>CPHH02</v>
      </c>
      <c r="H447" t="str">
        <f>VLOOKUP(Table6[[#This Row],[Tên khoản mục]],TUKHOA_CHIPHI!$A$2:$D$42,2,FALSE)</f>
        <v>Chi phí khác</v>
      </c>
      <c r="I447" t="s">
        <v>591</v>
      </c>
      <c r="J447" s="82">
        <v>143</v>
      </c>
    </row>
    <row r="448" spans="1:10">
      <c r="A448" s="9">
        <v>44693</v>
      </c>
      <c r="B448" s="9" t="str">
        <f>CHOOSE(WEEKDAY(Table6[[#This Row],[Ngày]],1),"CN","T2","T3","T4","T5","T6","T7","CN")</f>
        <v>T5</v>
      </c>
      <c r="C448" t="str">
        <f>"Tháng "&amp;MONTH(Table6[[#This Row],[Ngày]]) &amp; "/" &amp;YEAR(Table6[[#This Row],[Ngày]])</f>
        <v>Tháng 5/2022</v>
      </c>
      <c r="D448" t="str">
        <f>"Q "&amp;IF(Table6[[#This Row],[Ngày]]="","",ROUNDUP(MONTH(Table6[[#This Row],[Ngày]])/3,0)) &amp; "/" &amp;YEAR(Table6[[#This Row],[Ngày]])</f>
        <v>Q 2/2022</v>
      </c>
      <c r="E448">
        <f>YEAR(Table6[[#This Row],[Ngày]])</f>
        <v>2022</v>
      </c>
      <c r="F448" t="str">
        <f>VLOOKUP(Table6[[#This Row],[Tên khoản mục]],TUKHOA_CHIPHI!$A$2:$D$42,4,FALSE)</f>
        <v>Chi phí biển đổi</v>
      </c>
      <c r="G448" t="str">
        <f>VLOOKUP(Table6[[#This Row],[Tên khoản mục]],TUKHOA_CHIPHI!$A$2:$D$42,3,FALSE)</f>
        <v>CPHH03</v>
      </c>
      <c r="H448" t="str">
        <f>VLOOKUP(Table6[[#This Row],[Tên khoản mục]],TUKHOA_CHIPHI!$A$2:$D$42,2,FALSE)</f>
        <v>Chi phí khác</v>
      </c>
      <c r="I448" t="s">
        <v>592</v>
      </c>
      <c r="J448" s="82">
        <v>156</v>
      </c>
    </row>
    <row r="449" spans="1:10">
      <c r="A449" s="9">
        <v>44691</v>
      </c>
      <c r="B449" s="9" t="str">
        <f>CHOOSE(WEEKDAY(Table6[[#This Row],[Ngày]],1),"CN","T2","T3","T4","T5","T6","T7","CN")</f>
        <v>T3</v>
      </c>
      <c r="C449" t="str">
        <f>"Tháng "&amp;MONTH(Table6[[#This Row],[Ngày]]) &amp; "/" &amp;YEAR(Table6[[#This Row],[Ngày]])</f>
        <v>Tháng 5/2022</v>
      </c>
      <c r="D449" t="str">
        <f>"Q "&amp;IF(Table6[[#This Row],[Ngày]]="","",ROUNDUP(MONTH(Table6[[#This Row],[Ngày]])/3,0)) &amp; "/" &amp;YEAR(Table6[[#This Row],[Ngày]])</f>
        <v>Q 2/2022</v>
      </c>
      <c r="E449">
        <f>YEAR(Table6[[#This Row],[Ngày]])</f>
        <v>2022</v>
      </c>
      <c r="F449" t="str">
        <f>VLOOKUP(Table6[[#This Row],[Tên khoản mục]],TUKHOA_CHIPHI!$A$2:$D$42,4,FALSE)</f>
        <v>Chi phí biển đổi</v>
      </c>
      <c r="G449" t="str">
        <f>VLOOKUP(Table6[[#This Row],[Tên khoản mục]],TUKHOA_CHIPHI!$A$2:$D$42,3,FALSE)</f>
        <v>CPVC01</v>
      </c>
      <c r="H449" t="str">
        <f>VLOOKUP(Table6[[#This Row],[Tên khoản mục]],TUKHOA_CHIPHI!$A$2:$D$42,2,FALSE)</f>
        <v>Logistics</v>
      </c>
      <c r="I449" t="s">
        <v>593</v>
      </c>
      <c r="J449" s="82">
        <v>84</v>
      </c>
    </row>
    <row r="450" spans="1:10">
      <c r="A450" s="9">
        <v>44689</v>
      </c>
      <c r="B450" s="9" t="str">
        <f>CHOOSE(WEEKDAY(Table6[[#This Row],[Ngày]],1),"CN","T2","T3","T4","T5","T6","T7","CN")</f>
        <v>CN</v>
      </c>
      <c r="C450" t="str">
        <f>"Tháng "&amp;MONTH(Table6[[#This Row],[Ngày]]) &amp; "/" &amp;YEAR(Table6[[#This Row],[Ngày]])</f>
        <v>Tháng 5/2022</v>
      </c>
      <c r="D450" t="str">
        <f>"Q "&amp;IF(Table6[[#This Row],[Ngày]]="","",ROUNDUP(MONTH(Table6[[#This Row],[Ngày]])/3,0)) &amp; "/" &amp;YEAR(Table6[[#This Row],[Ngày]])</f>
        <v>Q 2/2022</v>
      </c>
      <c r="E450">
        <f>YEAR(Table6[[#This Row],[Ngày]])</f>
        <v>2022</v>
      </c>
      <c r="F450" t="str">
        <f>VLOOKUP(Table6[[#This Row],[Tên khoản mục]],TUKHOA_CHIPHI!$A$2:$D$42,4,FALSE)</f>
        <v>Chi phí biển đổi</v>
      </c>
      <c r="G450" t="str">
        <f>VLOOKUP(Table6[[#This Row],[Tên khoản mục]],TUKHOA_CHIPHI!$A$2:$D$42,3,FALSE)</f>
        <v>CPVC02</v>
      </c>
      <c r="H450" t="str">
        <f>VLOOKUP(Table6[[#This Row],[Tên khoản mục]],TUKHOA_CHIPHI!$A$2:$D$42,2,FALSE)</f>
        <v>Logistics</v>
      </c>
      <c r="I450" t="s">
        <v>594</v>
      </c>
      <c r="J450" s="82">
        <v>122.57777777777778</v>
      </c>
    </row>
    <row r="451" spans="1:10">
      <c r="A451" s="9">
        <v>44688</v>
      </c>
      <c r="B451" s="9" t="str">
        <f>CHOOSE(WEEKDAY(Table6[[#This Row],[Ngày]],1),"CN","T2","T3","T4","T5","T6","T7","CN")</f>
        <v>T7</v>
      </c>
      <c r="C451" t="str">
        <f>"Tháng "&amp;MONTH(Table6[[#This Row],[Ngày]]) &amp; "/" &amp;YEAR(Table6[[#This Row],[Ngày]])</f>
        <v>Tháng 5/2022</v>
      </c>
      <c r="D451" t="str">
        <f>"Q "&amp;IF(Table6[[#This Row],[Ngày]]="","",ROUNDUP(MONTH(Table6[[#This Row],[Ngày]])/3,0)) &amp; "/" &amp;YEAR(Table6[[#This Row],[Ngày]])</f>
        <v>Q 2/2022</v>
      </c>
      <c r="E451">
        <f>YEAR(Table6[[#This Row],[Ngày]])</f>
        <v>2022</v>
      </c>
      <c r="F451" t="str">
        <f>VLOOKUP(Table6[[#This Row],[Tên khoản mục]],TUKHOA_CHIPHI!$A$2:$D$42,4,FALSE)</f>
        <v>Chi phí biển đổi</v>
      </c>
      <c r="G451" t="str">
        <f>VLOOKUP(Table6[[#This Row],[Tên khoản mục]],TUKHOA_CHIPHI!$A$2:$D$42,3,FALSE)</f>
        <v>CPVC03</v>
      </c>
      <c r="H451" t="str">
        <f>VLOOKUP(Table6[[#This Row],[Tên khoản mục]],TUKHOA_CHIPHI!$A$2:$D$42,2,FALSE)</f>
        <v>Logistics</v>
      </c>
      <c r="I451" t="s">
        <v>595</v>
      </c>
      <c r="J451" s="82">
        <v>181.68888888888887</v>
      </c>
    </row>
    <row r="452" spans="1:10">
      <c r="A452" s="9">
        <v>44688</v>
      </c>
      <c r="B452" s="9" t="str">
        <f>CHOOSE(WEEKDAY(Table6[[#This Row],[Ngày]],1),"CN","T2","T3","T4","T5","T6","T7","CN")</f>
        <v>T7</v>
      </c>
      <c r="C452" t="str">
        <f>"Tháng "&amp;MONTH(Table6[[#This Row],[Ngày]]) &amp; "/" &amp;YEAR(Table6[[#This Row],[Ngày]])</f>
        <v>Tháng 5/2022</v>
      </c>
      <c r="D452" t="str">
        <f>"Q "&amp;IF(Table6[[#This Row],[Ngày]]="","",ROUNDUP(MONTH(Table6[[#This Row],[Ngày]])/3,0)) &amp; "/" &amp;YEAR(Table6[[#This Row],[Ngày]])</f>
        <v>Q 2/2022</v>
      </c>
      <c r="E452">
        <f>YEAR(Table6[[#This Row],[Ngày]])</f>
        <v>2022</v>
      </c>
      <c r="F452" t="str">
        <f>VLOOKUP(Table6[[#This Row],[Tên khoản mục]],TUKHOA_CHIPHI!$A$2:$D$42,4,FALSE)</f>
        <v>Chi phí biển đổi</v>
      </c>
      <c r="G452" t="str">
        <f>VLOOKUP(Table6[[#This Row],[Tên khoản mục]],TUKHOA_CHIPHI!$A$2:$D$42,3,FALSE)</f>
        <v>CPVC04</v>
      </c>
      <c r="H452" t="str">
        <f>VLOOKUP(Table6[[#This Row],[Tên khoản mục]],TUKHOA_CHIPHI!$A$2:$D$42,2,FALSE)</f>
        <v>Logistics</v>
      </c>
      <c r="I452" t="s">
        <v>596</v>
      </c>
      <c r="J452" s="82">
        <v>164.26666666666665</v>
      </c>
    </row>
    <row r="453" spans="1:10">
      <c r="A453" s="9">
        <v>44688</v>
      </c>
      <c r="B453" s="9" t="str">
        <f>CHOOSE(WEEKDAY(Table6[[#This Row],[Ngày]],1),"CN","T2","T3","T4","T5","T6","T7","CN")</f>
        <v>T7</v>
      </c>
      <c r="C453" t="str">
        <f>"Tháng "&amp;MONTH(Table6[[#This Row],[Ngày]]) &amp; "/" &amp;YEAR(Table6[[#This Row],[Ngày]])</f>
        <v>Tháng 5/2022</v>
      </c>
      <c r="D453" t="str">
        <f>"Q "&amp;IF(Table6[[#This Row],[Ngày]]="","",ROUNDUP(MONTH(Table6[[#This Row],[Ngày]])/3,0)) &amp; "/" &amp;YEAR(Table6[[#This Row],[Ngày]])</f>
        <v>Q 2/2022</v>
      </c>
      <c r="E453">
        <f>YEAR(Table6[[#This Row],[Ngày]])</f>
        <v>2022</v>
      </c>
      <c r="F453" t="str">
        <f>VLOOKUP(Table6[[#This Row],[Tên khoản mục]],TUKHOA_CHIPHI!$A$2:$D$42,4,FALSE)</f>
        <v>Chi phí biển đổi</v>
      </c>
      <c r="G453" t="str">
        <f>VLOOKUP(Table6[[#This Row],[Tên khoản mục]],TUKHOA_CHIPHI!$A$2:$D$42,3,FALSE)</f>
        <v>CPMRFB01</v>
      </c>
      <c r="H453" t="str">
        <f>VLOOKUP(Table6[[#This Row],[Tên khoản mục]],TUKHOA_CHIPHI!$A$2:$D$42,2,FALSE)</f>
        <v>Marketing</v>
      </c>
      <c r="I453" t="s">
        <v>632</v>
      </c>
      <c r="J453" s="82">
        <v>1719</v>
      </c>
    </row>
    <row r="454" spans="1:10">
      <c r="A454" s="9">
        <v>44687</v>
      </c>
      <c r="B454" s="9" t="str">
        <f>CHOOSE(WEEKDAY(Table6[[#This Row],[Ngày]],1),"CN","T2","T3","T4","T5","T6","T7","CN")</f>
        <v>T6</v>
      </c>
      <c r="C454" t="str">
        <f>"Tháng "&amp;MONTH(Table6[[#This Row],[Ngày]]) &amp; "/" &amp;YEAR(Table6[[#This Row],[Ngày]])</f>
        <v>Tháng 5/2022</v>
      </c>
      <c r="D454" t="str">
        <f>"Q "&amp;IF(Table6[[#This Row],[Ngày]]="","",ROUNDUP(MONTH(Table6[[#This Row],[Ngày]])/3,0)) &amp; "/" &amp;YEAR(Table6[[#This Row],[Ngày]])</f>
        <v>Q 2/2022</v>
      </c>
      <c r="E454">
        <f>YEAR(Table6[[#This Row],[Ngày]])</f>
        <v>2022</v>
      </c>
      <c r="F454" t="str">
        <f>VLOOKUP(Table6[[#This Row],[Tên khoản mục]],TUKHOA_CHIPHI!$A$2:$D$42,4,FALSE)</f>
        <v>Chi phí biển đổi</v>
      </c>
      <c r="G454" t="str">
        <f>VLOOKUP(Table6[[#This Row],[Tên khoản mục]],TUKHOA_CHIPHI!$A$2:$D$42,3,FALSE)</f>
        <v>CPMRFB02</v>
      </c>
      <c r="H454" t="str">
        <f>VLOOKUP(Table6[[#This Row],[Tên khoản mục]],TUKHOA_CHIPHI!$A$2:$D$42,2,FALSE)</f>
        <v>Marketing</v>
      </c>
      <c r="I454" t="s">
        <v>633</v>
      </c>
      <c r="J454" s="82">
        <v>1799</v>
      </c>
    </row>
    <row r="455" spans="1:10">
      <c r="A455" s="9">
        <v>44687</v>
      </c>
      <c r="B455" s="9" t="str">
        <f>CHOOSE(WEEKDAY(Table6[[#This Row],[Ngày]],1),"CN","T2","T3","T4","T5","T6","T7","CN")</f>
        <v>T6</v>
      </c>
      <c r="C455" t="str">
        <f>"Tháng "&amp;MONTH(Table6[[#This Row],[Ngày]]) &amp; "/" &amp;YEAR(Table6[[#This Row],[Ngày]])</f>
        <v>Tháng 5/2022</v>
      </c>
      <c r="D455" t="str">
        <f>"Q "&amp;IF(Table6[[#This Row],[Ngày]]="","",ROUNDUP(MONTH(Table6[[#This Row],[Ngày]])/3,0)) &amp; "/" &amp;YEAR(Table6[[#This Row],[Ngày]])</f>
        <v>Q 2/2022</v>
      </c>
      <c r="E455">
        <f>YEAR(Table6[[#This Row],[Ngày]])</f>
        <v>2022</v>
      </c>
      <c r="F455" t="str">
        <f>VLOOKUP(Table6[[#This Row],[Tên khoản mục]],TUKHOA_CHIPHI!$A$2:$D$42,4,FALSE)</f>
        <v>Chi phí biển đổi</v>
      </c>
      <c r="G455" t="str">
        <f>VLOOKUP(Table6[[#This Row],[Tên khoản mục]],TUKHOA_CHIPHI!$A$2:$D$42,3,FALSE)</f>
        <v>CPMRYTB01</v>
      </c>
      <c r="H455" t="str">
        <f>VLOOKUP(Table6[[#This Row],[Tên khoản mục]],TUKHOA_CHIPHI!$A$2:$D$42,2,FALSE)</f>
        <v>Marketing</v>
      </c>
      <c r="I455" t="s">
        <v>636</v>
      </c>
      <c r="J455" s="82">
        <v>1864</v>
      </c>
    </row>
    <row r="456" spans="1:10">
      <c r="A456" s="9">
        <v>44687</v>
      </c>
      <c r="B456" s="9" t="str">
        <f>CHOOSE(WEEKDAY(Table6[[#This Row],[Ngày]],1),"CN","T2","T3","T4","T5","T6","T7","CN")</f>
        <v>T6</v>
      </c>
      <c r="C456" t="str">
        <f>"Tháng "&amp;MONTH(Table6[[#This Row],[Ngày]]) &amp; "/" &amp;YEAR(Table6[[#This Row],[Ngày]])</f>
        <v>Tháng 5/2022</v>
      </c>
      <c r="D456" t="str">
        <f>"Q "&amp;IF(Table6[[#This Row],[Ngày]]="","",ROUNDUP(MONTH(Table6[[#This Row],[Ngày]])/3,0)) &amp; "/" &amp;YEAR(Table6[[#This Row],[Ngày]])</f>
        <v>Q 2/2022</v>
      </c>
      <c r="E456">
        <f>YEAR(Table6[[#This Row],[Ngày]])</f>
        <v>2022</v>
      </c>
      <c r="F456" t="str">
        <f>VLOOKUP(Table6[[#This Row],[Tên khoản mục]],TUKHOA_CHIPHI!$A$2:$D$42,4,FALSE)</f>
        <v>Chi phí biển đổi</v>
      </c>
      <c r="G456" t="str">
        <f>VLOOKUP(Table6[[#This Row],[Tên khoản mục]],TUKHOA_CHIPHI!$A$2:$D$42,3,FALSE)</f>
        <v>CPMRYTB01</v>
      </c>
      <c r="H456" t="str">
        <f>VLOOKUP(Table6[[#This Row],[Tên khoản mục]],TUKHOA_CHIPHI!$A$2:$D$42,2,FALSE)</f>
        <v>Marketing</v>
      </c>
      <c r="I456" t="s">
        <v>636</v>
      </c>
      <c r="J456" s="82">
        <v>1804</v>
      </c>
    </row>
    <row r="457" spans="1:10">
      <c r="A457" s="9">
        <v>44687</v>
      </c>
      <c r="B457" s="9" t="str">
        <f>CHOOSE(WEEKDAY(Table6[[#This Row],[Ngày]],1),"CN","T2","T3","T4","T5","T6","T7","CN")</f>
        <v>T6</v>
      </c>
      <c r="C457" t="str">
        <f>"Tháng "&amp;MONTH(Table6[[#This Row],[Ngày]]) &amp; "/" &amp;YEAR(Table6[[#This Row],[Ngày]])</f>
        <v>Tháng 5/2022</v>
      </c>
      <c r="D457" t="str">
        <f>"Q "&amp;IF(Table6[[#This Row],[Ngày]]="","",ROUNDUP(MONTH(Table6[[#This Row],[Ngày]])/3,0)) &amp; "/" &amp;YEAR(Table6[[#This Row],[Ngày]])</f>
        <v>Q 2/2022</v>
      </c>
      <c r="E457">
        <f>YEAR(Table6[[#This Row],[Ngày]])</f>
        <v>2022</v>
      </c>
      <c r="F457" t="str">
        <f>VLOOKUP(Table6[[#This Row],[Tên khoản mục]],TUKHOA_CHIPHI!$A$2:$D$42,4,FALSE)</f>
        <v>Chi phí biển đổi</v>
      </c>
      <c r="G457" t="str">
        <f>VLOOKUP(Table6[[#This Row],[Tên khoản mục]],TUKHOA_CHIPHI!$A$2:$D$42,3,FALSE)</f>
        <v>CPMREC01</v>
      </c>
      <c r="H457" t="str">
        <f>VLOOKUP(Table6[[#This Row],[Tên khoản mục]],TUKHOA_CHIPHI!$A$2:$D$42,2,FALSE)</f>
        <v>Marketing</v>
      </c>
      <c r="I457" t="s">
        <v>641</v>
      </c>
      <c r="J457" s="82">
        <v>1731</v>
      </c>
    </row>
    <row r="458" spans="1:10">
      <c r="A458" s="9">
        <v>44687</v>
      </c>
      <c r="B458" s="9" t="str">
        <f>CHOOSE(WEEKDAY(Table6[[#This Row],[Ngày]],1),"CN","T2","T3","T4","T5","T6","T7","CN")</f>
        <v>T6</v>
      </c>
      <c r="C458" t="str">
        <f>"Tháng "&amp;MONTH(Table6[[#This Row],[Ngày]]) &amp; "/" &amp;YEAR(Table6[[#This Row],[Ngày]])</f>
        <v>Tháng 5/2022</v>
      </c>
      <c r="D458" t="str">
        <f>"Q "&amp;IF(Table6[[#This Row],[Ngày]]="","",ROUNDUP(MONTH(Table6[[#This Row],[Ngày]])/3,0)) &amp; "/" &amp;YEAR(Table6[[#This Row],[Ngày]])</f>
        <v>Q 2/2022</v>
      </c>
      <c r="E458">
        <f>YEAR(Table6[[#This Row],[Ngày]])</f>
        <v>2022</v>
      </c>
      <c r="F458" t="str">
        <f>VLOOKUP(Table6[[#This Row],[Tên khoản mục]],TUKHOA_CHIPHI!$A$2:$D$42,4,FALSE)</f>
        <v>Chi phí biển đổi</v>
      </c>
      <c r="G458" t="str">
        <f>VLOOKUP(Table6[[#This Row],[Tên khoản mục]],TUKHOA_CHIPHI!$A$2:$D$42,3,FALSE)</f>
        <v>CPMREC02</v>
      </c>
      <c r="H458" t="str">
        <f>VLOOKUP(Table6[[#This Row],[Tên khoản mục]],TUKHOA_CHIPHI!$A$2:$D$42,2,FALSE)</f>
        <v>Marketing</v>
      </c>
      <c r="I458" t="s">
        <v>642</v>
      </c>
      <c r="J458" s="82">
        <v>1810</v>
      </c>
    </row>
    <row r="459" spans="1:10">
      <c r="A459" s="9">
        <v>44686</v>
      </c>
      <c r="B459" s="9" t="str">
        <f>CHOOSE(WEEKDAY(Table6[[#This Row],[Ngày]],1),"CN","T2","T3","T4","T5","T6","T7","CN")</f>
        <v>T5</v>
      </c>
      <c r="C459" t="str">
        <f>"Tháng "&amp;MONTH(Table6[[#This Row],[Ngày]]) &amp; "/" &amp;YEAR(Table6[[#This Row],[Ngày]])</f>
        <v>Tháng 5/2022</v>
      </c>
      <c r="D459" t="str">
        <f>"Q "&amp;IF(Table6[[#This Row],[Ngày]]="","",ROUNDUP(MONTH(Table6[[#This Row],[Ngày]])/3,0)) &amp; "/" &amp;YEAR(Table6[[#This Row],[Ngày]])</f>
        <v>Q 2/2022</v>
      </c>
      <c r="E459">
        <f>YEAR(Table6[[#This Row],[Ngày]])</f>
        <v>2022</v>
      </c>
      <c r="F459" t="str">
        <f>VLOOKUP(Table6[[#This Row],[Tên khoản mục]],TUKHOA_CHIPHI!$A$2:$D$42,4,FALSE)</f>
        <v>Chi phí biển đổi</v>
      </c>
      <c r="G459" t="str">
        <f>VLOOKUP(Table6[[#This Row],[Tên khoản mục]],TUKHOA_CHIPHI!$A$2:$D$42,3,FALSE)</f>
        <v>CPPFA01</v>
      </c>
      <c r="H459" t="str">
        <f>VLOOKUP(Table6[[#This Row],[Tên khoản mục]],TUKHOA_CHIPHI!$A$2:$D$42,2,FALSE)</f>
        <v>Platform fee - Amazon</v>
      </c>
      <c r="I459" t="s">
        <v>643</v>
      </c>
      <c r="J459" s="82">
        <v>4284</v>
      </c>
    </row>
    <row r="460" spans="1:10">
      <c r="A460" s="9">
        <v>44686</v>
      </c>
      <c r="B460" s="9" t="str">
        <f>CHOOSE(WEEKDAY(Table6[[#This Row],[Ngày]],1),"CN","T2","T3","T4","T5","T6","T7","CN")</f>
        <v>T5</v>
      </c>
      <c r="C460" t="str">
        <f>"Tháng "&amp;MONTH(Table6[[#This Row],[Ngày]]) &amp; "/" &amp;YEAR(Table6[[#This Row],[Ngày]])</f>
        <v>Tháng 5/2022</v>
      </c>
      <c r="D460" t="str">
        <f>"Q "&amp;IF(Table6[[#This Row],[Ngày]]="","",ROUNDUP(MONTH(Table6[[#This Row],[Ngày]])/3,0)) &amp; "/" &amp;YEAR(Table6[[#This Row],[Ngày]])</f>
        <v>Q 2/2022</v>
      </c>
      <c r="E460">
        <f>YEAR(Table6[[#This Row],[Ngày]])</f>
        <v>2022</v>
      </c>
      <c r="F460" t="str">
        <f>VLOOKUP(Table6[[#This Row],[Tên khoản mục]],TUKHOA_CHIPHI!$A$2:$D$42,4,FALSE)</f>
        <v>Chi phí biển đổi</v>
      </c>
      <c r="G460" t="str">
        <f>VLOOKUP(Table6[[#This Row],[Tên khoản mục]],TUKHOA_CHIPHI!$A$2:$D$42,3,FALSE)</f>
        <v>CPPFA02</v>
      </c>
      <c r="H460" t="str">
        <f>VLOOKUP(Table6[[#This Row],[Tên khoản mục]],TUKHOA_CHIPHI!$A$2:$D$42,2,FALSE)</f>
        <v>Platform fee - Amazon</v>
      </c>
      <c r="I460" t="s">
        <v>644</v>
      </c>
      <c r="J460" s="82">
        <v>4140</v>
      </c>
    </row>
    <row r="461" spans="1:10">
      <c r="A461" s="9">
        <v>44686</v>
      </c>
      <c r="B461" s="9" t="str">
        <f>CHOOSE(WEEKDAY(Table6[[#This Row],[Ngày]],1),"CN","T2","T3","T4","T5","T6","T7","CN")</f>
        <v>T5</v>
      </c>
      <c r="C461" t="str">
        <f>"Tháng "&amp;MONTH(Table6[[#This Row],[Ngày]]) &amp; "/" &amp;YEAR(Table6[[#This Row],[Ngày]])</f>
        <v>Tháng 5/2022</v>
      </c>
      <c r="D461" t="str">
        <f>"Q "&amp;IF(Table6[[#This Row],[Ngày]]="","",ROUNDUP(MONTH(Table6[[#This Row],[Ngày]])/3,0)) &amp; "/" &amp;YEAR(Table6[[#This Row],[Ngày]])</f>
        <v>Q 2/2022</v>
      </c>
      <c r="E461">
        <f>YEAR(Table6[[#This Row],[Ngày]])</f>
        <v>2022</v>
      </c>
      <c r="F461" t="str">
        <f>VLOOKUP(Table6[[#This Row],[Tên khoản mục]],TUKHOA_CHIPHI!$A$2:$D$42,4,FALSE)</f>
        <v>Chi phí biển đổi</v>
      </c>
      <c r="G461" t="str">
        <f>VLOOKUP(Table6[[#This Row],[Tên khoản mục]],TUKHOA_CHIPHI!$A$2:$D$42,3,FALSE)</f>
        <v>CPPFA03</v>
      </c>
      <c r="H461" t="str">
        <f>VLOOKUP(Table6[[#This Row],[Tên khoản mục]],TUKHOA_CHIPHI!$A$2:$D$42,2,FALSE)</f>
        <v>Platform fee - Amazon</v>
      </c>
      <c r="I461" t="s">
        <v>645</v>
      </c>
      <c r="J461" s="82">
        <v>4298</v>
      </c>
    </row>
    <row r="462" spans="1:10">
      <c r="A462" s="9">
        <v>44685</v>
      </c>
      <c r="B462" s="9" t="str">
        <f>CHOOSE(WEEKDAY(Table6[[#This Row],[Ngày]],1),"CN","T2","T3","T4","T5","T6","T7","CN")</f>
        <v>T4</v>
      </c>
      <c r="C462" t="str">
        <f>"Tháng "&amp;MONTH(Table6[[#This Row],[Ngày]]) &amp; "/" &amp;YEAR(Table6[[#This Row],[Ngày]])</f>
        <v>Tháng 5/2022</v>
      </c>
      <c r="D462" t="str">
        <f>"Q "&amp;IF(Table6[[#This Row],[Ngày]]="","",ROUNDUP(MONTH(Table6[[#This Row],[Ngày]])/3,0)) &amp; "/" &amp;YEAR(Table6[[#This Row],[Ngày]])</f>
        <v>Q 2/2022</v>
      </c>
      <c r="E462">
        <f>YEAR(Table6[[#This Row],[Ngày]])</f>
        <v>2022</v>
      </c>
      <c r="F462" t="str">
        <f>VLOOKUP(Table6[[#This Row],[Tên khoản mục]],TUKHOA_CHIPHI!$A$2:$D$42,4,FALSE)</f>
        <v>Chi phí biển đổi</v>
      </c>
      <c r="G462" t="str">
        <f>VLOOKUP(Table6[[#This Row],[Tên khoản mục]],TUKHOA_CHIPHI!$A$2:$D$42,3,FALSE)</f>
        <v>CPPFA04</v>
      </c>
      <c r="H462" t="str">
        <f>VLOOKUP(Table6[[#This Row],[Tên khoản mục]],TUKHOA_CHIPHI!$A$2:$D$42,2,FALSE)</f>
        <v>Platform fee - Amazon</v>
      </c>
      <c r="I462" t="s">
        <v>646</v>
      </c>
      <c r="J462" s="82">
        <v>4197</v>
      </c>
    </row>
    <row r="463" spans="1:10">
      <c r="A463" s="9">
        <v>44685</v>
      </c>
      <c r="B463" s="9" t="str">
        <f>CHOOSE(WEEKDAY(Table6[[#This Row],[Ngày]],1),"CN","T2","T3","T4","T5","T6","T7","CN")</f>
        <v>T4</v>
      </c>
      <c r="C463" t="str">
        <f>"Tháng "&amp;MONTH(Table6[[#This Row],[Ngày]]) &amp; "/" &amp;YEAR(Table6[[#This Row],[Ngày]])</f>
        <v>Tháng 5/2022</v>
      </c>
      <c r="D463" t="str">
        <f>"Q "&amp;IF(Table6[[#This Row],[Ngày]]="","",ROUNDUP(MONTH(Table6[[#This Row],[Ngày]])/3,0)) &amp; "/" &amp;YEAR(Table6[[#This Row],[Ngày]])</f>
        <v>Q 2/2022</v>
      </c>
      <c r="E463">
        <f>YEAR(Table6[[#This Row],[Ngày]])</f>
        <v>2022</v>
      </c>
      <c r="F463" t="str">
        <f>VLOOKUP(Table6[[#This Row],[Tên khoản mục]],TUKHOA_CHIPHI!$A$2:$D$42,4,FALSE)</f>
        <v>Chi phí biển đổi</v>
      </c>
      <c r="G463" t="str">
        <f>VLOOKUP(Table6[[#This Row],[Tên khoản mục]],TUKHOA_CHIPHI!$A$2:$D$42,3,FALSE)</f>
        <v>CPPFA05</v>
      </c>
      <c r="H463" t="str">
        <f>VLOOKUP(Table6[[#This Row],[Tên khoản mục]],TUKHOA_CHIPHI!$A$2:$D$42,2,FALSE)</f>
        <v>Platform fee - Amazon</v>
      </c>
      <c r="I463" t="s">
        <v>647</v>
      </c>
      <c r="J463" s="82">
        <v>4253</v>
      </c>
    </row>
    <row r="464" spans="1:10">
      <c r="A464" s="9">
        <v>44685</v>
      </c>
      <c r="B464" s="9" t="str">
        <f>CHOOSE(WEEKDAY(Table6[[#This Row],[Ngày]],1),"CN","T2","T3","T4","T5","T6","T7","CN")</f>
        <v>T4</v>
      </c>
      <c r="C464" t="str">
        <f>"Tháng "&amp;MONTH(Table6[[#This Row],[Ngày]]) &amp; "/" &amp;YEAR(Table6[[#This Row],[Ngày]])</f>
        <v>Tháng 5/2022</v>
      </c>
      <c r="D464" t="str">
        <f>"Q "&amp;IF(Table6[[#This Row],[Ngày]]="","",ROUNDUP(MONTH(Table6[[#This Row],[Ngày]])/3,0)) &amp; "/" &amp;YEAR(Table6[[#This Row],[Ngày]])</f>
        <v>Q 2/2022</v>
      </c>
      <c r="E464">
        <f>YEAR(Table6[[#This Row],[Ngày]])</f>
        <v>2022</v>
      </c>
      <c r="F464" t="str">
        <f>VLOOKUP(Table6[[#This Row],[Tên khoản mục]],TUKHOA_CHIPHI!$A$2:$D$42,4,FALSE)</f>
        <v>Chi phí biển đổi</v>
      </c>
      <c r="G464" t="str">
        <f>VLOOKUP(Table6[[#This Row],[Tên khoản mục]],TUKHOA_CHIPHI!$A$2:$D$42,3,FALSE)</f>
        <v>CPPFA06</v>
      </c>
      <c r="H464" t="str">
        <f>VLOOKUP(Table6[[#This Row],[Tên khoản mục]],TUKHOA_CHIPHI!$A$2:$D$42,2,FALSE)</f>
        <v>Platform fee - Amazon</v>
      </c>
      <c r="I464" t="s">
        <v>648</v>
      </c>
      <c r="J464" s="82">
        <v>4304</v>
      </c>
    </row>
    <row r="465" spans="1:10">
      <c r="A465" s="9">
        <v>44772</v>
      </c>
      <c r="B465" s="9" t="str">
        <f>CHOOSE(WEEKDAY(Table6[[#This Row],[Ngày]],1),"CN","T2","T3","T4","T5","T6","T7","CN")</f>
        <v>T7</v>
      </c>
      <c r="C465" t="str">
        <f>"Tháng "&amp;MONTH(Table6[[#This Row],[Ngày]]) &amp; "/" &amp;YEAR(Table6[[#This Row],[Ngày]])</f>
        <v>Tháng 7/2022</v>
      </c>
      <c r="D465" t="str">
        <f>"Q "&amp;IF(Table6[[#This Row],[Ngày]]="","",ROUNDUP(MONTH(Table6[[#This Row],[Ngày]])/3,0)) &amp; "/" &amp;YEAR(Table6[[#This Row],[Ngày]])</f>
        <v>Q 3/2022</v>
      </c>
      <c r="E465">
        <f>YEAR(Table6[[#This Row],[Ngày]])</f>
        <v>2022</v>
      </c>
      <c r="F465" t="str">
        <f>VLOOKUP(Table6[[#This Row],[Tên khoản mục]],TUKHOA_CHIPHI!$A$2:$D$42,4,FALSE)</f>
        <v>Chi phí biển đổi</v>
      </c>
      <c r="G465" t="str">
        <f>VLOOKUP(Table6[[#This Row],[Tên khoản mục]],TUKHOA_CHIPHI!$A$2:$D$42,3,FALSE)</f>
        <v>CPPFE01</v>
      </c>
      <c r="H465" t="str">
        <f>VLOOKUP(Table6[[#This Row],[Tên khoản mục]],TUKHOA_CHIPHI!$A$2:$D$42,2,FALSE)</f>
        <v>Platform fee - Etsy</v>
      </c>
      <c r="I465" t="s">
        <v>649</v>
      </c>
      <c r="J465" s="82">
        <v>2202</v>
      </c>
    </row>
    <row r="466" spans="1:10">
      <c r="A466" s="9">
        <v>44772</v>
      </c>
      <c r="B466" s="9" t="str">
        <f>CHOOSE(WEEKDAY(Table6[[#This Row],[Ngày]],1),"CN","T2","T3","T4","T5","T6","T7","CN")</f>
        <v>T7</v>
      </c>
      <c r="C466" t="str">
        <f>"Tháng "&amp;MONTH(Table6[[#This Row],[Ngày]]) &amp; "/" &amp;YEAR(Table6[[#This Row],[Ngày]])</f>
        <v>Tháng 7/2022</v>
      </c>
      <c r="D466" t="str">
        <f>"Q "&amp;IF(Table6[[#This Row],[Ngày]]="","",ROUNDUP(MONTH(Table6[[#This Row],[Ngày]])/3,0)) &amp; "/" &amp;YEAR(Table6[[#This Row],[Ngày]])</f>
        <v>Q 3/2022</v>
      </c>
      <c r="E466">
        <f>YEAR(Table6[[#This Row],[Ngày]])</f>
        <v>2022</v>
      </c>
      <c r="F466" t="str">
        <f>VLOOKUP(Table6[[#This Row],[Tên khoản mục]],TUKHOA_CHIPHI!$A$2:$D$42,4,FALSE)</f>
        <v>Chi phí biển đổi</v>
      </c>
      <c r="G466" t="str">
        <f>VLOOKUP(Table6[[#This Row],[Tên khoản mục]],TUKHOA_CHIPHI!$A$2:$D$42,3,FALSE)</f>
        <v>CPPFE02</v>
      </c>
      <c r="H466" t="str">
        <f>VLOOKUP(Table6[[#This Row],[Tên khoản mục]],TUKHOA_CHIPHI!$A$2:$D$42,2,FALSE)</f>
        <v>Platform fee - Etsy</v>
      </c>
      <c r="I466" t="s">
        <v>650</v>
      </c>
      <c r="J466" s="82">
        <v>2127</v>
      </c>
    </row>
    <row r="467" spans="1:10">
      <c r="A467" s="9">
        <v>44772</v>
      </c>
      <c r="B467" s="9" t="str">
        <f>CHOOSE(WEEKDAY(Table6[[#This Row],[Ngày]],1),"CN","T2","T3","T4","T5","T6","T7","CN")</f>
        <v>T7</v>
      </c>
      <c r="C467" t="str">
        <f>"Tháng "&amp;MONTH(Table6[[#This Row],[Ngày]]) &amp; "/" &amp;YEAR(Table6[[#This Row],[Ngày]])</f>
        <v>Tháng 7/2022</v>
      </c>
      <c r="D467" t="str">
        <f>"Q "&amp;IF(Table6[[#This Row],[Ngày]]="","",ROUNDUP(MONTH(Table6[[#This Row],[Ngày]])/3,0)) &amp; "/" &amp;YEAR(Table6[[#This Row],[Ngày]])</f>
        <v>Q 3/2022</v>
      </c>
      <c r="E467">
        <f>YEAR(Table6[[#This Row],[Ngày]])</f>
        <v>2022</v>
      </c>
      <c r="F467" t="str">
        <f>VLOOKUP(Table6[[#This Row],[Tên khoản mục]],TUKHOA_CHIPHI!$A$2:$D$42,4,FALSE)</f>
        <v>Chi phí biển đổi</v>
      </c>
      <c r="G467" t="str">
        <f>VLOOKUP(Table6[[#This Row],[Tên khoản mục]],TUKHOA_CHIPHI!$A$2:$D$42,3,FALSE)</f>
        <v>CPPFE03</v>
      </c>
      <c r="H467" t="str">
        <f>VLOOKUP(Table6[[#This Row],[Tên khoản mục]],TUKHOA_CHIPHI!$A$2:$D$42,2,FALSE)</f>
        <v>Platform fee - Etsy</v>
      </c>
      <c r="I467" t="s">
        <v>651</v>
      </c>
      <c r="J467" s="82">
        <v>2115</v>
      </c>
    </row>
    <row r="468" spans="1:10">
      <c r="A468" s="9">
        <v>44772</v>
      </c>
      <c r="B468" s="9" t="str">
        <f>CHOOSE(WEEKDAY(Table6[[#This Row],[Ngày]],1),"CN","T2","T3","T4","T5","T6","T7","CN")</f>
        <v>T7</v>
      </c>
      <c r="C468" t="str">
        <f>"Tháng "&amp;MONTH(Table6[[#This Row],[Ngày]]) &amp; "/" &amp;YEAR(Table6[[#This Row],[Ngày]])</f>
        <v>Tháng 7/2022</v>
      </c>
      <c r="D468" t="str">
        <f>"Q "&amp;IF(Table6[[#This Row],[Ngày]]="","",ROUNDUP(MONTH(Table6[[#This Row],[Ngày]])/3,0)) &amp; "/" &amp;YEAR(Table6[[#This Row],[Ngày]])</f>
        <v>Q 3/2022</v>
      </c>
      <c r="E468">
        <f>YEAR(Table6[[#This Row],[Ngày]])</f>
        <v>2022</v>
      </c>
      <c r="F468" t="str">
        <f>VLOOKUP(Table6[[#This Row],[Tên khoản mục]],TUKHOA_CHIPHI!$A$2:$D$42,4,FALSE)</f>
        <v>Chi phí biển đổi</v>
      </c>
      <c r="G468" t="str">
        <f>VLOOKUP(Table6[[#This Row],[Tên khoản mục]],TUKHOA_CHIPHI!$A$2:$D$42,3,FALSE)</f>
        <v>CPPFE04</v>
      </c>
      <c r="H468" t="str">
        <f>VLOOKUP(Table6[[#This Row],[Tên khoản mục]],TUKHOA_CHIPHI!$A$2:$D$42,2,FALSE)</f>
        <v>Platform fee - Etsy</v>
      </c>
      <c r="I468" t="s">
        <v>652</v>
      </c>
      <c r="J468" s="82">
        <v>2158</v>
      </c>
    </row>
    <row r="469" spans="1:10">
      <c r="A469" s="9">
        <v>44772</v>
      </c>
      <c r="B469" s="9" t="str">
        <f>CHOOSE(WEEKDAY(Table6[[#This Row],[Ngày]],1),"CN","T2","T3","T4","T5","T6","T7","CN")</f>
        <v>T7</v>
      </c>
      <c r="C469" t="str">
        <f>"Tháng "&amp;MONTH(Table6[[#This Row],[Ngày]]) &amp; "/" &amp;YEAR(Table6[[#This Row],[Ngày]])</f>
        <v>Tháng 7/2022</v>
      </c>
      <c r="D469" t="str">
        <f>"Q "&amp;IF(Table6[[#This Row],[Ngày]]="","",ROUNDUP(MONTH(Table6[[#This Row],[Ngày]])/3,0)) &amp; "/" &amp;YEAR(Table6[[#This Row],[Ngày]])</f>
        <v>Q 3/2022</v>
      </c>
      <c r="E469">
        <f>YEAR(Table6[[#This Row],[Ngày]])</f>
        <v>2022</v>
      </c>
      <c r="F469" t="str">
        <f>VLOOKUP(Table6[[#This Row],[Tên khoản mục]],TUKHOA_CHIPHI!$A$2:$D$42,4,FALSE)</f>
        <v>Chi phí biển đổi</v>
      </c>
      <c r="G469" t="str">
        <f>VLOOKUP(Table6[[#This Row],[Tên khoản mục]],TUKHOA_CHIPHI!$A$2:$D$42,3,FALSE)</f>
        <v>CPPFE05</v>
      </c>
      <c r="H469" t="str">
        <f>VLOOKUP(Table6[[#This Row],[Tên khoản mục]],TUKHOA_CHIPHI!$A$2:$D$42,2,FALSE)</f>
        <v>Platform fee - Etsy</v>
      </c>
      <c r="I469" t="s">
        <v>653</v>
      </c>
      <c r="J469" s="82">
        <v>2025</v>
      </c>
    </row>
    <row r="470" spans="1:10">
      <c r="A470" s="9">
        <v>44772</v>
      </c>
      <c r="B470" s="9" t="str">
        <f>CHOOSE(WEEKDAY(Table6[[#This Row],[Ngày]],1),"CN","T2","T3","T4","T5","T6","T7","CN")</f>
        <v>T7</v>
      </c>
      <c r="C470" t="str">
        <f>"Tháng "&amp;MONTH(Table6[[#This Row],[Ngày]]) &amp; "/" &amp;YEAR(Table6[[#This Row],[Ngày]])</f>
        <v>Tháng 7/2022</v>
      </c>
      <c r="D470" t="str">
        <f>"Q "&amp;IF(Table6[[#This Row],[Ngày]]="","",ROUNDUP(MONTH(Table6[[#This Row],[Ngày]])/3,0)) &amp; "/" &amp;YEAR(Table6[[#This Row],[Ngày]])</f>
        <v>Q 3/2022</v>
      </c>
      <c r="E470">
        <f>YEAR(Table6[[#This Row],[Ngày]])</f>
        <v>2022</v>
      </c>
      <c r="F470" t="str">
        <f>VLOOKUP(Table6[[#This Row],[Tên khoản mục]],TUKHOA_CHIPHI!$A$2:$D$42,4,FALSE)</f>
        <v>Chi phí biển đổi</v>
      </c>
      <c r="G470" t="str">
        <f>VLOOKUP(Table6[[#This Row],[Tên khoản mục]],TUKHOA_CHIPHI!$A$2:$D$42,3,FALSE)</f>
        <v>CPPFE06</v>
      </c>
      <c r="H470" t="str">
        <f>VLOOKUP(Table6[[#This Row],[Tên khoản mục]],TUKHOA_CHIPHI!$A$2:$D$42,2,FALSE)</f>
        <v>Platform fee - Etsy</v>
      </c>
      <c r="I470" s="6" t="s">
        <v>654</v>
      </c>
      <c r="J470" s="82">
        <v>2029</v>
      </c>
    </row>
    <row r="471" spans="1:10">
      <c r="A471" s="9">
        <v>44772</v>
      </c>
      <c r="B471" s="9" t="str">
        <f>CHOOSE(WEEKDAY(Table6[[#This Row],[Ngày]],1),"CN","T2","T3","T4","T5","T6","T7","CN")</f>
        <v>T7</v>
      </c>
      <c r="C471" t="str">
        <f>"Tháng "&amp;MONTH(Table6[[#This Row],[Ngày]]) &amp; "/" &amp;YEAR(Table6[[#This Row],[Ngày]])</f>
        <v>Tháng 7/2022</v>
      </c>
      <c r="D471" t="str">
        <f>"Q "&amp;IF(Table6[[#This Row],[Ngày]]="","",ROUNDUP(MONTH(Table6[[#This Row],[Ngày]])/3,0)) &amp; "/" &amp;YEAR(Table6[[#This Row],[Ngày]])</f>
        <v>Q 3/2022</v>
      </c>
      <c r="E471">
        <f>YEAR(Table6[[#This Row],[Ngày]])</f>
        <v>2022</v>
      </c>
      <c r="F471" t="str">
        <f>VLOOKUP(Table6[[#This Row],[Tên khoản mục]],TUKHOA_CHIPHI!$A$2:$D$42,4,FALSE)</f>
        <v>Chi phí biển đổi</v>
      </c>
      <c r="G471" t="str">
        <f>VLOOKUP(Table6[[#This Row],[Tên khoản mục]],TUKHOA_CHIPHI!$A$2:$D$42,3,FALSE)</f>
        <v>CPMRFB01</v>
      </c>
      <c r="H471" t="str">
        <f>VLOOKUP(Table6[[#This Row],[Tên khoản mục]],TUKHOA_CHIPHI!$A$2:$D$42,2,FALSE)</f>
        <v>Marketing</v>
      </c>
      <c r="I471" t="s">
        <v>632</v>
      </c>
      <c r="J471" s="82">
        <v>1750</v>
      </c>
    </row>
    <row r="472" spans="1:10">
      <c r="A472" s="9">
        <v>44772</v>
      </c>
      <c r="B472" s="9" t="str">
        <f>CHOOSE(WEEKDAY(Table6[[#This Row],[Ngày]],1),"CN","T2","T3","T4","T5","T6","T7","CN")</f>
        <v>T7</v>
      </c>
      <c r="C472" t="str">
        <f>"Tháng "&amp;MONTH(Table6[[#This Row],[Ngày]]) &amp; "/" &amp;YEAR(Table6[[#This Row],[Ngày]])</f>
        <v>Tháng 7/2022</v>
      </c>
      <c r="D472" t="str">
        <f>"Q "&amp;IF(Table6[[#This Row],[Ngày]]="","",ROUNDUP(MONTH(Table6[[#This Row],[Ngày]])/3,0)) &amp; "/" &amp;YEAR(Table6[[#This Row],[Ngày]])</f>
        <v>Q 3/2022</v>
      </c>
      <c r="E472">
        <f>YEAR(Table6[[#This Row],[Ngày]])</f>
        <v>2022</v>
      </c>
      <c r="F472" t="str">
        <f>VLOOKUP(Table6[[#This Row],[Tên khoản mục]],TUKHOA_CHIPHI!$A$2:$D$42,4,FALSE)</f>
        <v>Chi phí biển đổi</v>
      </c>
      <c r="G472" t="str">
        <f>VLOOKUP(Table6[[#This Row],[Tên khoản mục]],TUKHOA_CHIPHI!$A$2:$D$42,3,FALSE)</f>
        <v>CPMRFB02</v>
      </c>
      <c r="H472" t="str">
        <f>VLOOKUP(Table6[[#This Row],[Tên khoản mục]],TUKHOA_CHIPHI!$A$2:$D$42,2,FALSE)</f>
        <v>Marketing</v>
      </c>
      <c r="I472" t="s">
        <v>633</v>
      </c>
      <c r="J472" s="82">
        <v>1681</v>
      </c>
    </row>
    <row r="473" spans="1:10">
      <c r="A473" s="9">
        <v>44772</v>
      </c>
      <c r="B473" s="9" t="str">
        <f>CHOOSE(WEEKDAY(Table6[[#This Row],[Ngày]],1),"CN","T2","T3","T4","T5","T6","T7","CN")</f>
        <v>T7</v>
      </c>
      <c r="C473" t="str">
        <f>"Tháng "&amp;MONTH(Table6[[#This Row],[Ngày]]) &amp; "/" &amp;YEAR(Table6[[#This Row],[Ngày]])</f>
        <v>Tháng 7/2022</v>
      </c>
      <c r="D473" t="str">
        <f>"Q "&amp;IF(Table6[[#This Row],[Ngày]]="","",ROUNDUP(MONTH(Table6[[#This Row],[Ngày]])/3,0)) &amp; "/" &amp;YEAR(Table6[[#This Row],[Ngày]])</f>
        <v>Q 3/2022</v>
      </c>
      <c r="E473">
        <f>YEAR(Table6[[#This Row],[Ngày]])</f>
        <v>2022</v>
      </c>
      <c r="F473" t="str">
        <f>VLOOKUP(Table6[[#This Row],[Tên khoản mục]],TUKHOA_CHIPHI!$A$2:$D$42,4,FALSE)</f>
        <v>Chi phí biển đổi</v>
      </c>
      <c r="G473" t="str">
        <f>VLOOKUP(Table6[[#This Row],[Tên khoản mục]],TUKHOA_CHIPHI!$A$2:$D$42,3,FALSE)</f>
        <v>CPMRYTB01</v>
      </c>
      <c r="H473" t="str">
        <f>VLOOKUP(Table6[[#This Row],[Tên khoản mục]],TUKHOA_CHIPHI!$A$2:$D$42,2,FALSE)</f>
        <v>Marketing</v>
      </c>
      <c r="I473" t="s">
        <v>636</v>
      </c>
      <c r="J473" s="82">
        <v>1807</v>
      </c>
    </row>
    <row r="474" spans="1:10">
      <c r="A474" s="9">
        <v>44772</v>
      </c>
      <c r="B474" s="9" t="str">
        <f>CHOOSE(WEEKDAY(Table6[[#This Row],[Ngày]],1),"CN","T2","T3","T4","T5","T6","T7","CN")</f>
        <v>T7</v>
      </c>
      <c r="C474" t="str">
        <f>"Tháng "&amp;MONTH(Table6[[#This Row],[Ngày]]) &amp; "/" &amp;YEAR(Table6[[#This Row],[Ngày]])</f>
        <v>Tháng 7/2022</v>
      </c>
      <c r="D474" t="str">
        <f>"Q "&amp;IF(Table6[[#This Row],[Ngày]]="","",ROUNDUP(MONTH(Table6[[#This Row],[Ngày]])/3,0)) &amp; "/" &amp;YEAR(Table6[[#This Row],[Ngày]])</f>
        <v>Q 3/2022</v>
      </c>
      <c r="E474">
        <f>YEAR(Table6[[#This Row],[Ngày]])</f>
        <v>2022</v>
      </c>
      <c r="F474" t="str">
        <f>VLOOKUP(Table6[[#This Row],[Tên khoản mục]],TUKHOA_CHIPHI!$A$2:$D$42,4,FALSE)</f>
        <v>Chi phí biển đổi</v>
      </c>
      <c r="G474" t="str">
        <f>VLOOKUP(Table6[[#This Row],[Tên khoản mục]],TUKHOA_CHIPHI!$A$2:$D$42,3,FALSE)</f>
        <v>CPMRYTB01</v>
      </c>
      <c r="H474" t="str">
        <f>VLOOKUP(Table6[[#This Row],[Tên khoản mục]],TUKHOA_CHIPHI!$A$2:$D$42,2,FALSE)</f>
        <v>Marketing</v>
      </c>
      <c r="I474" t="s">
        <v>636</v>
      </c>
      <c r="J474" s="82">
        <v>1761</v>
      </c>
    </row>
    <row r="475" spans="1:10">
      <c r="A475" s="9">
        <v>44772</v>
      </c>
      <c r="B475" s="9" t="str">
        <f>CHOOSE(WEEKDAY(Table6[[#This Row],[Ngày]],1),"CN","T2","T3","T4","T5","T6","T7","CN")</f>
        <v>T7</v>
      </c>
      <c r="C475" t="str">
        <f>"Tháng "&amp;MONTH(Table6[[#This Row],[Ngày]]) &amp; "/" &amp;YEAR(Table6[[#This Row],[Ngày]])</f>
        <v>Tháng 7/2022</v>
      </c>
      <c r="D475" t="str">
        <f>"Q "&amp;IF(Table6[[#This Row],[Ngày]]="","",ROUNDUP(MONTH(Table6[[#This Row],[Ngày]])/3,0)) &amp; "/" &amp;YEAR(Table6[[#This Row],[Ngày]])</f>
        <v>Q 3/2022</v>
      </c>
      <c r="E475">
        <f>YEAR(Table6[[#This Row],[Ngày]])</f>
        <v>2022</v>
      </c>
      <c r="F475" t="str">
        <f>VLOOKUP(Table6[[#This Row],[Tên khoản mục]],TUKHOA_CHIPHI!$A$2:$D$42,4,FALSE)</f>
        <v>Chi phí biển đổi</v>
      </c>
      <c r="G475" t="str">
        <f>VLOOKUP(Table6[[#This Row],[Tên khoản mục]],TUKHOA_CHIPHI!$A$2:$D$42,3,FALSE)</f>
        <v>CPMREC01</v>
      </c>
      <c r="H475" t="str">
        <f>VLOOKUP(Table6[[#This Row],[Tên khoản mục]],TUKHOA_CHIPHI!$A$2:$D$42,2,FALSE)</f>
        <v>Marketing</v>
      </c>
      <c r="I475" t="s">
        <v>641</v>
      </c>
      <c r="J475" s="82">
        <v>1844</v>
      </c>
    </row>
    <row r="476" spans="1:10">
      <c r="A476" s="9">
        <v>44772</v>
      </c>
      <c r="B476" s="9" t="str">
        <f>CHOOSE(WEEKDAY(Table6[[#This Row],[Ngày]],1),"CN","T2","T3","T4","T5","T6","T7","CN")</f>
        <v>T7</v>
      </c>
      <c r="C476" t="str">
        <f>"Tháng "&amp;MONTH(Table6[[#This Row],[Ngày]]) &amp; "/" &amp;YEAR(Table6[[#This Row],[Ngày]])</f>
        <v>Tháng 7/2022</v>
      </c>
      <c r="D476" t="str">
        <f>"Q "&amp;IF(Table6[[#This Row],[Ngày]]="","",ROUNDUP(MONTH(Table6[[#This Row],[Ngày]])/3,0)) &amp; "/" &amp;YEAR(Table6[[#This Row],[Ngày]])</f>
        <v>Q 3/2022</v>
      </c>
      <c r="E476">
        <f>YEAR(Table6[[#This Row],[Ngày]])</f>
        <v>2022</v>
      </c>
      <c r="F476" t="str">
        <f>VLOOKUP(Table6[[#This Row],[Tên khoản mục]],TUKHOA_CHIPHI!$A$2:$D$42,4,FALSE)</f>
        <v>Chi phí biển đổi</v>
      </c>
      <c r="G476" t="str">
        <f>VLOOKUP(Table6[[#This Row],[Tên khoản mục]],TUKHOA_CHIPHI!$A$2:$D$42,3,FALSE)</f>
        <v>CPMREC02</v>
      </c>
      <c r="H476" t="str">
        <f>VLOOKUP(Table6[[#This Row],[Tên khoản mục]],TUKHOA_CHIPHI!$A$2:$D$42,2,FALSE)</f>
        <v>Marketing</v>
      </c>
      <c r="I476" t="s">
        <v>642</v>
      </c>
      <c r="J476" s="82">
        <v>1720</v>
      </c>
    </row>
    <row r="477" spans="1:10">
      <c r="A477" s="9">
        <v>44772</v>
      </c>
      <c r="B477" s="9" t="str">
        <f>CHOOSE(WEEKDAY(Table6[[#This Row],[Ngày]],1),"CN","T2","T3","T4","T5","T6","T7","CN")</f>
        <v>T7</v>
      </c>
      <c r="C477" t="str">
        <f>"Tháng "&amp;MONTH(Table6[[#This Row],[Ngày]]) &amp; "/" &amp;YEAR(Table6[[#This Row],[Ngày]])</f>
        <v>Tháng 7/2022</v>
      </c>
      <c r="D477" t="str">
        <f>"Q "&amp;IF(Table6[[#This Row],[Ngày]]="","",ROUNDUP(MONTH(Table6[[#This Row],[Ngày]])/3,0)) &amp; "/" &amp;YEAR(Table6[[#This Row],[Ngày]])</f>
        <v>Q 3/2022</v>
      </c>
      <c r="E477">
        <f>YEAR(Table6[[#This Row],[Ngày]])</f>
        <v>2022</v>
      </c>
      <c r="F477" t="str">
        <f>VLOOKUP(Table6[[#This Row],[Tên khoản mục]],TUKHOA_CHIPHI!$A$2:$D$42,4,FALSE)</f>
        <v>Chi phí biển đổi</v>
      </c>
      <c r="G477" t="str">
        <f>VLOOKUP(Table6[[#This Row],[Tên khoản mục]],TUKHOA_CHIPHI!$A$2:$D$42,3,FALSE)</f>
        <v>CPPFA01</v>
      </c>
      <c r="H477" t="str">
        <f>VLOOKUP(Table6[[#This Row],[Tên khoản mục]],TUKHOA_CHIPHI!$A$2:$D$42,2,FALSE)</f>
        <v>Platform fee - Amazon</v>
      </c>
      <c r="I477" t="s">
        <v>643</v>
      </c>
      <c r="J477" s="82">
        <v>4173</v>
      </c>
    </row>
    <row r="478" spans="1:10">
      <c r="A478" s="9">
        <v>44772</v>
      </c>
      <c r="B478" s="9" t="str">
        <f>CHOOSE(WEEKDAY(Table6[[#This Row],[Ngày]],1),"CN","T2","T3","T4","T5","T6","T7","CN")</f>
        <v>T7</v>
      </c>
      <c r="C478" t="str">
        <f>"Tháng "&amp;MONTH(Table6[[#This Row],[Ngày]]) &amp; "/" &amp;YEAR(Table6[[#This Row],[Ngày]])</f>
        <v>Tháng 7/2022</v>
      </c>
      <c r="D478" t="str">
        <f>"Q "&amp;IF(Table6[[#This Row],[Ngày]]="","",ROUNDUP(MONTH(Table6[[#This Row],[Ngày]])/3,0)) &amp; "/" &amp;YEAR(Table6[[#This Row],[Ngày]])</f>
        <v>Q 3/2022</v>
      </c>
      <c r="E478">
        <f>YEAR(Table6[[#This Row],[Ngày]])</f>
        <v>2022</v>
      </c>
      <c r="F478" t="str">
        <f>VLOOKUP(Table6[[#This Row],[Tên khoản mục]],TUKHOA_CHIPHI!$A$2:$D$42,4,FALSE)</f>
        <v>Chi phí biển đổi</v>
      </c>
      <c r="G478" t="str">
        <f>VLOOKUP(Table6[[#This Row],[Tên khoản mục]],TUKHOA_CHIPHI!$A$2:$D$42,3,FALSE)</f>
        <v>CPPFA02</v>
      </c>
      <c r="H478" t="str">
        <f>VLOOKUP(Table6[[#This Row],[Tên khoản mục]],TUKHOA_CHIPHI!$A$2:$D$42,2,FALSE)</f>
        <v>Platform fee - Amazon</v>
      </c>
      <c r="I478" t="s">
        <v>644</v>
      </c>
      <c r="J478" s="82">
        <v>4214</v>
      </c>
    </row>
    <row r="479" spans="1:10">
      <c r="A479" s="9">
        <v>44772</v>
      </c>
      <c r="B479" s="9" t="str">
        <f>CHOOSE(WEEKDAY(Table6[[#This Row],[Ngày]],1),"CN","T2","T3","T4","T5","T6","T7","CN")</f>
        <v>T7</v>
      </c>
      <c r="C479" t="str">
        <f>"Tháng "&amp;MONTH(Table6[[#This Row],[Ngày]]) &amp; "/" &amp;YEAR(Table6[[#This Row],[Ngày]])</f>
        <v>Tháng 7/2022</v>
      </c>
      <c r="D479" t="str">
        <f>"Q "&amp;IF(Table6[[#This Row],[Ngày]]="","",ROUNDUP(MONTH(Table6[[#This Row],[Ngày]])/3,0)) &amp; "/" &amp;YEAR(Table6[[#This Row],[Ngày]])</f>
        <v>Q 3/2022</v>
      </c>
      <c r="E479">
        <f>YEAR(Table6[[#This Row],[Ngày]])</f>
        <v>2022</v>
      </c>
      <c r="F479" t="str">
        <f>VLOOKUP(Table6[[#This Row],[Tên khoản mục]],TUKHOA_CHIPHI!$A$2:$D$42,4,FALSE)</f>
        <v>Chi phí biển đổi</v>
      </c>
      <c r="G479" t="str">
        <f>VLOOKUP(Table6[[#This Row],[Tên khoản mục]],TUKHOA_CHIPHI!$A$2:$D$42,3,FALSE)</f>
        <v>CPPFA03</v>
      </c>
      <c r="H479" t="str">
        <f>VLOOKUP(Table6[[#This Row],[Tên khoản mục]],TUKHOA_CHIPHI!$A$2:$D$42,2,FALSE)</f>
        <v>Platform fee - Amazon</v>
      </c>
      <c r="I479" t="s">
        <v>645</v>
      </c>
      <c r="J479" s="82">
        <v>4204</v>
      </c>
    </row>
    <row r="480" spans="1:10">
      <c r="A480" s="9">
        <v>44772</v>
      </c>
      <c r="B480" s="9" t="str">
        <f>CHOOSE(WEEKDAY(Table6[[#This Row],[Ngày]],1),"CN","T2","T3","T4","T5","T6","T7","CN")</f>
        <v>T7</v>
      </c>
      <c r="C480" t="str">
        <f>"Tháng "&amp;MONTH(Table6[[#This Row],[Ngày]]) &amp; "/" &amp;YEAR(Table6[[#This Row],[Ngày]])</f>
        <v>Tháng 7/2022</v>
      </c>
      <c r="D480" t="str">
        <f>"Q "&amp;IF(Table6[[#This Row],[Ngày]]="","",ROUNDUP(MONTH(Table6[[#This Row],[Ngày]])/3,0)) &amp; "/" &amp;YEAR(Table6[[#This Row],[Ngày]])</f>
        <v>Q 3/2022</v>
      </c>
      <c r="E480">
        <f>YEAR(Table6[[#This Row],[Ngày]])</f>
        <v>2022</v>
      </c>
      <c r="F480" t="str">
        <f>VLOOKUP(Table6[[#This Row],[Tên khoản mục]],TUKHOA_CHIPHI!$A$2:$D$42,4,FALSE)</f>
        <v>Chi phí biển đổi</v>
      </c>
      <c r="G480" t="str">
        <f>VLOOKUP(Table6[[#This Row],[Tên khoản mục]],TUKHOA_CHIPHI!$A$2:$D$42,3,FALSE)</f>
        <v>CPPFA04</v>
      </c>
      <c r="H480" t="str">
        <f>VLOOKUP(Table6[[#This Row],[Tên khoản mục]],TUKHOA_CHIPHI!$A$2:$D$42,2,FALSE)</f>
        <v>Platform fee - Amazon</v>
      </c>
      <c r="I480" t="s">
        <v>646</v>
      </c>
      <c r="J480" s="82">
        <v>4175</v>
      </c>
    </row>
    <row r="481" spans="1:10">
      <c r="A481" s="9">
        <v>44769</v>
      </c>
      <c r="B481" s="9" t="str">
        <f>CHOOSE(WEEKDAY(Table6[[#This Row],[Ngày]],1),"CN","T2","T3","T4","T5","T6","T7","CN")</f>
        <v>T4</v>
      </c>
      <c r="C481" t="str">
        <f>"Tháng "&amp;MONTH(Table6[[#This Row],[Ngày]]) &amp; "/" &amp;YEAR(Table6[[#This Row],[Ngày]])</f>
        <v>Tháng 7/2022</v>
      </c>
      <c r="D481" t="str">
        <f>"Q "&amp;IF(Table6[[#This Row],[Ngày]]="","",ROUNDUP(MONTH(Table6[[#This Row],[Ngày]])/3,0)) &amp; "/" &amp;YEAR(Table6[[#This Row],[Ngày]])</f>
        <v>Q 3/2022</v>
      </c>
      <c r="E481">
        <f>YEAR(Table6[[#This Row],[Ngày]])</f>
        <v>2022</v>
      </c>
      <c r="F481" t="str">
        <f>VLOOKUP(Table6[[#This Row],[Tên khoản mục]],TUKHOA_CHIPHI!$A$2:$D$42,4,FALSE)</f>
        <v>Chi phí biển đổi</v>
      </c>
      <c r="G481" t="str">
        <f>VLOOKUP(Table6[[#This Row],[Tên khoản mục]],TUKHOA_CHIPHI!$A$2:$D$42,3,FALSE)</f>
        <v>CPPFA05</v>
      </c>
      <c r="H481" t="str">
        <f>VLOOKUP(Table6[[#This Row],[Tên khoản mục]],TUKHOA_CHIPHI!$A$2:$D$42,2,FALSE)</f>
        <v>Platform fee - Amazon</v>
      </c>
      <c r="I481" t="s">
        <v>647</v>
      </c>
      <c r="J481" s="82">
        <v>4233</v>
      </c>
    </row>
    <row r="482" spans="1:10">
      <c r="A482" s="9">
        <v>44769</v>
      </c>
      <c r="B482" s="9" t="str">
        <f>CHOOSE(WEEKDAY(Table6[[#This Row],[Ngày]],1),"CN","T2","T3","T4","T5","T6","T7","CN")</f>
        <v>T4</v>
      </c>
      <c r="C482" t="str">
        <f>"Tháng "&amp;MONTH(Table6[[#This Row],[Ngày]]) &amp; "/" &amp;YEAR(Table6[[#This Row],[Ngày]])</f>
        <v>Tháng 7/2022</v>
      </c>
      <c r="D482" t="str">
        <f>"Q "&amp;IF(Table6[[#This Row],[Ngày]]="","",ROUNDUP(MONTH(Table6[[#This Row],[Ngày]])/3,0)) &amp; "/" &amp;YEAR(Table6[[#This Row],[Ngày]])</f>
        <v>Q 3/2022</v>
      </c>
      <c r="E482">
        <f>YEAR(Table6[[#This Row],[Ngày]])</f>
        <v>2022</v>
      </c>
      <c r="F482" t="str">
        <f>VLOOKUP(Table6[[#This Row],[Tên khoản mục]],TUKHOA_CHIPHI!$A$2:$D$42,4,FALSE)</f>
        <v>Chi phí biển đổi</v>
      </c>
      <c r="G482" t="str">
        <f>VLOOKUP(Table6[[#This Row],[Tên khoản mục]],TUKHOA_CHIPHI!$A$2:$D$42,3,FALSE)</f>
        <v>CPPFA06</v>
      </c>
      <c r="H482" t="str">
        <f>VLOOKUP(Table6[[#This Row],[Tên khoản mục]],TUKHOA_CHIPHI!$A$2:$D$42,2,FALSE)</f>
        <v>Platform fee - Amazon</v>
      </c>
      <c r="I482" t="s">
        <v>648</v>
      </c>
      <c r="J482" s="82">
        <v>4158</v>
      </c>
    </row>
    <row r="483" spans="1:10">
      <c r="A483" s="9">
        <v>44768</v>
      </c>
      <c r="B483" s="9" t="str">
        <f>CHOOSE(WEEKDAY(Table6[[#This Row],[Ngày]],1),"CN","T2","T3","T4","T5","T6","T7","CN")</f>
        <v>T3</v>
      </c>
      <c r="C483" t="str">
        <f>"Tháng "&amp;MONTH(Table6[[#This Row],[Ngày]]) &amp; "/" &amp;YEAR(Table6[[#This Row],[Ngày]])</f>
        <v>Tháng 7/2022</v>
      </c>
      <c r="D483" t="str">
        <f>"Q "&amp;IF(Table6[[#This Row],[Ngày]]="","",ROUNDUP(MONTH(Table6[[#This Row],[Ngày]])/3,0)) &amp; "/" &amp;YEAR(Table6[[#This Row],[Ngày]])</f>
        <v>Q 3/2022</v>
      </c>
      <c r="E483">
        <f>YEAR(Table6[[#This Row],[Ngày]])</f>
        <v>2022</v>
      </c>
      <c r="F483" t="str">
        <f>VLOOKUP(Table6[[#This Row],[Tên khoản mục]],TUKHOA_CHIPHI!$A$2:$D$42,4,FALSE)</f>
        <v>Chi phí biển đổi</v>
      </c>
      <c r="G483" t="str">
        <f>VLOOKUP(Table6[[#This Row],[Tên khoản mục]],TUKHOA_CHIPHI!$A$2:$D$42,3,FALSE)</f>
        <v>CPPFE01</v>
      </c>
      <c r="H483" t="str">
        <f>VLOOKUP(Table6[[#This Row],[Tên khoản mục]],TUKHOA_CHIPHI!$A$2:$D$42,2,FALSE)</f>
        <v>Platform fee - Etsy</v>
      </c>
      <c r="I483" t="s">
        <v>649</v>
      </c>
      <c r="J483" s="82">
        <v>2102</v>
      </c>
    </row>
    <row r="484" spans="1:10">
      <c r="A484" s="9">
        <v>44766</v>
      </c>
      <c r="B484" s="9" t="str">
        <f>CHOOSE(WEEKDAY(Table6[[#This Row],[Ngày]],1),"CN","T2","T3","T4","T5","T6","T7","CN")</f>
        <v>CN</v>
      </c>
      <c r="C484" t="str">
        <f>"Tháng "&amp;MONTH(Table6[[#This Row],[Ngày]]) &amp; "/" &amp;YEAR(Table6[[#This Row],[Ngày]])</f>
        <v>Tháng 7/2022</v>
      </c>
      <c r="D484" t="str">
        <f>"Q "&amp;IF(Table6[[#This Row],[Ngày]]="","",ROUNDUP(MONTH(Table6[[#This Row],[Ngày]])/3,0)) &amp; "/" &amp;YEAR(Table6[[#This Row],[Ngày]])</f>
        <v>Q 3/2022</v>
      </c>
      <c r="E484">
        <f>YEAR(Table6[[#This Row],[Ngày]])</f>
        <v>2022</v>
      </c>
      <c r="F484" t="str">
        <f>VLOOKUP(Table6[[#This Row],[Tên khoản mục]],TUKHOA_CHIPHI!$A$2:$D$42,4,FALSE)</f>
        <v>Chi phí biển đổi</v>
      </c>
      <c r="G484" t="str">
        <f>VLOOKUP(Table6[[#This Row],[Tên khoản mục]],TUKHOA_CHIPHI!$A$2:$D$42,3,FALSE)</f>
        <v>CPPFE02</v>
      </c>
      <c r="H484" t="str">
        <f>VLOOKUP(Table6[[#This Row],[Tên khoản mục]],TUKHOA_CHIPHI!$A$2:$D$42,2,FALSE)</f>
        <v>Platform fee - Etsy</v>
      </c>
      <c r="I484" t="s">
        <v>650</v>
      </c>
      <c r="J484" s="82">
        <v>2094</v>
      </c>
    </row>
    <row r="485" spans="1:10">
      <c r="A485" s="9">
        <v>44765</v>
      </c>
      <c r="B485" s="9" t="str">
        <f>CHOOSE(WEEKDAY(Table6[[#This Row],[Ngày]],1),"CN","T2","T3","T4","T5","T6","T7","CN")</f>
        <v>T7</v>
      </c>
      <c r="C485" t="str">
        <f>"Tháng "&amp;MONTH(Table6[[#This Row],[Ngày]]) &amp; "/" &amp;YEAR(Table6[[#This Row],[Ngày]])</f>
        <v>Tháng 7/2022</v>
      </c>
      <c r="D485" t="str">
        <f>"Q "&amp;IF(Table6[[#This Row],[Ngày]]="","",ROUNDUP(MONTH(Table6[[#This Row],[Ngày]])/3,0)) &amp; "/" &amp;YEAR(Table6[[#This Row],[Ngày]])</f>
        <v>Q 3/2022</v>
      </c>
      <c r="E485">
        <f>YEAR(Table6[[#This Row],[Ngày]])</f>
        <v>2022</v>
      </c>
      <c r="F485" t="str">
        <f>VLOOKUP(Table6[[#This Row],[Tên khoản mục]],TUKHOA_CHIPHI!$A$2:$D$42,4,FALSE)</f>
        <v>Chi phí biển đổi</v>
      </c>
      <c r="G485" t="str">
        <f>VLOOKUP(Table6[[#This Row],[Tên khoản mục]],TUKHOA_CHIPHI!$A$2:$D$42,3,FALSE)</f>
        <v>CPPFE03</v>
      </c>
      <c r="H485" t="str">
        <f>VLOOKUP(Table6[[#This Row],[Tên khoản mục]],TUKHOA_CHIPHI!$A$2:$D$42,2,FALSE)</f>
        <v>Platform fee - Etsy</v>
      </c>
      <c r="I485" t="s">
        <v>651</v>
      </c>
      <c r="J485" s="82">
        <v>2143</v>
      </c>
    </row>
    <row r="486" spans="1:10">
      <c r="A486" s="9">
        <v>44764</v>
      </c>
      <c r="B486" s="9" t="str">
        <f>CHOOSE(WEEKDAY(Table6[[#This Row],[Ngày]],1),"CN","T2","T3","T4","T5","T6","T7","CN")</f>
        <v>T6</v>
      </c>
      <c r="C486" t="str">
        <f>"Tháng "&amp;MONTH(Table6[[#This Row],[Ngày]]) &amp; "/" &amp;YEAR(Table6[[#This Row],[Ngày]])</f>
        <v>Tháng 7/2022</v>
      </c>
      <c r="D486" t="str">
        <f>"Q "&amp;IF(Table6[[#This Row],[Ngày]]="","",ROUNDUP(MONTH(Table6[[#This Row],[Ngày]])/3,0)) &amp; "/" &amp;YEAR(Table6[[#This Row],[Ngày]])</f>
        <v>Q 3/2022</v>
      </c>
      <c r="E486">
        <f>YEAR(Table6[[#This Row],[Ngày]])</f>
        <v>2022</v>
      </c>
      <c r="F486" t="str">
        <f>VLOOKUP(Table6[[#This Row],[Tên khoản mục]],TUKHOA_CHIPHI!$A$2:$D$42,4,FALSE)</f>
        <v>Chi phí biển đổi</v>
      </c>
      <c r="G486" t="str">
        <f>VLOOKUP(Table6[[#This Row],[Tên khoản mục]],TUKHOA_CHIPHI!$A$2:$D$42,3,FALSE)</f>
        <v>CPPFE04</v>
      </c>
      <c r="H486" t="str">
        <f>VLOOKUP(Table6[[#This Row],[Tên khoản mục]],TUKHOA_CHIPHI!$A$2:$D$42,2,FALSE)</f>
        <v>Platform fee - Etsy</v>
      </c>
      <c r="I486" t="s">
        <v>652</v>
      </c>
      <c r="J486" s="82">
        <v>2119</v>
      </c>
    </row>
    <row r="487" spans="1:10">
      <c r="A487" s="9">
        <v>44764</v>
      </c>
      <c r="B487" s="9" t="str">
        <f>CHOOSE(WEEKDAY(Table6[[#This Row],[Ngày]],1),"CN","T2","T3","T4","T5","T6","T7","CN")</f>
        <v>T6</v>
      </c>
      <c r="C487" t="str">
        <f>"Tháng "&amp;MONTH(Table6[[#This Row],[Ngày]]) &amp; "/" &amp;YEAR(Table6[[#This Row],[Ngày]])</f>
        <v>Tháng 7/2022</v>
      </c>
      <c r="D487" t="str">
        <f>"Q "&amp;IF(Table6[[#This Row],[Ngày]]="","",ROUNDUP(MONTH(Table6[[#This Row],[Ngày]])/3,0)) &amp; "/" &amp;YEAR(Table6[[#This Row],[Ngày]])</f>
        <v>Q 3/2022</v>
      </c>
      <c r="E487">
        <f>YEAR(Table6[[#This Row],[Ngày]])</f>
        <v>2022</v>
      </c>
      <c r="F487" t="str">
        <f>VLOOKUP(Table6[[#This Row],[Tên khoản mục]],TUKHOA_CHIPHI!$A$2:$D$42,4,FALSE)</f>
        <v>Chi phí biển đổi</v>
      </c>
      <c r="G487" t="str">
        <f>VLOOKUP(Table6[[#This Row],[Tên khoản mục]],TUKHOA_CHIPHI!$A$2:$D$42,3,FALSE)</f>
        <v>CPPFE05</v>
      </c>
      <c r="H487" t="str">
        <f>VLOOKUP(Table6[[#This Row],[Tên khoản mục]],TUKHOA_CHIPHI!$A$2:$D$42,2,FALSE)</f>
        <v>Platform fee - Etsy</v>
      </c>
      <c r="I487" t="s">
        <v>653</v>
      </c>
      <c r="J487" s="82">
        <v>2020</v>
      </c>
    </row>
    <row r="488" spans="1:10">
      <c r="A488" s="9">
        <v>44764</v>
      </c>
      <c r="B488" s="9" t="str">
        <f>CHOOSE(WEEKDAY(Table6[[#This Row],[Ngày]],1),"CN","T2","T3","T4","T5","T6","T7","CN")</f>
        <v>T6</v>
      </c>
      <c r="C488" t="str">
        <f>"Tháng "&amp;MONTH(Table6[[#This Row],[Ngày]]) &amp; "/" &amp;YEAR(Table6[[#This Row],[Ngày]])</f>
        <v>Tháng 7/2022</v>
      </c>
      <c r="D488" t="str">
        <f>"Q "&amp;IF(Table6[[#This Row],[Ngày]]="","",ROUNDUP(MONTH(Table6[[#This Row],[Ngày]])/3,0)) &amp; "/" &amp;YEAR(Table6[[#This Row],[Ngày]])</f>
        <v>Q 3/2022</v>
      </c>
      <c r="E488">
        <f>YEAR(Table6[[#This Row],[Ngày]])</f>
        <v>2022</v>
      </c>
      <c r="F488" t="str">
        <f>VLOOKUP(Table6[[#This Row],[Tên khoản mục]],TUKHOA_CHIPHI!$A$2:$D$42,4,FALSE)</f>
        <v>Chi phí biển đổi</v>
      </c>
      <c r="G488" t="str">
        <f>VLOOKUP(Table6[[#This Row],[Tên khoản mục]],TUKHOA_CHIPHI!$A$2:$D$42,3,FALSE)</f>
        <v>CPPFE06</v>
      </c>
      <c r="H488" t="str">
        <f>VLOOKUP(Table6[[#This Row],[Tên khoản mục]],TUKHOA_CHIPHI!$A$2:$D$42,2,FALSE)</f>
        <v>Platform fee - Etsy</v>
      </c>
      <c r="I488" t="s">
        <v>654</v>
      </c>
      <c r="J488" s="82">
        <v>2215</v>
      </c>
    </row>
    <row r="489" spans="1:10">
      <c r="A489" s="9">
        <v>44764</v>
      </c>
      <c r="B489" s="9" t="str">
        <f>CHOOSE(WEEKDAY(Table6[[#This Row],[Ngày]],1),"CN","T2","T3","T4","T5","T6","T7","CN")</f>
        <v>T6</v>
      </c>
      <c r="C489" t="str">
        <f>"Tháng "&amp;MONTH(Table6[[#This Row],[Ngày]]) &amp; "/" &amp;YEAR(Table6[[#This Row],[Ngày]])</f>
        <v>Tháng 7/2022</v>
      </c>
      <c r="D489" t="str">
        <f>"Q "&amp;IF(Table6[[#This Row],[Ngày]]="","",ROUNDUP(MONTH(Table6[[#This Row],[Ngày]])/3,0)) &amp; "/" &amp;YEAR(Table6[[#This Row],[Ngày]])</f>
        <v>Q 3/2022</v>
      </c>
      <c r="E489">
        <f>YEAR(Table6[[#This Row],[Ngày]])</f>
        <v>2022</v>
      </c>
      <c r="F489" t="str">
        <f>VLOOKUP(Table6[[#This Row],[Tên khoản mục]],TUKHOA_CHIPHI!$A$2:$D$42,4,FALSE)</f>
        <v>Chi phí cố định</v>
      </c>
      <c r="G489" t="str">
        <f>VLOOKUP(Table6[[#This Row],[Tên khoản mục]],TUKHOA_CHIPHI!$A$2:$D$42,3,FALSE)</f>
        <v>CPNS01</v>
      </c>
      <c r="H489" t="str">
        <f>VLOOKUP(Table6[[#This Row],[Tên khoản mục]],TUKHOA_CHIPHI!$A$2:$D$42,2,FALSE)</f>
        <v>Nhân sự</v>
      </c>
      <c r="I489" t="s">
        <v>577</v>
      </c>
      <c r="J489" s="82">
        <v>1276</v>
      </c>
    </row>
    <row r="490" spans="1:10">
      <c r="A490" s="9">
        <v>44764</v>
      </c>
      <c r="B490" s="9" t="str">
        <f>CHOOSE(WEEKDAY(Table6[[#This Row],[Ngày]],1),"CN","T2","T3","T4","T5","T6","T7","CN")</f>
        <v>T6</v>
      </c>
      <c r="C490" t="str">
        <f>"Tháng "&amp;MONTH(Table6[[#This Row],[Ngày]]) &amp; "/" &amp;YEAR(Table6[[#This Row],[Ngày]])</f>
        <v>Tháng 7/2022</v>
      </c>
      <c r="D490" t="str">
        <f>"Q "&amp;IF(Table6[[#This Row],[Ngày]]="","",ROUNDUP(MONTH(Table6[[#This Row],[Ngày]])/3,0)) &amp; "/" &amp;YEAR(Table6[[#This Row],[Ngày]])</f>
        <v>Q 3/2022</v>
      </c>
      <c r="E490">
        <f>YEAR(Table6[[#This Row],[Ngày]])</f>
        <v>2022</v>
      </c>
      <c r="F490" t="str">
        <f>VLOOKUP(Table6[[#This Row],[Tên khoản mục]],TUKHOA_CHIPHI!$A$2:$D$42,4,FALSE)</f>
        <v>Chi phí cố định</v>
      </c>
      <c r="G490" t="str">
        <f>VLOOKUP(Table6[[#This Row],[Tên khoản mục]],TUKHOA_CHIPHI!$A$2:$D$42,3,FALSE)</f>
        <v>CPNS02</v>
      </c>
      <c r="H490" t="str">
        <f>VLOOKUP(Table6[[#This Row],[Tên khoản mục]],TUKHOA_CHIPHI!$A$2:$D$42,2,FALSE)</f>
        <v>Nhân sự</v>
      </c>
      <c r="I490" t="s">
        <v>578</v>
      </c>
      <c r="J490" s="82">
        <v>193</v>
      </c>
    </row>
    <row r="491" spans="1:10">
      <c r="A491" s="9">
        <v>44763</v>
      </c>
      <c r="B491" s="9" t="str">
        <f>CHOOSE(WEEKDAY(Table6[[#This Row],[Ngày]],1),"CN","T2","T3","T4","T5","T6","T7","CN")</f>
        <v>T5</v>
      </c>
      <c r="C491" t="str">
        <f>"Tháng "&amp;MONTH(Table6[[#This Row],[Ngày]]) &amp; "/" &amp;YEAR(Table6[[#This Row],[Ngày]])</f>
        <v>Tháng 7/2022</v>
      </c>
      <c r="D491" t="str">
        <f>"Q "&amp;IF(Table6[[#This Row],[Ngày]]="","",ROUNDUP(MONTH(Table6[[#This Row],[Ngày]])/3,0)) &amp; "/" &amp;YEAR(Table6[[#This Row],[Ngày]])</f>
        <v>Q 3/2022</v>
      </c>
      <c r="E491">
        <f>YEAR(Table6[[#This Row],[Ngày]])</f>
        <v>2022</v>
      </c>
      <c r="F491" t="str">
        <f>VLOOKUP(Table6[[#This Row],[Tên khoản mục]],TUKHOA_CHIPHI!$A$2:$D$42,4,FALSE)</f>
        <v>Chi phí cố định</v>
      </c>
      <c r="G491" t="str">
        <f>VLOOKUP(Table6[[#This Row],[Tên khoản mục]],TUKHOA_CHIPHI!$A$2:$D$42,3,FALSE)</f>
        <v>CPNS03</v>
      </c>
      <c r="H491" t="str">
        <f>VLOOKUP(Table6[[#This Row],[Tên khoản mục]],TUKHOA_CHIPHI!$A$2:$D$42,2,FALSE)</f>
        <v>Nhân sự</v>
      </c>
      <c r="I491" t="s">
        <v>579</v>
      </c>
      <c r="J491" s="82">
        <v>85</v>
      </c>
    </row>
    <row r="492" spans="1:10">
      <c r="A492" s="9">
        <v>44763</v>
      </c>
      <c r="B492" s="9" t="str">
        <f>CHOOSE(WEEKDAY(Table6[[#This Row],[Ngày]],1),"CN","T2","T3","T4","T5","T6","T7","CN")</f>
        <v>T5</v>
      </c>
      <c r="C492" t="str">
        <f>"Tháng "&amp;MONTH(Table6[[#This Row],[Ngày]]) &amp; "/" &amp;YEAR(Table6[[#This Row],[Ngày]])</f>
        <v>Tháng 7/2022</v>
      </c>
      <c r="D492" t="str">
        <f>"Q "&amp;IF(Table6[[#This Row],[Ngày]]="","",ROUNDUP(MONTH(Table6[[#This Row],[Ngày]])/3,0)) &amp; "/" &amp;YEAR(Table6[[#This Row],[Ngày]])</f>
        <v>Q 3/2022</v>
      </c>
      <c r="E492">
        <f>YEAR(Table6[[#This Row],[Ngày]])</f>
        <v>2022</v>
      </c>
      <c r="F492" t="str">
        <f>VLOOKUP(Table6[[#This Row],[Tên khoản mục]],TUKHOA_CHIPHI!$A$2:$D$42,4,FALSE)</f>
        <v>Chi phí cố định</v>
      </c>
      <c r="G492" t="str">
        <f>VLOOKUP(Table6[[#This Row],[Tên khoản mục]],TUKHOA_CHIPHI!$A$2:$D$42,3,FALSE)</f>
        <v>CPNS04</v>
      </c>
      <c r="H492" t="str">
        <f>VLOOKUP(Table6[[#This Row],[Tên khoản mục]],TUKHOA_CHIPHI!$A$2:$D$42,2,FALSE)</f>
        <v>Nhân sự</v>
      </c>
      <c r="I492" t="s">
        <v>580</v>
      </c>
      <c r="J492" s="82">
        <v>208</v>
      </c>
    </row>
    <row r="493" spans="1:10">
      <c r="A493" s="9">
        <v>44762</v>
      </c>
      <c r="B493" s="9" t="str">
        <f>CHOOSE(WEEKDAY(Table6[[#This Row],[Ngày]],1),"CN","T2","T3","T4","T5","T6","T7","CN")</f>
        <v>T4</v>
      </c>
      <c r="C493" t="str">
        <f>"Tháng "&amp;MONTH(Table6[[#This Row],[Ngày]]) &amp; "/" &amp;YEAR(Table6[[#This Row],[Ngày]])</f>
        <v>Tháng 7/2022</v>
      </c>
      <c r="D493" t="str">
        <f>"Q "&amp;IF(Table6[[#This Row],[Ngày]]="","",ROUNDUP(MONTH(Table6[[#This Row],[Ngày]])/3,0)) &amp; "/" &amp;YEAR(Table6[[#This Row],[Ngày]])</f>
        <v>Q 3/2022</v>
      </c>
      <c r="E493">
        <f>YEAR(Table6[[#This Row],[Ngày]])</f>
        <v>2022</v>
      </c>
      <c r="F493" t="str">
        <f>VLOOKUP(Table6[[#This Row],[Tên khoản mục]],TUKHOA_CHIPHI!$A$2:$D$42,4,FALSE)</f>
        <v>Chi phí cố định</v>
      </c>
      <c r="G493" t="str">
        <f>VLOOKUP(Table6[[#This Row],[Tên khoản mục]],TUKHOA_CHIPHI!$A$2:$D$42,3,FALSE)</f>
        <v>CPNS05</v>
      </c>
      <c r="H493" t="str">
        <f>VLOOKUP(Table6[[#This Row],[Tên khoản mục]],TUKHOA_CHIPHI!$A$2:$D$42,2,FALSE)</f>
        <v>Nhân sự</v>
      </c>
      <c r="I493" t="s">
        <v>581</v>
      </c>
      <c r="J493" s="82">
        <v>230</v>
      </c>
    </row>
    <row r="494" spans="1:10">
      <c r="A494" s="9">
        <v>44762</v>
      </c>
      <c r="B494" s="9" t="str">
        <f>CHOOSE(WEEKDAY(Table6[[#This Row],[Ngày]],1),"CN","T2","T3","T4","T5","T6","T7","CN")</f>
        <v>T4</v>
      </c>
      <c r="C494" t="str">
        <f>"Tháng "&amp;MONTH(Table6[[#This Row],[Ngày]]) &amp; "/" &amp;YEAR(Table6[[#This Row],[Ngày]])</f>
        <v>Tháng 7/2022</v>
      </c>
      <c r="D494" t="str">
        <f>"Q "&amp;IF(Table6[[#This Row],[Ngày]]="","",ROUNDUP(MONTH(Table6[[#This Row],[Ngày]])/3,0)) &amp; "/" &amp;YEAR(Table6[[#This Row],[Ngày]])</f>
        <v>Q 3/2022</v>
      </c>
      <c r="E494">
        <f>YEAR(Table6[[#This Row],[Ngày]])</f>
        <v>2022</v>
      </c>
      <c r="F494" t="str">
        <f>VLOOKUP(Table6[[#This Row],[Tên khoản mục]],TUKHOA_CHIPHI!$A$2:$D$42,4,FALSE)</f>
        <v>Chi phí cố định</v>
      </c>
      <c r="G494" t="str">
        <f>VLOOKUP(Table6[[#This Row],[Tên khoản mục]],TUKHOA_CHIPHI!$A$2:$D$42,3,FALSE)</f>
        <v>CPNS06</v>
      </c>
      <c r="H494" t="str">
        <f>VLOOKUP(Table6[[#This Row],[Tên khoản mục]],TUKHOA_CHIPHI!$A$2:$D$42,2,FALSE)</f>
        <v>Nhân sự</v>
      </c>
      <c r="I494" t="s">
        <v>582</v>
      </c>
      <c r="J494" s="82">
        <v>69</v>
      </c>
    </row>
    <row r="495" spans="1:10">
      <c r="A495" s="9">
        <v>44762</v>
      </c>
      <c r="B495" s="9" t="str">
        <f>CHOOSE(WEEKDAY(Table6[[#This Row],[Ngày]],1),"CN","T2","T3","T4","T5","T6","T7","CN")</f>
        <v>T4</v>
      </c>
      <c r="C495" t="str">
        <f>"Tháng "&amp;MONTH(Table6[[#This Row],[Ngày]]) &amp; "/" &amp;YEAR(Table6[[#This Row],[Ngày]])</f>
        <v>Tháng 7/2022</v>
      </c>
      <c r="D495" t="str">
        <f>"Q "&amp;IF(Table6[[#This Row],[Ngày]]="","",ROUNDUP(MONTH(Table6[[#This Row],[Ngày]])/3,0)) &amp; "/" &amp;YEAR(Table6[[#This Row],[Ngày]])</f>
        <v>Q 3/2022</v>
      </c>
      <c r="E495">
        <f>YEAR(Table6[[#This Row],[Ngày]])</f>
        <v>2022</v>
      </c>
      <c r="F495" t="str">
        <f>VLOOKUP(Table6[[#This Row],[Tên khoản mục]],TUKHOA_CHIPHI!$A$2:$D$42,4,FALSE)</f>
        <v>Chi phí cố định</v>
      </c>
      <c r="G495" t="str">
        <f>VLOOKUP(Table6[[#This Row],[Tên khoản mục]],TUKHOA_CHIPHI!$A$2:$D$42,3,FALSE)</f>
        <v>CPVP01</v>
      </c>
      <c r="H495" t="str">
        <f>VLOOKUP(Table6[[#This Row],[Tên khoản mục]],TUKHOA_CHIPHI!$A$2:$D$42,2,FALSE)</f>
        <v>Văn phòng</v>
      </c>
      <c r="I495" t="s">
        <v>583</v>
      </c>
      <c r="J495" s="82">
        <v>2097</v>
      </c>
    </row>
    <row r="496" spans="1:10">
      <c r="A496" s="9">
        <v>44761</v>
      </c>
      <c r="B496" s="9" t="str">
        <f>CHOOSE(WEEKDAY(Table6[[#This Row],[Ngày]],1),"CN","T2","T3","T4","T5","T6","T7","CN")</f>
        <v>T3</v>
      </c>
      <c r="C496" t="str">
        <f>"Tháng "&amp;MONTH(Table6[[#This Row],[Ngày]]) &amp; "/" &amp;YEAR(Table6[[#This Row],[Ngày]])</f>
        <v>Tháng 7/2022</v>
      </c>
      <c r="D496" t="str">
        <f>"Q "&amp;IF(Table6[[#This Row],[Ngày]]="","",ROUNDUP(MONTH(Table6[[#This Row],[Ngày]])/3,0)) &amp; "/" &amp;YEAR(Table6[[#This Row],[Ngày]])</f>
        <v>Q 3/2022</v>
      </c>
      <c r="E496">
        <f>YEAR(Table6[[#This Row],[Ngày]])</f>
        <v>2022</v>
      </c>
      <c r="F496" t="str">
        <f>VLOOKUP(Table6[[#This Row],[Tên khoản mục]],TUKHOA_CHIPHI!$A$2:$D$42,4,FALSE)</f>
        <v>Chi phí cố định</v>
      </c>
      <c r="G496" t="str">
        <f>VLOOKUP(Table6[[#This Row],[Tên khoản mục]],TUKHOA_CHIPHI!$A$2:$D$42,3,FALSE)</f>
        <v>CPVP02</v>
      </c>
      <c r="H496" t="str">
        <f>VLOOKUP(Table6[[#This Row],[Tên khoản mục]],TUKHOA_CHIPHI!$A$2:$D$42,2,FALSE)</f>
        <v>Văn phòng</v>
      </c>
      <c r="I496" t="s">
        <v>584</v>
      </c>
      <c r="J496" s="82">
        <v>109</v>
      </c>
    </row>
    <row r="497" spans="1:10">
      <c r="A497" s="9">
        <v>44761</v>
      </c>
      <c r="B497" s="9" t="str">
        <f>CHOOSE(WEEKDAY(Table6[[#This Row],[Ngày]],1),"CN","T2","T3","T4","T5","T6","T7","CN")</f>
        <v>T3</v>
      </c>
      <c r="C497" t="str">
        <f>"Tháng "&amp;MONTH(Table6[[#This Row],[Ngày]]) &amp; "/" &amp;YEAR(Table6[[#This Row],[Ngày]])</f>
        <v>Tháng 7/2022</v>
      </c>
      <c r="D497" t="str">
        <f>"Q "&amp;IF(Table6[[#This Row],[Ngày]]="","",ROUNDUP(MONTH(Table6[[#This Row],[Ngày]])/3,0)) &amp; "/" &amp;YEAR(Table6[[#This Row],[Ngày]])</f>
        <v>Q 3/2022</v>
      </c>
      <c r="E497">
        <f>YEAR(Table6[[#This Row],[Ngày]])</f>
        <v>2022</v>
      </c>
      <c r="F497" t="str">
        <f>VLOOKUP(Table6[[#This Row],[Tên khoản mục]],TUKHOA_CHIPHI!$A$2:$D$42,4,FALSE)</f>
        <v>Chi phí cố định</v>
      </c>
      <c r="G497" t="str">
        <f>VLOOKUP(Table6[[#This Row],[Tên khoản mục]],TUKHOA_CHIPHI!$A$2:$D$42,3,FALSE)</f>
        <v>CPLV</v>
      </c>
      <c r="H497" t="str">
        <f>VLOOKUP(Table6[[#This Row],[Tên khoản mục]],TUKHOA_CHIPHI!$A$2:$D$42,2,FALSE)</f>
        <v>Chi phí khác</v>
      </c>
      <c r="I497" t="s">
        <v>585</v>
      </c>
      <c r="J497" s="82">
        <v>53</v>
      </c>
    </row>
    <row r="498" spans="1:10">
      <c r="A498" s="9">
        <v>44761</v>
      </c>
      <c r="B498" s="9" t="str">
        <f>CHOOSE(WEEKDAY(Table6[[#This Row],[Ngày]],1),"CN","T2","T3","T4","T5","T6","T7","CN")</f>
        <v>T3</v>
      </c>
      <c r="C498" t="str">
        <f>"Tháng "&amp;MONTH(Table6[[#This Row],[Ngày]]) &amp; "/" &amp;YEAR(Table6[[#This Row],[Ngày]])</f>
        <v>Tháng 7/2022</v>
      </c>
      <c r="D498" t="str">
        <f>"Q "&amp;IF(Table6[[#This Row],[Ngày]]="","",ROUNDUP(MONTH(Table6[[#This Row],[Ngày]])/3,0)) &amp; "/" &amp;YEAR(Table6[[#This Row],[Ngày]])</f>
        <v>Q 3/2022</v>
      </c>
      <c r="E498">
        <f>YEAR(Table6[[#This Row],[Ngày]])</f>
        <v>2022</v>
      </c>
      <c r="F498" t="str">
        <f>VLOOKUP(Table6[[#This Row],[Tên khoản mục]],TUKHOA_CHIPHI!$A$2:$D$42,4,FALSE)</f>
        <v>Chi phí cố định</v>
      </c>
      <c r="G498" t="str">
        <f>VLOOKUP(Table6[[#This Row],[Tên khoản mục]],TUKHOA_CHIPHI!$A$2:$D$42,3,FALSE)</f>
        <v>CPCT</v>
      </c>
      <c r="H498" t="str">
        <f>VLOOKUP(Table6[[#This Row],[Tên khoản mục]],TUKHOA_CHIPHI!$A$2:$D$42,2,FALSE)</f>
        <v>Chi phí khác</v>
      </c>
      <c r="I498" t="s">
        <v>586</v>
      </c>
      <c r="J498" s="82">
        <v>100</v>
      </c>
    </row>
    <row r="499" spans="1:10">
      <c r="A499" s="9">
        <v>44761</v>
      </c>
      <c r="B499" s="9" t="str">
        <f>CHOOSE(WEEKDAY(Table6[[#This Row],[Ngày]],1),"CN","T2","T3","T4","T5","T6","T7","CN")</f>
        <v>T3</v>
      </c>
      <c r="C499" t="str">
        <f>"Tháng "&amp;MONTH(Table6[[#This Row],[Ngày]]) &amp; "/" &amp;YEAR(Table6[[#This Row],[Ngày]])</f>
        <v>Tháng 7/2022</v>
      </c>
      <c r="D499" t="str">
        <f>"Q "&amp;IF(Table6[[#This Row],[Ngày]]="","",ROUNDUP(MONTH(Table6[[#This Row],[Ngày]])/3,0)) &amp; "/" &amp;YEAR(Table6[[#This Row],[Ngày]])</f>
        <v>Q 3/2022</v>
      </c>
      <c r="E499">
        <f>YEAR(Table6[[#This Row],[Ngày]])</f>
        <v>2022</v>
      </c>
      <c r="F499" t="str">
        <f>VLOOKUP(Table6[[#This Row],[Tên khoản mục]],TUKHOA_CHIPHI!$A$2:$D$42,4,FALSE)</f>
        <v>Chi phí cố định</v>
      </c>
      <c r="G499" t="str">
        <f>VLOOKUP(Table6[[#This Row],[Tên khoản mục]],TUKHOA_CHIPHI!$A$2:$D$42,3,FALSE)</f>
        <v>CPTK</v>
      </c>
      <c r="H499" t="str">
        <f>VLOOKUP(Table6[[#This Row],[Tên khoản mục]],TUKHOA_CHIPHI!$A$2:$D$42,2,FALSE)</f>
        <v>Chi phí khác</v>
      </c>
      <c r="I499" t="s">
        <v>587</v>
      </c>
      <c r="J499" s="82">
        <v>100</v>
      </c>
    </row>
    <row r="500" spans="1:10">
      <c r="A500" s="9">
        <v>44761</v>
      </c>
      <c r="B500" s="9" t="str">
        <f>CHOOSE(WEEKDAY(Table6[[#This Row],[Ngày]],1),"CN","T2","T3","T4","T5","T6","T7","CN")</f>
        <v>T3</v>
      </c>
      <c r="C500" t="str">
        <f>"Tháng "&amp;MONTH(Table6[[#This Row],[Ngày]]) &amp; "/" &amp;YEAR(Table6[[#This Row],[Ngày]])</f>
        <v>Tháng 7/2022</v>
      </c>
      <c r="D500" t="str">
        <f>"Q "&amp;IF(Table6[[#This Row],[Ngày]]="","",ROUNDUP(MONTH(Table6[[#This Row],[Ngày]])/3,0)) &amp; "/" &amp;YEAR(Table6[[#This Row],[Ngày]])</f>
        <v>Q 3/2022</v>
      </c>
      <c r="E500">
        <f>YEAR(Table6[[#This Row],[Ngày]])</f>
        <v>2022</v>
      </c>
      <c r="F500" t="str">
        <f>VLOOKUP(Table6[[#This Row],[Tên khoản mục]],TUKHOA_CHIPHI!$A$2:$D$42,4,FALSE)</f>
        <v>Chi phí cố định</v>
      </c>
      <c r="G500" t="str">
        <f>VLOOKUP(Table6[[#This Row],[Tên khoản mục]],TUKHOA_CHIPHI!$A$2:$D$42,3,FALSE)</f>
        <v>CPDV</v>
      </c>
      <c r="H500" t="str">
        <f>VLOOKUP(Table6[[#This Row],[Tên khoản mục]],TUKHOA_CHIPHI!$A$2:$D$42,2,FALSE)</f>
        <v>Chi phí khác</v>
      </c>
      <c r="I500" t="s">
        <v>588</v>
      </c>
      <c r="J500" s="82">
        <v>203</v>
      </c>
    </row>
    <row r="501" spans="1:10">
      <c r="A501" s="9">
        <v>44761</v>
      </c>
      <c r="B501" s="9" t="str">
        <f>CHOOSE(WEEKDAY(Table6[[#This Row],[Ngày]],1),"CN","T2","T3","T4","T5","T6","T7","CN")</f>
        <v>T3</v>
      </c>
      <c r="C501" t="str">
        <f>"Tháng "&amp;MONTH(Table6[[#This Row],[Ngày]]) &amp; "/" &amp;YEAR(Table6[[#This Row],[Ngày]])</f>
        <v>Tháng 7/2022</v>
      </c>
      <c r="D501" t="str">
        <f>"Q "&amp;IF(Table6[[#This Row],[Ngày]]="","",ROUNDUP(MONTH(Table6[[#This Row],[Ngày]])/3,0)) &amp; "/" &amp;YEAR(Table6[[#This Row],[Ngày]])</f>
        <v>Q 3/2022</v>
      </c>
      <c r="E501">
        <f>YEAR(Table6[[#This Row],[Ngày]])</f>
        <v>2022</v>
      </c>
      <c r="F501" t="str">
        <f>VLOOKUP(Table6[[#This Row],[Tên khoản mục]],TUKHOA_CHIPHI!$A$2:$D$42,4,FALSE)</f>
        <v>Chi phí cố định</v>
      </c>
      <c r="G501" t="str">
        <f>VLOOKUP(Table6[[#This Row],[Tên khoản mục]],TUKHOA_CHIPHI!$A$2:$D$42,3,FALSE)</f>
        <v>NDTH</v>
      </c>
      <c r="H501" t="str">
        <f>VLOOKUP(Table6[[#This Row],[Tên khoản mục]],TUKHOA_CHIPHI!$A$2:$D$42,2,FALSE)</f>
        <v>Chi phí khác</v>
      </c>
      <c r="I501" t="s">
        <v>589</v>
      </c>
      <c r="J501" s="82">
        <v>750</v>
      </c>
    </row>
    <row r="502" spans="1:10">
      <c r="A502" s="9">
        <v>44761</v>
      </c>
      <c r="B502" s="9" t="str">
        <f>CHOOSE(WEEKDAY(Table6[[#This Row],[Ngày]],1),"CN","T2","T3","T4","T5","T6","T7","CN")</f>
        <v>T3</v>
      </c>
      <c r="C502" t="str">
        <f>"Tháng "&amp;MONTH(Table6[[#This Row],[Ngày]]) &amp; "/" &amp;YEAR(Table6[[#This Row],[Ngày]])</f>
        <v>Tháng 7/2022</v>
      </c>
      <c r="D502" t="str">
        <f>"Q "&amp;IF(Table6[[#This Row],[Ngày]]="","",ROUNDUP(MONTH(Table6[[#This Row],[Ngày]])/3,0)) &amp; "/" &amp;YEAR(Table6[[#This Row],[Ngày]])</f>
        <v>Q 3/2022</v>
      </c>
      <c r="E502">
        <f>YEAR(Table6[[#This Row],[Ngày]])</f>
        <v>2022</v>
      </c>
      <c r="F502" t="str">
        <f>VLOOKUP(Table6[[#This Row],[Tên khoản mục]],TUKHOA_CHIPHI!$A$2:$D$42,4,FALSE)</f>
        <v>Chi phí biển đổi</v>
      </c>
      <c r="G502" t="str">
        <f>VLOOKUP(Table6[[#This Row],[Tên khoản mục]],TUKHOA_CHIPHI!$A$2:$D$42,3,FALSE)</f>
        <v>CPHH01</v>
      </c>
      <c r="H502" t="str">
        <f>VLOOKUP(Table6[[#This Row],[Tên khoản mục]],TUKHOA_CHIPHI!$A$2:$D$42,2,FALSE)</f>
        <v>Chi phí khác</v>
      </c>
      <c r="I502" t="s">
        <v>590</v>
      </c>
      <c r="J502" s="82">
        <v>91</v>
      </c>
    </row>
    <row r="503" spans="1:10">
      <c r="A503" s="9">
        <v>44760</v>
      </c>
      <c r="B503" s="9" t="str">
        <f>CHOOSE(WEEKDAY(Table6[[#This Row],[Ngày]],1),"CN","T2","T3","T4","T5","T6","T7","CN")</f>
        <v>T2</v>
      </c>
      <c r="C503" t="str">
        <f>"Tháng "&amp;MONTH(Table6[[#This Row],[Ngày]]) &amp; "/" &amp;YEAR(Table6[[#This Row],[Ngày]])</f>
        <v>Tháng 7/2022</v>
      </c>
      <c r="D503" t="str">
        <f>"Q "&amp;IF(Table6[[#This Row],[Ngày]]="","",ROUNDUP(MONTH(Table6[[#This Row],[Ngày]])/3,0)) &amp; "/" &amp;YEAR(Table6[[#This Row],[Ngày]])</f>
        <v>Q 3/2022</v>
      </c>
      <c r="E503">
        <f>YEAR(Table6[[#This Row],[Ngày]])</f>
        <v>2022</v>
      </c>
      <c r="F503" t="str">
        <f>VLOOKUP(Table6[[#This Row],[Tên khoản mục]],TUKHOA_CHIPHI!$A$2:$D$42,4,FALSE)</f>
        <v>Chi phí biển đổi</v>
      </c>
      <c r="G503" t="str">
        <f>VLOOKUP(Table6[[#This Row],[Tên khoản mục]],TUKHOA_CHIPHI!$A$2:$D$42,3,FALSE)</f>
        <v>CPHH02</v>
      </c>
      <c r="H503" t="str">
        <f>VLOOKUP(Table6[[#This Row],[Tên khoản mục]],TUKHOA_CHIPHI!$A$2:$D$42,2,FALSE)</f>
        <v>Chi phí khác</v>
      </c>
      <c r="I503" t="s">
        <v>591</v>
      </c>
      <c r="J503" s="82">
        <v>58</v>
      </c>
    </row>
    <row r="504" spans="1:10">
      <c r="A504" s="9">
        <v>44760</v>
      </c>
      <c r="B504" s="9" t="str">
        <f>CHOOSE(WEEKDAY(Table6[[#This Row],[Ngày]],1),"CN","T2","T3","T4","T5","T6","T7","CN")</f>
        <v>T2</v>
      </c>
      <c r="C504" t="str">
        <f>"Tháng "&amp;MONTH(Table6[[#This Row],[Ngày]]) &amp; "/" &amp;YEAR(Table6[[#This Row],[Ngày]])</f>
        <v>Tháng 7/2022</v>
      </c>
      <c r="D504" t="str">
        <f>"Q "&amp;IF(Table6[[#This Row],[Ngày]]="","",ROUNDUP(MONTH(Table6[[#This Row],[Ngày]])/3,0)) &amp; "/" &amp;YEAR(Table6[[#This Row],[Ngày]])</f>
        <v>Q 3/2022</v>
      </c>
      <c r="E504">
        <f>YEAR(Table6[[#This Row],[Ngày]])</f>
        <v>2022</v>
      </c>
      <c r="F504" t="str">
        <f>VLOOKUP(Table6[[#This Row],[Tên khoản mục]],TUKHOA_CHIPHI!$A$2:$D$42,4,FALSE)</f>
        <v>Chi phí biển đổi</v>
      </c>
      <c r="G504" t="str">
        <f>VLOOKUP(Table6[[#This Row],[Tên khoản mục]],TUKHOA_CHIPHI!$A$2:$D$42,3,FALSE)</f>
        <v>CPHH03</v>
      </c>
      <c r="H504" t="str">
        <f>VLOOKUP(Table6[[#This Row],[Tên khoản mục]],TUKHOA_CHIPHI!$A$2:$D$42,2,FALSE)</f>
        <v>Chi phí khác</v>
      </c>
      <c r="I504" t="s">
        <v>592</v>
      </c>
      <c r="J504" s="82">
        <v>21</v>
      </c>
    </row>
    <row r="505" spans="1:10">
      <c r="A505" s="9">
        <v>44760</v>
      </c>
      <c r="B505" s="9" t="str">
        <f>CHOOSE(WEEKDAY(Table6[[#This Row],[Ngày]],1),"CN","T2","T3","T4","T5","T6","T7","CN")</f>
        <v>T2</v>
      </c>
      <c r="C505" t="str">
        <f>"Tháng "&amp;MONTH(Table6[[#This Row],[Ngày]]) &amp; "/" &amp;YEAR(Table6[[#This Row],[Ngày]])</f>
        <v>Tháng 7/2022</v>
      </c>
      <c r="D505" t="str">
        <f>"Q "&amp;IF(Table6[[#This Row],[Ngày]]="","",ROUNDUP(MONTH(Table6[[#This Row],[Ngày]])/3,0)) &amp; "/" &amp;YEAR(Table6[[#This Row],[Ngày]])</f>
        <v>Q 3/2022</v>
      </c>
      <c r="E505">
        <f>YEAR(Table6[[#This Row],[Ngày]])</f>
        <v>2022</v>
      </c>
      <c r="F505" t="str">
        <f>VLOOKUP(Table6[[#This Row],[Tên khoản mục]],TUKHOA_CHIPHI!$A$2:$D$42,4,FALSE)</f>
        <v>Chi phí biển đổi</v>
      </c>
      <c r="G505" t="str">
        <f>VLOOKUP(Table6[[#This Row],[Tên khoản mục]],TUKHOA_CHIPHI!$A$2:$D$42,3,FALSE)</f>
        <v>CPVC01</v>
      </c>
      <c r="H505" t="str">
        <f>VLOOKUP(Table6[[#This Row],[Tên khoản mục]],TUKHOA_CHIPHI!$A$2:$D$42,2,FALSE)</f>
        <v>Logistics</v>
      </c>
      <c r="I505" t="s">
        <v>593</v>
      </c>
      <c r="J505" s="82">
        <v>141.86666666666667</v>
      </c>
    </row>
    <row r="506" spans="1:10">
      <c r="A506" s="9">
        <v>44760</v>
      </c>
      <c r="B506" s="9" t="str">
        <f>CHOOSE(WEEKDAY(Table6[[#This Row],[Ngày]],1),"CN","T2","T3","T4","T5","T6","T7","CN")</f>
        <v>T2</v>
      </c>
      <c r="C506" t="str">
        <f>"Tháng "&amp;MONTH(Table6[[#This Row],[Ngày]]) &amp; "/" &amp;YEAR(Table6[[#This Row],[Ngày]])</f>
        <v>Tháng 7/2022</v>
      </c>
      <c r="D506" t="str">
        <f>"Q "&amp;IF(Table6[[#This Row],[Ngày]]="","",ROUNDUP(MONTH(Table6[[#This Row],[Ngày]])/3,0)) &amp; "/" &amp;YEAR(Table6[[#This Row],[Ngày]])</f>
        <v>Q 3/2022</v>
      </c>
      <c r="E506">
        <f>YEAR(Table6[[#This Row],[Ngày]])</f>
        <v>2022</v>
      </c>
      <c r="F506" t="str">
        <f>VLOOKUP(Table6[[#This Row],[Tên khoản mục]],TUKHOA_CHIPHI!$A$2:$D$42,4,FALSE)</f>
        <v>Chi phí biển đổi</v>
      </c>
      <c r="G506" t="str">
        <f>VLOOKUP(Table6[[#This Row],[Tên khoản mục]],TUKHOA_CHIPHI!$A$2:$D$42,3,FALSE)</f>
        <v>CPVC02</v>
      </c>
      <c r="H506" t="str">
        <f>VLOOKUP(Table6[[#This Row],[Tên khoản mục]],TUKHOA_CHIPHI!$A$2:$D$42,2,FALSE)</f>
        <v>Logistics</v>
      </c>
      <c r="I506" t="s">
        <v>594</v>
      </c>
      <c r="J506" s="82">
        <v>64.711111111111109</v>
      </c>
    </row>
    <row r="507" spans="1:10">
      <c r="A507" s="9">
        <v>44760</v>
      </c>
      <c r="B507" s="9" t="str">
        <f>CHOOSE(WEEKDAY(Table6[[#This Row],[Ngày]],1),"CN","T2","T3","T4","T5","T6","T7","CN")</f>
        <v>T2</v>
      </c>
      <c r="C507" t="str">
        <f>"Tháng "&amp;MONTH(Table6[[#This Row],[Ngày]]) &amp; "/" &amp;YEAR(Table6[[#This Row],[Ngày]])</f>
        <v>Tháng 7/2022</v>
      </c>
      <c r="D507" t="str">
        <f>"Q "&amp;IF(Table6[[#This Row],[Ngày]]="","",ROUNDUP(MONTH(Table6[[#This Row],[Ngày]])/3,0)) &amp; "/" &amp;YEAR(Table6[[#This Row],[Ngày]])</f>
        <v>Q 3/2022</v>
      </c>
      <c r="E507">
        <f>YEAR(Table6[[#This Row],[Ngày]])</f>
        <v>2022</v>
      </c>
      <c r="F507" t="str">
        <f>VLOOKUP(Table6[[#This Row],[Tên khoản mục]],TUKHOA_CHIPHI!$A$2:$D$42,4,FALSE)</f>
        <v>Chi phí biển đổi</v>
      </c>
      <c r="G507" t="str">
        <f>VLOOKUP(Table6[[#This Row],[Tên khoản mục]],TUKHOA_CHIPHI!$A$2:$D$42,3,FALSE)</f>
        <v>CPVC03</v>
      </c>
      <c r="H507" t="str">
        <f>VLOOKUP(Table6[[#This Row],[Tên khoản mục]],TUKHOA_CHIPHI!$A$2:$D$42,2,FALSE)</f>
        <v>Logistics</v>
      </c>
      <c r="I507" t="s">
        <v>595</v>
      </c>
      <c r="J507" s="82">
        <v>183.55555555555557</v>
      </c>
    </row>
    <row r="508" spans="1:10">
      <c r="A508" s="9">
        <v>44759</v>
      </c>
      <c r="B508" s="9" t="str">
        <f>CHOOSE(WEEKDAY(Table6[[#This Row],[Ngày]],1),"CN","T2","T3","T4","T5","T6","T7","CN")</f>
        <v>CN</v>
      </c>
      <c r="C508" t="str">
        <f>"Tháng "&amp;MONTH(Table6[[#This Row],[Ngày]]) &amp; "/" &amp;YEAR(Table6[[#This Row],[Ngày]])</f>
        <v>Tháng 7/2022</v>
      </c>
      <c r="D508" t="str">
        <f>"Q "&amp;IF(Table6[[#This Row],[Ngày]]="","",ROUNDUP(MONTH(Table6[[#This Row],[Ngày]])/3,0)) &amp; "/" &amp;YEAR(Table6[[#This Row],[Ngày]])</f>
        <v>Q 3/2022</v>
      </c>
      <c r="E508">
        <f>YEAR(Table6[[#This Row],[Ngày]])</f>
        <v>2022</v>
      </c>
      <c r="F508" t="str">
        <f>VLOOKUP(Table6[[#This Row],[Tên khoản mục]],TUKHOA_CHIPHI!$A$2:$D$42,4,FALSE)</f>
        <v>Chi phí biển đổi</v>
      </c>
      <c r="G508" t="str">
        <f>VLOOKUP(Table6[[#This Row],[Tên khoản mục]],TUKHOA_CHIPHI!$A$2:$D$42,3,FALSE)</f>
        <v>CPVC04</v>
      </c>
      <c r="H508" t="str">
        <f>VLOOKUP(Table6[[#This Row],[Tên khoản mục]],TUKHOA_CHIPHI!$A$2:$D$42,2,FALSE)</f>
        <v>Logistics</v>
      </c>
      <c r="I508" t="s">
        <v>596</v>
      </c>
      <c r="J508" s="82">
        <v>117.60000000000001</v>
      </c>
    </row>
    <row r="509" spans="1:10">
      <c r="A509" s="9">
        <v>44759</v>
      </c>
      <c r="B509" s="9" t="str">
        <f>CHOOSE(WEEKDAY(Table6[[#This Row],[Ngày]],1),"CN","T2","T3","T4","T5","T6","T7","CN")</f>
        <v>CN</v>
      </c>
      <c r="C509" t="str">
        <f>"Tháng "&amp;MONTH(Table6[[#This Row],[Ngày]]) &amp; "/" &amp;YEAR(Table6[[#This Row],[Ngày]])</f>
        <v>Tháng 7/2022</v>
      </c>
      <c r="D509" t="str">
        <f>"Q "&amp;IF(Table6[[#This Row],[Ngày]]="","",ROUNDUP(MONTH(Table6[[#This Row],[Ngày]])/3,0)) &amp; "/" &amp;YEAR(Table6[[#This Row],[Ngày]])</f>
        <v>Q 3/2022</v>
      </c>
      <c r="E509">
        <f>YEAR(Table6[[#This Row],[Ngày]])</f>
        <v>2022</v>
      </c>
      <c r="F509" t="str">
        <f>VLOOKUP(Table6[[#This Row],[Tên khoản mục]],TUKHOA_CHIPHI!$A$2:$D$42,4,FALSE)</f>
        <v>Chi phí biển đổi</v>
      </c>
      <c r="G509" t="str">
        <f>VLOOKUP(Table6[[#This Row],[Tên khoản mục]],TUKHOA_CHIPHI!$A$2:$D$42,3,FALSE)</f>
        <v>CPMRFB01</v>
      </c>
      <c r="H509" t="str">
        <f>VLOOKUP(Table6[[#This Row],[Tên khoản mục]],TUKHOA_CHIPHI!$A$2:$D$42,2,FALSE)</f>
        <v>Marketing</v>
      </c>
      <c r="I509" t="s">
        <v>632</v>
      </c>
      <c r="J509" s="82">
        <v>1784</v>
      </c>
    </row>
    <row r="510" spans="1:10">
      <c r="A510" s="9">
        <v>44759</v>
      </c>
      <c r="B510" s="9" t="str">
        <f>CHOOSE(WEEKDAY(Table6[[#This Row],[Ngày]],1),"CN","T2","T3","T4","T5","T6","T7","CN")</f>
        <v>CN</v>
      </c>
      <c r="C510" t="str">
        <f>"Tháng "&amp;MONTH(Table6[[#This Row],[Ngày]]) &amp; "/" &amp;YEAR(Table6[[#This Row],[Ngày]])</f>
        <v>Tháng 7/2022</v>
      </c>
      <c r="D510" t="str">
        <f>"Q "&amp;IF(Table6[[#This Row],[Ngày]]="","",ROUNDUP(MONTH(Table6[[#This Row],[Ngày]])/3,0)) &amp; "/" &amp;YEAR(Table6[[#This Row],[Ngày]])</f>
        <v>Q 3/2022</v>
      </c>
      <c r="E510">
        <f>YEAR(Table6[[#This Row],[Ngày]])</f>
        <v>2022</v>
      </c>
      <c r="F510" t="str">
        <f>VLOOKUP(Table6[[#This Row],[Tên khoản mục]],TUKHOA_CHIPHI!$A$2:$D$42,4,FALSE)</f>
        <v>Chi phí biển đổi</v>
      </c>
      <c r="G510" t="str">
        <f>VLOOKUP(Table6[[#This Row],[Tên khoản mục]],TUKHOA_CHIPHI!$A$2:$D$42,3,FALSE)</f>
        <v>CPMRFB02</v>
      </c>
      <c r="H510" t="str">
        <f>VLOOKUP(Table6[[#This Row],[Tên khoản mục]],TUKHOA_CHIPHI!$A$2:$D$42,2,FALSE)</f>
        <v>Marketing</v>
      </c>
      <c r="I510" t="s">
        <v>633</v>
      </c>
      <c r="J510" s="82">
        <v>1682</v>
      </c>
    </row>
    <row r="511" spans="1:10">
      <c r="A511" s="9">
        <v>44759</v>
      </c>
      <c r="B511" s="9" t="str">
        <f>CHOOSE(WEEKDAY(Table6[[#This Row],[Ngày]],1),"CN","T2","T3","T4","T5","T6","T7","CN")</f>
        <v>CN</v>
      </c>
      <c r="C511" t="str">
        <f>"Tháng "&amp;MONTH(Table6[[#This Row],[Ngày]]) &amp; "/" &amp;YEAR(Table6[[#This Row],[Ngày]])</f>
        <v>Tháng 7/2022</v>
      </c>
      <c r="D511" t="str">
        <f>"Q "&amp;IF(Table6[[#This Row],[Ngày]]="","",ROUNDUP(MONTH(Table6[[#This Row],[Ngày]])/3,0)) &amp; "/" &amp;YEAR(Table6[[#This Row],[Ngày]])</f>
        <v>Q 3/2022</v>
      </c>
      <c r="E511">
        <f>YEAR(Table6[[#This Row],[Ngày]])</f>
        <v>2022</v>
      </c>
      <c r="F511" t="str">
        <f>VLOOKUP(Table6[[#This Row],[Tên khoản mục]],TUKHOA_CHIPHI!$A$2:$D$42,4,FALSE)</f>
        <v>Chi phí biển đổi</v>
      </c>
      <c r="G511" t="str">
        <f>VLOOKUP(Table6[[#This Row],[Tên khoản mục]],TUKHOA_CHIPHI!$A$2:$D$42,3,FALSE)</f>
        <v>CPMRYTB01</v>
      </c>
      <c r="H511" t="str">
        <f>VLOOKUP(Table6[[#This Row],[Tên khoản mục]],TUKHOA_CHIPHI!$A$2:$D$42,2,FALSE)</f>
        <v>Marketing</v>
      </c>
      <c r="I511" t="s">
        <v>636</v>
      </c>
      <c r="J511" s="82">
        <v>1825</v>
      </c>
    </row>
    <row r="512" spans="1:10">
      <c r="A512" s="9">
        <v>44759</v>
      </c>
      <c r="B512" s="9" t="str">
        <f>CHOOSE(WEEKDAY(Table6[[#This Row],[Ngày]],1),"CN","T2","T3","T4","T5","T6","T7","CN")</f>
        <v>CN</v>
      </c>
      <c r="C512" t="str">
        <f>"Tháng "&amp;MONTH(Table6[[#This Row],[Ngày]]) &amp; "/" &amp;YEAR(Table6[[#This Row],[Ngày]])</f>
        <v>Tháng 7/2022</v>
      </c>
      <c r="D512" t="str">
        <f>"Q "&amp;IF(Table6[[#This Row],[Ngày]]="","",ROUNDUP(MONTH(Table6[[#This Row],[Ngày]])/3,0)) &amp; "/" &amp;YEAR(Table6[[#This Row],[Ngày]])</f>
        <v>Q 3/2022</v>
      </c>
      <c r="E512">
        <f>YEAR(Table6[[#This Row],[Ngày]])</f>
        <v>2022</v>
      </c>
      <c r="F512" t="str">
        <f>VLOOKUP(Table6[[#This Row],[Tên khoản mục]],TUKHOA_CHIPHI!$A$2:$D$42,4,FALSE)</f>
        <v>Chi phí biển đổi</v>
      </c>
      <c r="G512" t="str">
        <f>VLOOKUP(Table6[[#This Row],[Tên khoản mục]],TUKHOA_CHIPHI!$A$2:$D$42,3,FALSE)</f>
        <v>CPMRYTB01</v>
      </c>
      <c r="H512" t="str">
        <f>VLOOKUP(Table6[[#This Row],[Tên khoản mục]],TUKHOA_CHIPHI!$A$2:$D$42,2,FALSE)</f>
        <v>Marketing</v>
      </c>
      <c r="I512" t="s">
        <v>636</v>
      </c>
      <c r="J512" s="82">
        <v>1695</v>
      </c>
    </row>
    <row r="513" spans="1:10">
      <c r="A513" s="9">
        <v>44759</v>
      </c>
      <c r="B513" s="9" t="str">
        <f>CHOOSE(WEEKDAY(Table6[[#This Row],[Ngày]],1),"CN","T2","T3","T4","T5","T6","T7","CN")</f>
        <v>CN</v>
      </c>
      <c r="C513" t="str">
        <f>"Tháng "&amp;MONTH(Table6[[#This Row],[Ngày]]) &amp; "/" &amp;YEAR(Table6[[#This Row],[Ngày]])</f>
        <v>Tháng 7/2022</v>
      </c>
      <c r="D513" t="str">
        <f>"Q "&amp;IF(Table6[[#This Row],[Ngày]]="","",ROUNDUP(MONTH(Table6[[#This Row],[Ngày]])/3,0)) &amp; "/" &amp;YEAR(Table6[[#This Row],[Ngày]])</f>
        <v>Q 3/2022</v>
      </c>
      <c r="E513">
        <f>YEAR(Table6[[#This Row],[Ngày]])</f>
        <v>2022</v>
      </c>
      <c r="F513" t="str">
        <f>VLOOKUP(Table6[[#This Row],[Tên khoản mục]],TUKHOA_CHIPHI!$A$2:$D$42,4,FALSE)</f>
        <v>Chi phí biển đổi</v>
      </c>
      <c r="G513" t="str">
        <f>VLOOKUP(Table6[[#This Row],[Tên khoản mục]],TUKHOA_CHIPHI!$A$2:$D$42,3,FALSE)</f>
        <v>CPMREC01</v>
      </c>
      <c r="H513" t="str">
        <f>VLOOKUP(Table6[[#This Row],[Tên khoản mục]],TUKHOA_CHIPHI!$A$2:$D$42,2,FALSE)</f>
        <v>Marketing</v>
      </c>
      <c r="I513" t="s">
        <v>641</v>
      </c>
      <c r="J513" s="82">
        <v>1767</v>
      </c>
    </row>
    <row r="514" spans="1:10">
      <c r="A514" s="9">
        <v>44758</v>
      </c>
      <c r="B514" s="9" t="str">
        <f>CHOOSE(WEEKDAY(Table6[[#This Row],[Ngày]],1),"CN","T2","T3","T4","T5","T6","T7","CN")</f>
        <v>T7</v>
      </c>
      <c r="C514" t="str">
        <f>"Tháng "&amp;MONTH(Table6[[#This Row],[Ngày]]) &amp; "/" &amp;YEAR(Table6[[#This Row],[Ngày]])</f>
        <v>Tháng 7/2022</v>
      </c>
      <c r="D514" t="str">
        <f>"Q "&amp;IF(Table6[[#This Row],[Ngày]]="","",ROUNDUP(MONTH(Table6[[#This Row],[Ngày]])/3,0)) &amp; "/" &amp;YEAR(Table6[[#This Row],[Ngày]])</f>
        <v>Q 3/2022</v>
      </c>
      <c r="E514">
        <f>YEAR(Table6[[#This Row],[Ngày]])</f>
        <v>2022</v>
      </c>
      <c r="F514" t="str">
        <f>VLOOKUP(Table6[[#This Row],[Tên khoản mục]],TUKHOA_CHIPHI!$A$2:$D$42,4,FALSE)</f>
        <v>Chi phí biển đổi</v>
      </c>
      <c r="G514" t="str">
        <f>VLOOKUP(Table6[[#This Row],[Tên khoản mục]],TUKHOA_CHIPHI!$A$2:$D$42,3,FALSE)</f>
        <v>CPMREC02</v>
      </c>
      <c r="H514" t="str">
        <f>VLOOKUP(Table6[[#This Row],[Tên khoản mục]],TUKHOA_CHIPHI!$A$2:$D$42,2,FALSE)</f>
        <v>Marketing</v>
      </c>
      <c r="I514" t="s">
        <v>642</v>
      </c>
      <c r="J514" s="82">
        <v>1704</v>
      </c>
    </row>
    <row r="515" spans="1:10">
      <c r="A515" s="9">
        <v>44758</v>
      </c>
      <c r="B515" s="9" t="str">
        <f>CHOOSE(WEEKDAY(Table6[[#This Row],[Ngày]],1),"CN","T2","T3","T4","T5","T6","T7","CN")</f>
        <v>T7</v>
      </c>
      <c r="C515" t="str">
        <f>"Tháng "&amp;MONTH(Table6[[#This Row],[Ngày]]) &amp; "/" &amp;YEAR(Table6[[#This Row],[Ngày]])</f>
        <v>Tháng 7/2022</v>
      </c>
      <c r="D515" t="str">
        <f>"Q "&amp;IF(Table6[[#This Row],[Ngày]]="","",ROUNDUP(MONTH(Table6[[#This Row],[Ngày]])/3,0)) &amp; "/" &amp;YEAR(Table6[[#This Row],[Ngày]])</f>
        <v>Q 3/2022</v>
      </c>
      <c r="E515">
        <f>YEAR(Table6[[#This Row],[Ngày]])</f>
        <v>2022</v>
      </c>
      <c r="F515" t="str">
        <f>VLOOKUP(Table6[[#This Row],[Tên khoản mục]],TUKHOA_CHIPHI!$A$2:$D$42,4,FALSE)</f>
        <v>Chi phí biển đổi</v>
      </c>
      <c r="G515" t="str">
        <f>VLOOKUP(Table6[[#This Row],[Tên khoản mục]],TUKHOA_CHIPHI!$A$2:$D$42,3,FALSE)</f>
        <v>CPPFA01</v>
      </c>
      <c r="H515" t="str">
        <f>VLOOKUP(Table6[[#This Row],[Tên khoản mục]],TUKHOA_CHIPHI!$A$2:$D$42,2,FALSE)</f>
        <v>Platform fee - Amazon</v>
      </c>
      <c r="I515" t="s">
        <v>643</v>
      </c>
      <c r="J515" s="82">
        <v>4180</v>
      </c>
    </row>
    <row r="516" spans="1:10">
      <c r="A516" s="9">
        <v>44758</v>
      </c>
      <c r="B516" s="9" t="str">
        <f>CHOOSE(WEEKDAY(Table6[[#This Row],[Ngày]],1),"CN","T2","T3","T4","T5","T6","T7","CN")</f>
        <v>T7</v>
      </c>
      <c r="C516" t="str">
        <f>"Tháng "&amp;MONTH(Table6[[#This Row],[Ngày]]) &amp; "/" &amp;YEAR(Table6[[#This Row],[Ngày]])</f>
        <v>Tháng 7/2022</v>
      </c>
      <c r="D516" t="str">
        <f>"Q "&amp;IF(Table6[[#This Row],[Ngày]]="","",ROUNDUP(MONTH(Table6[[#This Row],[Ngày]])/3,0)) &amp; "/" &amp;YEAR(Table6[[#This Row],[Ngày]])</f>
        <v>Q 3/2022</v>
      </c>
      <c r="E516">
        <f>YEAR(Table6[[#This Row],[Ngày]])</f>
        <v>2022</v>
      </c>
      <c r="F516" t="str">
        <f>VLOOKUP(Table6[[#This Row],[Tên khoản mục]],TUKHOA_CHIPHI!$A$2:$D$42,4,FALSE)</f>
        <v>Chi phí biển đổi</v>
      </c>
      <c r="G516" t="str">
        <f>VLOOKUP(Table6[[#This Row],[Tên khoản mục]],TUKHOA_CHIPHI!$A$2:$D$42,3,FALSE)</f>
        <v>CPPFA02</v>
      </c>
      <c r="H516" t="str">
        <f>VLOOKUP(Table6[[#This Row],[Tên khoản mục]],TUKHOA_CHIPHI!$A$2:$D$42,2,FALSE)</f>
        <v>Platform fee - Amazon</v>
      </c>
      <c r="I516" t="s">
        <v>644</v>
      </c>
      <c r="J516" s="82">
        <v>4269</v>
      </c>
    </row>
    <row r="517" spans="1:10">
      <c r="A517" s="9">
        <v>44755</v>
      </c>
      <c r="B517" s="9" t="str">
        <f>CHOOSE(WEEKDAY(Table6[[#This Row],[Ngày]],1),"CN","T2","T3","T4","T5","T6","T7","CN")</f>
        <v>T4</v>
      </c>
      <c r="C517" t="str">
        <f>"Tháng "&amp;MONTH(Table6[[#This Row],[Ngày]]) &amp; "/" &amp;YEAR(Table6[[#This Row],[Ngày]])</f>
        <v>Tháng 7/2022</v>
      </c>
      <c r="D517" t="str">
        <f>"Q "&amp;IF(Table6[[#This Row],[Ngày]]="","",ROUNDUP(MONTH(Table6[[#This Row],[Ngày]])/3,0)) &amp; "/" &amp;YEAR(Table6[[#This Row],[Ngày]])</f>
        <v>Q 3/2022</v>
      </c>
      <c r="E517">
        <f>YEAR(Table6[[#This Row],[Ngày]])</f>
        <v>2022</v>
      </c>
      <c r="F517" t="str">
        <f>VLOOKUP(Table6[[#This Row],[Tên khoản mục]],TUKHOA_CHIPHI!$A$2:$D$42,4,FALSE)</f>
        <v>Chi phí biển đổi</v>
      </c>
      <c r="G517" t="str">
        <f>VLOOKUP(Table6[[#This Row],[Tên khoản mục]],TUKHOA_CHIPHI!$A$2:$D$42,3,FALSE)</f>
        <v>CPPFA03</v>
      </c>
      <c r="H517" t="str">
        <f>VLOOKUP(Table6[[#This Row],[Tên khoản mục]],TUKHOA_CHIPHI!$A$2:$D$42,2,FALSE)</f>
        <v>Platform fee - Amazon</v>
      </c>
      <c r="I517" t="s">
        <v>645</v>
      </c>
      <c r="J517" s="82">
        <v>4296</v>
      </c>
    </row>
    <row r="518" spans="1:10">
      <c r="A518" s="9">
        <v>44755</v>
      </c>
      <c r="B518" s="9" t="str">
        <f>CHOOSE(WEEKDAY(Table6[[#This Row],[Ngày]],1),"CN","T2","T3","T4","T5","T6","T7","CN")</f>
        <v>T4</v>
      </c>
      <c r="C518" t="str">
        <f>"Tháng "&amp;MONTH(Table6[[#This Row],[Ngày]]) &amp; "/" &amp;YEAR(Table6[[#This Row],[Ngày]])</f>
        <v>Tháng 7/2022</v>
      </c>
      <c r="D518" t="str">
        <f>"Q "&amp;IF(Table6[[#This Row],[Ngày]]="","",ROUNDUP(MONTH(Table6[[#This Row],[Ngày]])/3,0)) &amp; "/" &amp;YEAR(Table6[[#This Row],[Ngày]])</f>
        <v>Q 3/2022</v>
      </c>
      <c r="E518">
        <f>YEAR(Table6[[#This Row],[Ngày]])</f>
        <v>2022</v>
      </c>
      <c r="F518" t="str">
        <f>VLOOKUP(Table6[[#This Row],[Tên khoản mục]],TUKHOA_CHIPHI!$A$2:$D$42,4,FALSE)</f>
        <v>Chi phí biển đổi</v>
      </c>
      <c r="G518" t="str">
        <f>VLOOKUP(Table6[[#This Row],[Tên khoản mục]],TUKHOA_CHIPHI!$A$2:$D$42,3,FALSE)</f>
        <v>CPPFA04</v>
      </c>
      <c r="H518" t="str">
        <f>VLOOKUP(Table6[[#This Row],[Tên khoản mục]],TUKHOA_CHIPHI!$A$2:$D$42,2,FALSE)</f>
        <v>Platform fee - Amazon</v>
      </c>
      <c r="I518" t="s">
        <v>646</v>
      </c>
      <c r="J518" s="82">
        <v>4169</v>
      </c>
    </row>
    <row r="519" spans="1:10">
      <c r="A519" s="9">
        <v>44755</v>
      </c>
      <c r="B519" s="9" t="str">
        <f>CHOOSE(WEEKDAY(Table6[[#This Row],[Ngày]],1),"CN","T2","T3","T4","T5","T6","T7","CN")</f>
        <v>T4</v>
      </c>
      <c r="C519" t="str">
        <f>"Tháng "&amp;MONTH(Table6[[#This Row],[Ngày]]) &amp; "/" &amp;YEAR(Table6[[#This Row],[Ngày]])</f>
        <v>Tháng 7/2022</v>
      </c>
      <c r="D519" t="str">
        <f>"Q "&amp;IF(Table6[[#This Row],[Ngày]]="","",ROUNDUP(MONTH(Table6[[#This Row],[Ngày]])/3,0)) &amp; "/" &amp;YEAR(Table6[[#This Row],[Ngày]])</f>
        <v>Q 3/2022</v>
      </c>
      <c r="E519">
        <f>YEAR(Table6[[#This Row],[Ngày]])</f>
        <v>2022</v>
      </c>
      <c r="F519" t="str">
        <f>VLOOKUP(Table6[[#This Row],[Tên khoản mục]],TUKHOA_CHIPHI!$A$2:$D$42,4,FALSE)</f>
        <v>Chi phí biển đổi</v>
      </c>
      <c r="G519" t="str">
        <f>VLOOKUP(Table6[[#This Row],[Tên khoản mục]],TUKHOA_CHIPHI!$A$2:$D$42,3,FALSE)</f>
        <v>CPPFA05</v>
      </c>
      <c r="H519" t="str">
        <f>VLOOKUP(Table6[[#This Row],[Tên khoản mục]],TUKHOA_CHIPHI!$A$2:$D$42,2,FALSE)</f>
        <v>Platform fee - Amazon</v>
      </c>
      <c r="I519" t="s">
        <v>647</v>
      </c>
      <c r="J519" s="82">
        <v>4248</v>
      </c>
    </row>
    <row r="520" spans="1:10">
      <c r="A520" s="9">
        <v>44755</v>
      </c>
      <c r="B520" s="9" t="str">
        <f>CHOOSE(WEEKDAY(Table6[[#This Row],[Ngày]],1),"CN","T2","T3","T4","T5","T6","T7","CN")</f>
        <v>T4</v>
      </c>
      <c r="C520" t="str">
        <f>"Tháng "&amp;MONTH(Table6[[#This Row],[Ngày]]) &amp; "/" &amp;YEAR(Table6[[#This Row],[Ngày]])</f>
        <v>Tháng 7/2022</v>
      </c>
      <c r="D520" t="str">
        <f>"Q "&amp;IF(Table6[[#This Row],[Ngày]]="","",ROUNDUP(MONTH(Table6[[#This Row],[Ngày]])/3,0)) &amp; "/" &amp;YEAR(Table6[[#This Row],[Ngày]])</f>
        <v>Q 3/2022</v>
      </c>
      <c r="E520">
        <f>YEAR(Table6[[#This Row],[Ngày]])</f>
        <v>2022</v>
      </c>
      <c r="F520" t="str">
        <f>VLOOKUP(Table6[[#This Row],[Tên khoản mục]],TUKHOA_CHIPHI!$A$2:$D$42,4,FALSE)</f>
        <v>Chi phí biển đổi</v>
      </c>
      <c r="G520" t="str">
        <f>VLOOKUP(Table6[[#This Row],[Tên khoản mục]],TUKHOA_CHIPHI!$A$2:$D$42,3,FALSE)</f>
        <v>CPPFA06</v>
      </c>
      <c r="H520" t="str">
        <f>VLOOKUP(Table6[[#This Row],[Tên khoản mục]],TUKHOA_CHIPHI!$A$2:$D$42,2,FALSE)</f>
        <v>Platform fee - Amazon</v>
      </c>
      <c r="I520" t="s">
        <v>648</v>
      </c>
      <c r="J520" s="82">
        <v>4301</v>
      </c>
    </row>
    <row r="521" spans="1:10">
      <c r="A521" s="9">
        <v>44755</v>
      </c>
      <c r="B521" s="9" t="str">
        <f>CHOOSE(WEEKDAY(Table6[[#This Row],[Ngày]],1),"CN","T2","T3","T4","T5","T6","T7","CN")</f>
        <v>T4</v>
      </c>
      <c r="C521" t="str">
        <f>"Tháng "&amp;MONTH(Table6[[#This Row],[Ngày]]) &amp; "/" &amp;YEAR(Table6[[#This Row],[Ngày]])</f>
        <v>Tháng 7/2022</v>
      </c>
      <c r="D521" t="str">
        <f>"Q "&amp;IF(Table6[[#This Row],[Ngày]]="","",ROUNDUP(MONTH(Table6[[#This Row],[Ngày]])/3,0)) &amp; "/" &amp;YEAR(Table6[[#This Row],[Ngày]])</f>
        <v>Q 3/2022</v>
      </c>
      <c r="E521">
        <f>YEAR(Table6[[#This Row],[Ngày]])</f>
        <v>2022</v>
      </c>
      <c r="F521" t="str">
        <f>VLOOKUP(Table6[[#This Row],[Tên khoản mục]],TUKHOA_CHIPHI!$A$2:$D$42,4,FALSE)</f>
        <v>Chi phí biển đổi</v>
      </c>
      <c r="G521" t="str">
        <f>VLOOKUP(Table6[[#This Row],[Tên khoản mục]],TUKHOA_CHIPHI!$A$2:$D$42,3,FALSE)</f>
        <v>CPPFE01</v>
      </c>
      <c r="H521" t="str">
        <f>VLOOKUP(Table6[[#This Row],[Tên khoản mục]],TUKHOA_CHIPHI!$A$2:$D$42,2,FALSE)</f>
        <v>Platform fee - Etsy</v>
      </c>
      <c r="I521" t="s">
        <v>649</v>
      </c>
      <c r="J521" s="82">
        <v>2106</v>
      </c>
    </row>
    <row r="522" spans="1:10">
      <c r="A522" s="9">
        <v>44754</v>
      </c>
      <c r="B522" s="9" t="str">
        <f>CHOOSE(WEEKDAY(Table6[[#This Row],[Ngày]],1),"CN","T2","T3","T4","T5","T6","T7","CN")</f>
        <v>T3</v>
      </c>
      <c r="C522" t="str">
        <f>"Tháng "&amp;MONTH(Table6[[#This Row],[Ngày]]) &amp; "/" &amp;YEAR(Table6[[#This Row],[Ngày]])</f>
        <v>Tháng 7/2022</v>
      </c>
      <c r="D522" t="str">
        <f>"Q "&amp;IF(Table6[[#This Row],[Ngày]]="","",ROUNDUP(MONTH(Table6[[#This Row],[Ngày]])/3,0)) &amp; "/" &amp;YEAR(Table6[[#This Row],[Ngày]])</f>
        <v>Q 3/2022</v>
      </c>
      <c r="E522">
        <f>YEAR(Table6[[#This Row],[Ngày]])</f>
        <v>2022</v>
      </c>
      <c r="F522" t="str">
        <f>VLOOKUP(Table6[[#This Row],[Tên khoản mục]],TUKHOA_CHIPHI!$A$2:$D$42,4,FALSE)</f>
        <v>Chi phí biển đổi</v>
      </c>
      <c r="G522" t="str">
        <f>VLOOKUP(Table6[[#This Row],[Tên khoản mục]],TUKHOA_CHIPHI!$A$2:$D$42,3,FALSE)</f>
        <v>CPPFE02</v>
      </c>
      <c r="H522" t="str">
        <f>VLOOKUP(Table6[[#This Row],[Tên khoản mục]],TUKHOA_CHIPHI!$A$2:$D$42,2,FALSE)</f>
        <v>Platform fee - Etsy</v>
      </c>
      <c r="I522" t="s">
        <v>650</v>
      </c>
      <c r="J522" s="82">
        <v>2137</v>
      </c>
    </row>
    <row r="523" spans="1:10">
      <c r="A523" s="9">
        <v>44754</v>
      </c>
      <c r="B523" s="9" t="str">
        <f>CHOOSE(WEEKDAY(Table6[[#This Row],[Ngày]],1),"CN","T2","T3","T4","T5","T6","T7","CN")</f>
        <v>T3</v>
      </c>
      <c r="C523" t="str">
        <f>"Tháng "&amp;MONTH(Table6[[#This Row],[Ngày]]) &amp; "/" &amp;YEAR(Table6[[#This Row],[Ngày]])</f>
        <v>Tháng 7/2022</v>
      </c>
      <c r="D523" t="str">
        <f>"Q "&amp;IF(Table6[[#This Row],[Ngày]]="","",ROUNDUP(MONTH(Table6[[#This Row],[Ngày]])/3,0)) &amp; "/" &amp;YEAR(Table6[[#This Row],[Ngày]])</f>
        <v>Q 3/2022</v>
      </c>
      <c r="E523">
        <f>YEAR(Table6[[#This Row],[Ngày]])</f>
        <v>2022</v>
      </c>
      <c r="F523" t="str">
        <f>VLOOKUP(Table6[[#This Row],[Tên khoản mục]],TUKHOA_CHIPHI!$A$2:$D$42,4,FALSE)</f>
        <v>Chi phí biển đổi</v>
      </c>
      <c r="G523" t="str">
        <f>VLOOKUP(Table6[[#This Row],[Tên khoản mục]],TUKHOA_CHIPHI!$A$2:$D$42,3,FALSE)</f>
        <v>CPPFE03</v>
      </c>
      <c r="H523" t="str">
        <f>VLOOKUP(Table6[[#This Row],[Tên khoản mục]],TUKHOA_CHIPHI!$A$2:$D$42,2,FALSE)</f>
        <v>Platform fee - Etsy</v>
      </c>
      <c r="I523" t="s">
        <v>651</v>
      </c>
      <c r="J523" s="82">
        <v>2063</v>
      </c>
    </row>
    <row r="524" spans="1:10">
      <c r="A524" s="9">
        <v>44754</v>
      </c>
      <c r="B524" s="9" t="str">
        <f>CHOOSE(WEEKDAY(Table6[[#This Row],[Ngày]],1),"CN","T2","T3","T4","T5","T6","T7","CN")</f>
        <v>T3</v>
      </c>
      <c r="C524" t="str">
        <f>"Tháng "&amp;MONTH(Table6[[#This Row],[Ngày]]) &amp; "/" &amp;YEAR(Table6[[#This Row],[Ngày]])</f>
        <v>Tháng 7/2022</v>
      </c>
      <c r="D524" t="str">
        <f>"Q "&amp;IF(Table6[[#This Row],[Ngày]]="","",ROUNDUP(MONTH(Table6[[#This Row],[Ngày]])/3,0)) &amp; "/" &amp;YEAR(Table6[[#This Row],[Ngày]])</f>
        <v>Q 3/2022</v>
      </c>
      <c r="E524">
        <f>YEAR(Table6[[#This Row],[Ngày]])</f>
        <v>2022</v>
      </c>
      <c r="F524" t="str">
        <f>VLOOKUP(Table6[[#This Row],[Tên khoản mục]],TUKHOA_CHIPHI!$A$2:$D$42,4,FALSE)</f>
        <v>Chi phí biển đổi</v>
      </c>
      <c r="G524" t="str">
        <f>VLOOKUP(Table6[[#This Row],[Tên khoản mục]],TUKHOA_CHIPHI!$A$2:$D$42,3,FALSE)</f>
        <v>CPPFE04</v>
      </c>
      <c r="H524" t="str">
        <f>VLOOKUP(Table6[[#This Row],[Tên khoản mục]],TUKHOA_CHIPHI!$A$2:$D$42,2,FALSE)</f>
        <v>Platform fee - Etsy</v>
      </c>
      <c r="I524" t="s">
        <v>652</v>
      </c>
      <c r="J524" s="82">
        <v>2073</v>
      </c>
    </row>
    <row r="525" spans="1:10">
      <c r="A525" s="9">
        <v>44754</v>
      </c>
      <c r="B525" s="9" t="str">
        <f>CHOOSE(WEEKDAY(Table6[[#This Row],[Ngày]],1),"CN","T2","T3","T4","T5","T6","T7","CN")</f>
        <v>T3</v>
      </c>
      <c r="C525" t="str">
        <f>"Tháng "&amp;MONTH(Table6[[#This Row],[Ngày]]) &amp; "/" &amp;YEAR(Table6[[#This Row],[Ngày]])</f>
        <v>Tháng 7/2022</v>
      </c>
      <c r="D525" t="str">
        <f>"Q "&amp;IF(Table6[[#This Row],[Ngày]]="","",ROUNDUP(MONTH(Table6[[#This Row],[Ngày]])/3,0)) &amp; "/" &amp;YEAR(Table6[[#This Row],[Ngày]])</f>
        <v>Q 3/2022</v>
      </c>
      <c r="E525">
        <f>YEAR(Table6[[#This Row],[Ngày]])</f>
        <v>2022</v>
      </c>
      <c r="F525" t="str">
        <f>VLOOKUP(Table6[[#This Row],[Tên khoản mục]],TUKHOA_CHIPHI!$A$2:$D$42,4,FALSE)</f>
        <v>Chi phí biển đổi</v>
      </c>
      <c r="G525" t="str">
        <f>VLOOKUP(Table6[[#This Row],[Tên khoản mục]],TUKHOA_CHIPHI!$A$2:$D$42,3,FALSE)</f>
        <v>CPPFE05</v>
      </c>
      <c r="H525" t="str">
        <f>VLOOKUP(Table6[[#This Row],[Tên khoản mục]],TUKHOA_CHIPHI!$A$2:$D$42,2,FALSE)</f>
        <v>Platform fee - Etsy</v>
      </c>
      <c r="I525" t="s">
        <v>653</v>
      </c>
      <c r="J525" s="82">
        <v>2147</v>
      </c>
    </row>
    <row r="526" spans="1:10">
      <c r="A526" s="9">
        <v>44754</v>
      </c>
      <c r="B526" s="9" t="str">
        <f>CHOOSE(WEEKDAY(Table6[[#This Row],[Ngày]],1),"CN","T2","T3","T4","T5","T6","T7","CN")</f>
        <v>T3</v>
      </c>
      <c r="C526" t="str">
        <f>"Tháng "&amp;MONTH(Table6[[#This Row],[Ngày]]) &amp; "/" &amp;YEAR(Table6[[#This Row],[Ngày]])</f>
        <v>Tháng 7/2022</v>
      </c>
      <c r="D526" t="str">
        <f>"Q "&amp;IF(Table6[[#This Row],[Ngày]]="","",ROUNDUP(MONTH(Table6[[#This Row],[Ngày]])/3,0)) &amp; "/" &amp;YEAR(Table6[[#This Row],[Ngày]])</f>
        <v>Q 3/2022</v>
      </c>
      <c r="E526">
        <f>YEAR(Table6[[#This Row],[Ngày]])</f>
        <v>2022</v>
      </c>
      <c r="F526" t="str">
        <f>VLOOKUP(Table6[[#This Row],[Tên khoản mục]],TUKHOA_CHIPHI!$A$2:$D$42,4,FALSE)</f>
        <v>Chi phí biển đổi</v>
      </c>
      <c r="G526" t="str">
        <f>VLOOKUP(Table6[[#This Row],[Tên khoản mục]],TUKHOA_CHIPHI!$A$2:$D$42,3,FALSE)</f>
        <v>CPPFE06</v>
      </c>
      <c r="H526" t="str">
        <f>VLOOKUP(Table6[[#This Row],[Tên khoản mục]],TUKHOA_CHIPHI!$A$2:$D$42,2,FALSE)</f>
        <v>Platform fee - Etsy</v>
      </c>
      <c r="I526" s="6" t="s">
        <v>654</v>
      </c>
      <c r="J526" s="82">
        <v>2122</v>
      </c>
    </row>
    <row r="527" spans="1:10">
      <c r="A527" s="9">
        <v>44754</v>
      </c>
      <c r="B527" s="9" t="str">
        <f>CHOOSE(WEEKDAY(Table6[[#This Row],[Ngày]],1),"CN","T2","T3","T4","T5","T6","T7","CN")</f>
        <v>T3</v>
      </c>
      <c r="C527" t="str">
        <f>"Tháng "&amp;MONTH(Table6[[#This Row],[Ngày]]) &amp; "/" &amp;YEAR(Table6[[#This Row],[Ngày]])</f>
        <v>Tháng 7/2022</v>
      </c>
      <c r="D527" t="str">
        <f>"Q "&amp;IF(Table6[[#This Row],[Ngày]]="","",ROUNDUP(MONTH(Table6[[#This Row],[Ngày]])/3,0)) &amp; "/" &amp;YEAR(Table6[[#This Row],[Ngày]])</f>
        <v>Q 3/2022</v>
      </c>
      <c r="E527">
        <f>YEAR(Table6[[#This Row],[Ngày]])</f>
        <v>2022</v>
      </c>
      <c r="F527" t="str">
        <f>VLOOKUP(Table6[[#This Row],[Tên khoản mục]],TUKHOA_CHIPHI!$A$2:$D$42,4,FALSE)</f>
        <v>Chi phí biển đổi</v>
      </c>
      <c r="G527" t="str">
        <f>VLOOKUP(Table6[[#This Row],[Tên khoản mục]],TUKHOA_CHIPHI!$A$2:$D$42,3,FALSE)</f>
        <v>CPMRFB01</v>
      </c>
      <c r="H527" t="str">
        <f>VLOOKUP(Table6[[#This Row],[Tên khoản mục]],TUKHOA_CHIPHI!$A$2:$D$42,2,FALSE)</f>
        <v>Marketing</v>
      </c>
      <c r="I527" t="s">
        <v>632</v>
      </c>
      <c r="J527" s="82">
        <v>1707</v>
      </c>
    </row>
    <row r="528" spans="1:10">
      <c r="A528" s="9">
        <v>44753</v>
      </c>
      <c r="B528" s="9" t="str">
        <f>CHOOSE(WEEKDAY(Table6[[#This Row],[Ngày]],1),"CN","T2","T3","T4","T5","T6","T7","CN")</f>
        <v>T2</v>
      </c>
      <c r="C528" t="str">
        <f>"Tháng "&amp;MONTH(Table6[[#This Row],[Ngày]]) &amp; "/" &amp;YEAR(Table6[[#This Row],[Ngày]])</f>
        <v>Tháng 7/2022</v>
      </c>
      <c r="D528" t="str">
        <f>"Q "&amp;IF(Table6[[#This Row],[Ngày]]="","",ROUNDUP(MONTH(Table6[[#This Row],[Ngày]])/3,0)) &amp; "/" &amp;YEAR(Table6[[#This Row],[Ngày]])</f>
        <v>Q 3/2022</v>
      </c>
      <c r="E528">
        <f>YEAR(Table6[[#This Row],[Ngày]])</f>
        <v>2022</v>
      </c>
      <c r="F528" t="str">
        <f>VLOOKUP(Table6[[#This Row],[Tên khoản mục]],TUKHOA_CHIPHI!$A$2:$D$42,4,FALSE)</f>
        <v>Chi phí biển đổi</v>
      </c>
      <c r="G528" t="str">
        <f>VLOOKUP(Table6[[#This Row],[Tên khoản mục]],TUKHOA_CHIPHI!$A$2:$D$42,3,FALSE)</f>
        <v>CPMRFB02</v>
      </c>
      <c r="H528" t="str">
        <f>VLOOKUP(Table6[[#This Row],[Tên khoản mục]],TUKHOA_CHIPHI!$A$2:$D$42,2,FALSE)</f>
        <v>Marketing</v>
      </c>
      <c r="I528" t="s">
        <v>633</v>
      </c>
      <c r="J528" s="82">
        <v>1825</v>
      </c>
    </row>
    <row r="529" spans="1:10">
      <c r="A529" s="9">
        <v>44753</v>
      </c>
      <c r="B529" s="9" t="str">
        <f>CHOOSE(WEEKDAY(Table6[[#This Row],[Ngày]],1),"CN","T2","T3","T4","T5","T6","T7","CN")</f>
        <v>T2</v>
      </c>
      <c r="C529" t="str">
        <f>"Tháng "&amp;MONTH(Table6[[#This Row],[Ngày]]) &amp; "/" &amp;YEAR(Table6[[#This Row],[Ngày]])</f>
        <v>Tháng 7/2022</v>
      </c>
      <c r="D529" t="str">
        <f>"Q "&amp;IF(Table6[[#This Row],[Ngày]]="","",ROUNDUP(MONTH(Table6[[#This Row],[Ngày]])/3,0)) &amp; "/" &amp;YEAR(Table6[[#This Row],[Ngày]])</f>
        <v>Q 3/2022</v>
      </c>
      <c r="E529">
        <f>YEAR(Table6[[#This Row],[Ngày]])</f>
        <v>2022</v>
      </c>
      <c r="F529" t="str">
        <f>VLOOKUP(Table6[[#This Row],[Tên khoản mục]],TUKHOA_CHIPHI!$A$2:$D$42,4,FALSE)</f>
        <v>Chi phí biển đổi</v>
      </c>
      <c r="G529" t="str">
        <f>VLOOKUP(Table6[[#This Row],[Tên khoản mục]],TUKHOA_CHIPHI!$A$2:$D$42,3,FALSE)</f>
        <v>CPMRYTB01</v>
      </c>
      <c r="H529" t="str">
        <f>VLOOKUP(Table6[[#This Row],[Tên khoản mục]],TUKHOA_CHIPHI!$A$2:$D$42,2,FALSE)</f>
        <v>Marketing</v>
      </c>
      <c r="I529" t="s">
        <v>636</v>
      </c>
      <c r="J529" s="82">
        <v>1726</v>
      </c>
    </row>
    <row r="530" spans="1:10">
      <c r="A530" s="9">
        <v>44753</v>
      </c>
      <c r="B530" s="9" t="str">
        <f>CHOOSE(WEEKDAY(Table6[[#This Row],[Ngày]],1),"CN","T2","T3","T4","T5","T6","T7","CN")</f>
        <v>T2</v>
      </c>
      <c r="C530" t="str">
        <f>"Tháng "&amp;MONTH(Table6[[#This Row],[Ngày]]) &amp; "/" &amp;YEAR(Table6[[#This Row],[Ngày]])</f>
        <v>Tháng 7/2022</v>
      </c>
      <c r="D530" t="str">
        <f>"Q "&amp;IF(Table6[[#This Row],[Ngày]]="","",ROUNDUP(MONTH(Table6[[#This Row],[Ngày]])/3,0)) &amp; "/" &amp;YEAR(Table6[[#This Row],[Ngày]])</f>
        <v>Q 3/2022</v>
      </c>
      <c r="E530">
        <f>YEAR(Table6[[#This Row],[Ngày]])</f>
        <v>2022</v>
      </c>
      <c r="F530" t="str">
        <f>VLOOKUP(Table6[[#This Row],[Tên khoản mục]],TUKHOA_CHIPHI!$A$2:$D$42,4,FALSE)</f>
        <v>Chi phí biển đổi</v>
      </c>
      <c r="G530" t="str">
        <f>VLOOKUP(Table6[[#This Row],[Tên khoản mục]],TUKHOA_CHIPHI!$A$2:$D$42,3,FALSE)</f>
        <v>CPMRYTB01</v>
      </c>
      <c r="H530" t="str">
        <f>VLOOKUP(Table6[[#This Row],[Tên khoản mục]],TUKHOA_CHIPHI!$A$2:$D$42,2,FALSE)</f>
        <v>Marketing</v>
      </c>
      <c r="I530" t="s">
        <v>636</v>
      </c>
      <c r="J530" s="82">
        <v>1828</v>
      </c>
    </row>
    <row r="531" spans="1:10">
      <c r="A531" s="9">
        <v>44752</v>
      </c>
      <c r="B531" s="9" t="str">
        <f>CHOOSE(WEEKDAY(Table6[[#This Row],[Ngày]],1),"CN","T2","T3","T4","T5","T6","T7","CN")</f>
        <v>CN</v>
      </c>
      <c r="C531" t="str">
        <f>"Tháng "&amp;MONTH(Table6[[#This Row],[Ngày]]) &amp; "/" &amp;YEAR(Table6[[#This Row],[Ngày]])</f>
        <v>Tháng 7/2022</v>
      </c>
      <c r="D531" t="str">
        <f>"Q "&amp;IF(Table6[[#This Row],[Ngày]]="","",ROUNDUP(MONTH(Table6[[#This Row],[Ngày]])/3,0)) &amp; "/" &amp;YEAR(Table6[[#This Row],[Ngày]])</f>
        <v>Q 3/2022</v>
      </c>
      <c r="E531">
        <f>YEAR(Table6[[#This Row],[Ngày]])</f>
        <v>2022</v>
      </c>
      <c r="F531" t="str">
        <f>VLOOKUP(Table6[[#This Row],[Tên khoản mục]],TUKHOA_CHIPHI!$A$2:$D$42,4,FALSE)</f>
        <v>Chi phí biển đổi</v>
      </c>
      <c r="G531" t="str">
        <f>VLOOKUP(Table6[[#This Row],[Tên khoản mục]],TUKHOA_CHIPHI!$A$2:$D$42,3,FALSE)</f>
        <v>CPMREC01</v>
      </c>
      <c r="H531" t="str">
        <f>VLOOKUP(Table6[[#This Row],[Tên khoản mục]],TUKHOA_CHIPHI!$A$2:$D$42,2,FALSE)</f>
        <v>Marketing</v>
      </c>
      <c r="I531" t="s">
        <v>641</v>
      </c>
      <c r="J531" s="82">
        <v>1799</v>
      </c>
    </row>
    <row r="532" spans="1:10">
      <c r="A532" s="9">
        <v>44752</v>
      </c>
      <c r="B532" s="9" t="str">
        <f>CHOOSE(WEEKDAY(Table6[[#This Row],[Ngày]],1),"CN","T2","T3","T4","T5","T6","T7","CN")</f>
        <v>CN</v>
      </c>
      <c r="C532" t="str">
        <f>"Tháng "&amp;MONTH(Table6[[#This Row],[Ngày]]) &amp; "/" &amp;YEAR(Table6[[#This Row],[Ngày]])</f>
        <v>Tháng 7/2022</v>
      </c>
      <c r="D532" t="str">
        <f>"Q "&amp;IF(Table6[[#This Row],[Ngày]]="","",ROUNDUP(MONTH(Table6[[#This Row],[Ngày]])/3,0)) &amp; "/" &amp;YEAR(Table6[[#This Row],[Ngày]])</f>
        <v>Q 3/2022</v>
      </c>
      <c r="E532">
        <f>YEAR(Table6[[#This Row],[Ngày]])</f>
        <v>2022</v>
      </c>
      <c r="F532" t="str">
        <f>VLOOKUP(Table6[[#This Row],[Tên khoản mục]],TUKHOA_CHIPHI!$A$2:$D$42,4,FALSE)</f>
        <v>Chi phí biển đổi</v>
      </c>
      <c r="G532" t="str">
        <f>VLOOKUP(Table6[[#This Row],[Tên khoản mục]],TUKHOA_CHIPHI!$A$2:$D$42,3,FALSE)</f>
        <v>CPMREC02</v>
      </c>
      <c r="H532" t="str">
        <f>VLOOKUP(Table6[[#This Row],[Tên khoản mục]],TUKHOA_CHIPHI!$A$2:$D$42,2,FALSE)</f>
        <v>Marketing</v>
      </c>
      <c r="I532" t="s">
        <v>642</v>
      </c>
      <c r="J532" s="82">
        <v>1699</v>
      </c>
    </row>
    <row r="533" spans="1:10">
      <c r="A533" s="9">
        <v>44752</v>
      </c>
      <c r="B533" s="9" t="str">
        <f>CHOOSE(WEEKDAY(Table6[[#This Row],[Ngày]],1),"CN","T2","T3","T4","T5","T6","T7","CN")</f>
        <v>CN</v>
      </c>
      <c r="C533" t="str">
        <f>"Tháng "&amp;MONTH(Table6[[#This Row],[Ngày]]) &amp; "/" &amp;YEAR(Table6[[#This Row],[Ngày]])</f>
        <v>Tháng 7/2022</v>
      </c>
      <c r="D533" t="str">
        <f>"Q "&amp;IF(Table6[[#This Row],[Ngày]]="","",ROUNDUP(MONTH(Table6[[#This Row],[Ngày]])/3,0)) &amp; "/" &amp;YEAR(Table6[[#This Row],[Ngày]])</f>
        <v>Q 3/2022</v>
      </c>
      <c r="E533">
        <f>YEAR(Table6[[#This Row],[Ngày]])</f>
        <v>2022</v>
      </c>
      <c r="F533" t="str">
        <f>VLOOKUP(Table6[[#This Row],[Tên khoản mục]],TUKHOA_CHIPHI!$A$2:$D$42,4,FALSE)</f>
        <v>Chi phí biển đổi</v>
      </c>
      <c r="G533" t="str">
        <f>VLOOKUP(Table6[[#This Row],[Tên khoản mục]],TUKHOA_CHIPHI!$A$2:$D$42,3,FALSE)</f>
        <v>CPPFA01</v>
      </c>
      <c r="H533" t="str">
        <f>VLOOKUP(Table6[[#This Row],[Tên khoản mục]],TUKHOA_CHIPHI!$A$2:$D$42,2,FALSE)</f>
        <v>Platform fee - Amazon</v>
      </c>
      <c r="I533" t="s">
        <v>643</v>
      </c>
      <c r="J533" s="82">
        <v>4138</v>
      </c>
    </row>
    <row r="534" spans="1:10">
      <c r="A534" s="9">
        <v>44752</v>
      </c>
      <c r="B534" s="9" t="str">
        <f>CHOOSE(WEEKDAY(Table6[[#This Row],[Ngày]],1),"CN","T2","T3","T4","T5","T6","T7","CN")</f>
        <v>CN</v>
      </c>
      <c r="C534" t="str">
        <f>"Tháng "&amp;MONTH(Table6[[#This Row],[Ngày]]) &amp; "/" &amp;YEAR(Table6[[#This Row],[Ngày]])</f>
        <v>Tháng 7/2022</v>
      </c>
      <c r="D534" t="str">
        <f>"Q "&amp;IF(Table6[[#This Row],[Ngày]]="","",ROUNDUP(MONTH(Table6[[#This Row],[Ngày]])/3,0)) &amp; "/" &amp;YEAR(Table6[[#This Row],[Ngày]])</f>
        <v>Q 3/2022</v>
      </c>
      <c r="E534">
        <f>YEAR(Table6[[#This Row],[Ngày]])</f>
        <v>2022</v>
      </c>
      <c r="F534" t="str">
        <f>VLOOKUP(Table6[[#This Row],[Tên khoản mục]],TUKHOA_CHIPHI!$A$2:$D$42,4,FALSE)</f>
        <v>Chi phí biển đổi</v>
      </c>
      <c r="G534" t="str">
        <f>VLOOKUP(Table6[[#This Row],[Tên khoản mục]],TUKHOA_CHIPHI!$A$2:$D$42,3,FALSE)</f>
        <v>CPPFA02</v>
      </c>
      <c r="H534" t="str">
        <f>VLOOKUP(Table6[[#This Row],[Tên khoản mục]],TUKHOA_CHIPHI!$A$2:$D$42,2,FALSE)</f>
        <v>Platform fee - Amazon</v>
      </c>
      <c r="I534" t="s">
        <v>644</v>
      </c>
      <c r="J534" s="82">
        <v>4249</v>
      </c>
    </row>
    <row r="535" spans="1:10">
      <c r="A535" s="9">
        <v>44752</v>
      </c>
      <c r="B535" s="9" t="str">
        <f>CHOOSE(WEEKDAY(Table6[[#This Row],[Ngày]],1),"CN","T2","T3","T4","T5","T6","T7","CN")</f>
        <v>CN</v>
      </c>
      <c r="C535" t="str">
        <f>"Tháng "&amp;MONTH(Table6[[#This Row],[Ngày]]) &amp; "/" &amp;YEAR(Table6[[#This Row],[Ngày]])</f>
        <v>Tháng 7/2022</v>
      </c>
      <c r="D535" t="str">
        <f>"Q "&amp;IF(Table6[[#This Row],[Ngày]]="","",ROUNDUP(MONTH(Table6[[#This Row],[Ngày]])/3,0)) &amp; "/" &amp;YEAR(Table6[[#This Row],[Ngày]])</f>
        <v>Q 3/2022</v>
      </c>
      <c r="E535">
        <f>YEAR(Table6[[#This Row],[Ngày]])</f>
        <v>2022</v>
      </c>
      <c r="F535" t="str">
        <f>VLOOKUP(Table6[[#This Row],[Tên khoản mục]],TUKHOA_CHIPHI!$A$2:$D$42,4,FALSE)</f>
        <v>Chi phí biển đổi</v>
      </c>
      <c r="G535" t="str">
        <f>VLOOKUP(Table6[[#This Row],[Tên khoản mục]],TUKHOA_CHIPHI!$A$2:$D$42,3,FALSE)</f>
        <v>CPPFA03</v>
      </c>
      <c r="H535" t="str">
        <f>VLOOKUP(Table6[[#This Row],[Tên khoản mục]],TUKHOA_CHIPHI!$A$2:$D$42,2,FALSE)</f>
        <v>Platform fee - Amazon</v>
      </c>
      <c r="I535" t="s">
        <v>645</v>
      </c>
      <c r="J535" s="82">
        <v>4134</v>
      </c>
    </row>
    <row r="536" spans="1:10">
      <c r="A536" s="9">
        <v>44752</v>
      </c>
      <c r="B536" s="9" t="str">
        <f>CHOOSE(WEEKDAY(Table6[[#This Row],[Ngày]],1),"CN","T2","T3","T4","T5","T6","T7","CN")</f>
        <v>CN</v>
      </c>
      <c r="C536" t="str">
        <f>"Tháng "&amp;MONTH(Table6[[#This Row],[Ngày]]) &amp; "/" &amp;YEAR(Table6[[#This Row],[Ngày]])</f>
        <v>Tháng 7/2022</v>
      </c>
      <c r="D536" t="str">
        <f>"Q "&amp;IF(Table6[[#This Row],[Ngày]]="","",ROUNDUP(MONTH(Table6[[#This Row],[Ngày]])/3,0)) &amp; "/" &amp;YEAR(Table6[[#This Row],[Ngày]])</f>
        <v>Q 3/2022</v>
      </c>
      <c r="E536">
        <f>YEAR(Table6[[#This Row],[Ngày]])</f>
        <v>2022</v>
      </c>
      <c r="F536" t="str">
        <f>VLOOKUP(Table6[[#This Row],[Tên khoản mục]],TUKHOA_CHIPHI!$A$2:$D$42,4,FALSE)</f>
        <v>Chi phí biển đổi</v>
      </c>
      <c r="G536" t="str">
        <f>VLOOKUP(Table6[[#This Row],[Tên khoản mục]],TUKHOA_CHIPHI!$A$2:$D$42,3,FALSE)</f>
        <v>CPPFA04</v>
      </c>
      <c r="H536" t="str">
        <f>VLOOKUP(Table6[[#This Row],[Tên khoản mục]],TUKHOA_CHIPHI!$A$2:$D$42,2,FALSE)</f>
        <v>Platform fee - Amazon</v>
      </c>
      <c r="I536" t="s">
        <v>646</v>
      </c>
      <c r="J536" s="82">
        <v>4130</v>
      </c>
    </row>
    <row r="537" spans="1:10">
      <c r="A537" s="9">
        <v>44752</v>
      </c>
      <c r="B537" s="9" t="str">
        <f>CHOOSE(WEEKDAY(Table6[[#This Row],[Ngày]],1),"CN","T2","T3","T4","T5","T6","T7","CN")</f>
        <v>CN</v>
      </c>
      <c r="C537" t="str">
        <f>"Tháng "&amp;MONTH(Table6[[#This Row],[Ngày]]) &amp; "/" &amp;YEAR(Table6[[#This Row],[Ngày]])</f>
        <v>Tháng 7/2022</v>
      </c>
      <c r="D537" t="str">
        <f>"Q "&amp;IF(Table6[[#This Row],[Ngày]]="","",ROUNDUP(MONTH(Table6[[#This Row],[Ngày]])/3,0)) &amp; "/" &amp;YEAR(Table6[[#This Row],[Ngày]])</f>
        <v>Q 3/2022</v>
      </c>
      <c r="E537">
        <f>YEAR(Table6[[#This Row],[Ngày]])</f>
        <v>2022</v>
      </c>
      <c r="F537" t="str">
        <f>VLOOKUP(Table6[[#This Row],[Tên khoản mục]],TUKHOA_CHIPHI!$A$2:$D$42,4,FALSE)</f>
        <v>Chi phí biển đổi</v>
      </c>
      <c r="G537" t="str">
        <f>VLOOKUP(Table6[[#This Row],[Tên khoản mục]],TUKHOA_CHIPHI!$A$2:$D$42,3,FALSE)</f>
        <v>CPPFA05</v>
      </c>
      <c r="H537" t="str">
        <f>VLOOKUP(Table6[[#This Row],[Tên khoản mục]],TUKHOA_CHIPHI!$A$2:$D$42,2,FALSE)</f>
        <v>Platform fee - Amazon</v>
      </c>
      <c r="I537" t="s">
        <v>647</v>
      </c>
      <c r="J537" s="82">
        <v>4151</v>
      </c>
    </row>
    <row r="538" spans="1:10">
      <c r="A538" s="9">
        <v>44752</v>
      </c>
      <c r="B538" s="9" t="str">
        <f>CHOOSE(WEEKDAY(Table6[[#This Row],[Ngày]],1),"CN","T2","T3","T4","T5","T6","T7","CN")</f>
        <v>CN</v>
      </c>
      <c r="C538" t="str">
        <f>"Tháng "&amp;MONTH(Table6[[#This Row],[Ngày]]) &amp; "/" &amp;YEAR(Table6[[#This Row],[Ngày]])</f>
        <v>Tháng 7/2022</v>
      </c>
      <c r="D538" t="str">
        <f>"Q "&amp;IF(Table6[[#This Row],[Ngày]]="","",ROUNDUP(MONTH(Table6[[#This Row],[Ngày]])/3,0)) &amp; "/" &amp;YEAR(Table6[[#This Row],[Ngày]])</f>
        <v>Q 3/2022</v>
      </c>
      <c r="E538">
        <f>YEAR(Table6[[#This Row],[Ngày]])</f>
        <v>2022</v>
      </c>
      <c r="F538" t="str">
        <f>VLOOKUP(Table6[[#This Row],[Tên khoản mục]],TUKHOA_CHIPHI!$A$2:$D$42,4,FALSE)</f>
        <v>Chi phí biển đổi</v>
      </c>
      <c r="G538" t="str">
        <f>VLOOKUP(Table6[[#This Row],[Tên khoản mục]],TUKHOA_CHIPHI!$A$2:$D$42,3,FALSE)</f>
        <v>CPPFA06</v>
      </c>
      <c r="H538" t="str">
        <f>VLOOKUP(Table6[[#This Row],[Tên khoản mục]],TUKHOA_CHIPHI!$A$2:$D$42,2,FALSE)</f>
        <v>Platform fee - Amazon</v>
      </c>
      <c r="I538" t="s">
        <v>648</v>
      </c>
      <c r="J538" s="82">
        <v>4136</v>
      </c>
    </row>
    <row r="539" spans="1:10">
      <c r="A539" s="9">
        <v>44752</v>
      </c>
      <c r="B539" s="9" t="str">
        <f>CHOOSE(WEEKDAY(Table6[[#This Row],[Ngày]],1),"CN","T2","T3","T4","T5","T6","T7","CN")</f>
        <v>CN</v>
      </c>
      <c r="C539" t="str">
        <f>"Tháng "&amp;MONTH(Table6[[#This Row],[Ngày]]) &amp; "/" &amp;YEAR(Table6[[#This Row],[Ngày]])</f>
        <v>Tháng 7/2022</v>
      </c>
      <c r="D539" t="str">
        <f>"Q "&amp;IF(Table6[[#This Row],[Ngày]]="","",ROUNDUP(MONTH(Table6[[#This Row],[Ngày]])/3,0)) &amp; "/" &amp;YEAR(Table6[[#This Row],[Ngày]])</f>
        <v>Q 3/2022</v>
      </c>
      <c r="E539">
        <f>YEAR(Table6[[#This Row],[Ngày]])</f>
        <v>2022</v>
      </c>
      <c r="F539" t="str">
        <f>VLOOKUP(Table6[[#This Row],[Tên khoản mục]],TUKHOA_CHIPHI!$A$2:$D$42,4,FALSE)</f>
        <v>Chi phí biển đổi</v>
      </c>
      <c r="G539" t="str">
        <f>VLOOKUP(Table6[[#This Row],[Tên khoản mục]],TUKHOA_CHIPHI!$A$2:$D$42,3,FALSE)</f>
        <v>CPPFE01</v>
      </c>
      <c r="H539" t="str">
        <f>VLOOKUP(Table6[[#This Row],[Tên khoản mục]],TUKHOA_CHIPHI!$A$2:$D$42,2,FALSE)</f>
        <v>Platform fee - Etsy</v>
      </c>
      <c r="I539" t="s">
        <v>649</v>
      </c>
      <c r="J539" s="82">
        <v>2017</v>
      </c>
    </row>
    <row r="540" spans="1:10">
      <c r="A540" s="9">
        <v>44752</v>
      </c>
      <c r="B540" s="9" t="str">
        <f>CHOOSE(WEEKDAY(Table6[[#This Row],[Ngày]],1),"CN","T2","T3","T4","T5","T6","T7","CN")</f>
        <v>CN</v>
      </c>
      <c r="C540" t="str">
        <f>"Tháng "&amp;MONTH(Table6[[#This Row],[Ngày]]) &amp; "/" &amp;YEAR(Table6[[#This Row],[Ngày]])</f>
        <v>Tháng 7/2022</v>
      </c>
      <c r="D540" t="str">
        <f>"Q "&amp;IF(Table6[[#This Row],[Ngày]]="","",ROUNDUP(MONTH(Table6[[#This Row],[Ngày]])/3,0)) &amp; "/" &amp;YEAR(Table6[[#This Row],[Ngày]])</f>
        <v>Q 3/2022</v>
      </c>
      <c r="E540">
        <f>YEAR(Table6[[#This Row],[Ngày]])</f>
        <v>2022</v>
      </c>
      <c r="F540" t="str">
        <f>VLOOKUP(Table6[[#This Row],[Tên khoản mục]],TUKHOA_CHIPHI!$A$2:$D$42,4,FALSE)</f>
        <v>Chi phí biển đổi</v>
      </c>
      <c r="G540" t="str">
        <f>VLOOKUP(Table6[[#This Row],[Tên khoản mục]],TUKHOA_CHIPHI!$A$2:$D$42,3,FALSE)</f>
        <v>CPPFE02</v>
      </c>
      <c r="H540" t="str">
        <f>VLOOKUP(Table6[[#This Row],[Tên khoản mục]],TUKHOA_CHIPHI!$A$2:$D$42,2,FALSE)</f>
        <v>Platform fee - Etsy</v>
      </c>
      <c r="I540" t="s">
        <v>650</v>
      </c>
      <c r="J540" s="82">
        <v>2169</v>
      </c>
    </row>
    <row r="541" spans="1:10">
      <c r="A541" s="9">
        <v>44751</v>
      </c>
      <c r="B541" s="9" t="str">
        <f>CHOOSE(WEEKDAY(Table6[[#This Row],[Ngày]],1),"CN","T2","T3","T4","T5","T6","T7","CN")</f>
        <v>T7</v>
      </c>
      <c r="C541" t="str">
        <f>"Tháng "&amp;MONTH(Table6[[#This Row],[Ngày]]) &amp; "/" &amp;YEAR(Table6[[#This Row],[Ngày]])</f>
        <v>Tháng 7/2022</v>
      </c>
      <c r="D541" t="str">
        <f>"Q "&amp;IF(Table6[[#This Row],[Ngày]]="","",ROUNDUP(MONTH(Table6[[#This Row],[Ngày]])/3,0)) &amp; "/" &amp;YEAR(Table6[[#This Row],[Ngày]])</f>
        <v>Q 3/2022</v>
      </c>
      <c r="E541">
        <f>YEAR(Table6[[#This Row],[Ngày]])</f>
        <v>2022</v>
      </c>
      <c r="F541" t="str">
        <f>VLOOKUP(Table6[[#This Row],[Tên khoản mục]],TUKHOA_CHIPHI!$A$2:$D$42,4,FALSE)</f>
        <v>Chi phí biển đổi</v>
      </c>
      <c r="G541" t="str">
        <f>VLOOKUP(Table6[[#This Row],[Tên khoản mục]],TUKHOA_CHIPHI!$A$2:$D$42,3,FALSE)</f>
        <v>CPPFE03</v>
      </c>
      <c r="H541" t="str">
        <f>VLOOKUP(Table6[[#This Row],[Tên khoản mục]],TUKHOA_CHIPHI!$A$2:$D$42,2,FALSE)</f>
        <v>Platform fee - Etsy</v>
      </c>
      <c r="I541" t="s">
        <v>651</v>
      </c>
      <c r="J541" s="82">
        <v>2191</v>
      </c>
    </row>
    <row r="542" spans="1:10">
      <c r="A542" s="9">
        <v>44750</v>
      </c>
      <c r="B542" s="9" t="str">
        <f>CHOOSE(WEEKDAY(Table6[[#This Row],[Ngày]],1),"CN","T2","T3","T4","T5","T6","T7","CN")</f>
        <v>T6</v>
      </c>
      <c r="C542" t="str">
        <f>"Tháng "&amp;MONTH(Table6[[#This Row],[Ngày]]) &amp; "/" &amp;YEAR(Table6[[#This Row],[Ngày]])</f>
        <v>Tháng 7/2022</v>
      </c>
      <c r="D542" t="str">
        <f>"Q "&amp;IF(Table6[[#This Row],[Ngày]]="","",ROUNDUP(MONTH(Table6[[#This Row],[Ngày]])/3,0)) &amp; "/" &amp;YEAR(Table6[[#This Row],[Ngày]])</f>
        <v>Q 3/2022</v>
      </c>
      <c r="E542">
        <f>YEAR(Table6[[#This Row],[Ngày]])</f>
        <v>2022</v>
      </c>
      <c r="F542" t="str">
        <f>VLOOKUP(Table6[[#This Row],[Tên khoản mục]],TUKHOA_CHIPHI!$A$2:$D$42,4,FALSE)</f>
        <v>Chi phí biển đổi</v>
      </c>
      <c r="G542" t="str">
        <f>VLOOKUP(Table6[[#This Row],[Tên khoản mục]],TUKHOA_CHIPHI!$A$2:$D$42,3,FALSE)</f>
        <v>CPPFE04</v>
      </c>
      <c r="H542" t="str">
        <f>VLOOKUP(Table6[[#This Row],[Tên khoản mục]],TUKHOA_CHIPHI!$A$2:$D$42,2,FALSE)</f>
        <v>Platform fee - Etsy</v>
      </c>
      <c r="I542" t="s">
        <v>652</v>
      </c>
      <c r="J542" s="82">
        <v>2180</v>
      </c>
    </row>
    <row r="543" spans="1:10">
      <c r="A543" s="9">
        <v>44750</v>
      </c>
      <c r="B543" s="9" t="str">
        <f>CHOOSE(WEEKDAY(Table6[[#This Row],[Ngày]],1),"CN","T2","T3","T4","T5","T6","T7","CN")</f>
        <v>T6</v>
      </c>
      <c r="C543" t="str">
        <f>"Tháng "&amp;MONTH(Table6[[#This Row],[Ngày]]) &amp; "/" &amp;YEAR(Table6[[#This Row],[Ngày]])</f>
        <v>Tháng 7/2022</v>
      </c>
      <c r="D543" t="str">
        <f>"Q "&amp;IF(Table6[[#This Row],[Ngày]]="","",ROUNDUP(MONTH(Table6[[#This Row],[Ngày]])/3,0)) &amp; "/" &amp;YEAR(Table6[[#This Row],[Ngày]])</f>
        <v>Q 3/2022</v>
      </c>
      <c r="E543">
        <f>YEAR(Table6[[#This Row],[Ngày]])</f>
        <v>2022</v>
      </c>
      <c r="F543" t="str">
        <f>VLOOKUP(Table6[[#This Row],[Tên khoản mục]],TUKHOA_CHIPHI!$A$2:$D$42,4,FALSE)</f>
        <v>Chi phí biển đổi</v>
      </c>
      <c r="G543" t="str">
        <f>VLOOKUP(Table6[[#This Row],[Tên khoản mục]],TUKHOA_CHIPHI!$A$2:$D$42,3,FALSE)</f>
        <v>CPPFE05</v>
      </c>
      <c r="H543" t="str">
        <f>VLOOKUP(Table6[[#This Row],[Tên khoản mục]],TUKHOA_CHIPHI!$A$2:$D$42,2,FALSE)</f>
        <v>Platform fee - Etsy</v>
      </c>
      <c r="I543" t="s">
        <v>653</v>
      </c>
      <c r="J543" s="82">
        <v>2163</v>
      </c>
    </row>
    <row r="544" spans="1:10">
      <c r="A544" s="9">
        <v>44750</v>
      </c>
      <c r="B544" s="9" t="str">
        <f>CHOOSE(WEEKDAY(Table6[[#This Row],[Ngày]],1),"CN","T2","T3","T4","T5","T6","T7","CN")</f>
        <v>T6</v>
      </c>
      <c r="C544" t="str">
        <f>"Tháng "&amp;MONTH(Table6[[#This Row],[Ngày]]) &amp; "/" &amp;YEAR(Table6[[#This Row],[Ngày]])</f>
        <v>Tháng 7/2022</v>
      </c>
      <c r="D544" t="str">
        <f>"Q "&amp;IF(Table6[[#This Row],[Ngày]]="","",ROUNDUP(MONTH(Table6[[#This Row],[Ngày]])/3,0)) &amp; "/" &amp;YEAR(Table6[[#This Row],[Ngày]])</f>
        <v>Q 3/2022</v>
      </c>
      <c r="E544">
        <f>YEAR(Table6[[#This Row],[Ngày]])</f>
        <v>2022</v>
      </c>
      <c r="F544" t="str">
        <f>VLOOKUP(Table6[[#This Row],[Tên khoản mục]],TUKHOA_CHIPHI!$A$2:$D$42,4,FALSE)</f>
        <v>Chi phí biển đổi</v>
      </c>
      <c r="G544" t="str">
        <f>VLOOKUP(Table6[[#This Row],[Tên khoản mục]],TUKHOA_CHIPHI!$A$2:$D$42,3,FALSE)</f>
        <v>CPPFE06</v>
      </c>
      <c r="H544" t="str">
        <f>VLOOKUP(Table6[[#This Row],[Tên khoản mục]],TUKHOA_CHIPHI!$A$2:$D$42,2,FALSE)</f>
        <v>Platform fee - Etsy</v>
      </c>
      <c r="I544" t="s">
        <v>654</v>
      </c>
      <c r="J544" s="82">
        <v>2156</v>
      </c>
    </row>
    <row r="545" spans="1:10">
      <c r="A545" s="9">
        <v>44750</v>
      </c>
      <c r="B545" s="9" t="str">
        <f>CHOOSE(WEEKDAY(Table6[[#This Row],[Ngày]],1),"CN","T2","T3","T4","T5","T6","T7","CN")</f>
        <v>T6</v>
      </c>
      <c r="C545" t="str">
        <f>"Tháng "&amp;MONTH(Table6[[#This Row],[Ngày]]) &amp; "/" &amp;YEAR(Table6[[#This Row],[Ngày]])</f>
        <v>Tháng 7/2022</v>
      </c>
      <c r="D545" t="str">
        <f>"Q "&amp;IF(Table6[[#This Row],[Ngày]]="","",ROUNDUP(MONTH(Table6[[#This Row],[Ngày]])/3,0)) &amp; "/" &amp;YEAR(Table6[[#This Row],[Ngày]])</f>
        <v>Q 3/2022</v>
      </c>
      <c r="E545">
        <f>YEAR(Table6[[#This Row],[Ngày]])</f>
        <v>2022</v>
      </c>
      <c r="F545" t="str">
        <f>VLOOKUP(Table6[[#This Row],[Tên khoản mục]],TUKHOA_CHIPHI!$A$2:$D$42,4,FALSE)</f>
        <v>Chi phí cố định</v>
      </c>
      <c r="G545" t="str">
        <f>VLOOKUP(Table6[[#This Row],[Tên khoản mục]],TUKHOA_CHIPHI!$A$2:$D$42,3,FALSE)</f>
        <v>CPNS01</v>
      </c>
      <c r="H545" t="str">
        <f>VLOOKUP(Table6[[#This Row],[Tên khoản mục]],TUKHOA_CHIPHI!$A$2:$D$42,2,FALSE)</f>
        <v>Nhân sự</v>
      </c>
      <c r="I545" t="s">
        <v>577</v>
      </c>
      <c r="J545" s="82">
        <v>1117</v>
      </c>
    </row>
    <row r="546" spans="1:10">
      <c r="A546" s="9">
        <v>44750</v>
      </c>
      <c r="B546" s="9" t="str">
        <f>CHOOSE(WEEKDAY(Table6[[#This Row],[Ngày]],1),"CN","T2","T3","T4","T5","T6","T7","CN")</f>
        <v>T6</v>
      </c>
      <c r="C546" t="str">
        <f>"Tháng "&amp;MONTH(Table6[[#This Row],[Ngày]]) &amp; "/" &amp;YEAR(Table6[[#This Row],[Ngày]])</f>
        <v>Tháng 7/2022</v>
      </c>
      <c r="D546" t="str">
        <f>"Q "&amp;IF(Table6[[#This Row],[Ngày]]="","",ROUNDUP(MONTH(Table6[[#This Row],[Ngày]])/3,0)) &amp; "/" &amp;YEAR(Table6[[#This Row],[Ngày]])</f>
        <v>Q 3/2022</v>
      </c>
      <c r="E546">
        <f>YEAR(Table6[[#This Row],[Ngày]])</f>
        <v>2022</v>
      </c>
      <c r="F546" t="str">
        <f>VLOOKUP(Table6[[#This Row],[Tên khoản mục]],TUKHOA_CHIPHI!$A$2:$D$42,4,FALSE)</f>
        <v>Chi phí cố định</v>
      </c>
      <c r="G546" t="str">
        <f>VLOOKUP(Table6[[#This Row],[Tên khoản mục]],TUKHOA_CHIPHI!$A$2:$D$42,3,FALSE)</f>
        <v>CPNS02</v>
      </c>
      <c r="H546" t="str">
        <f>VLOOKUP(Table6[[#This Row],[Tên khoản mục]],TUKHOA_CHIPHI!$A$2:$D$42,2,FALSE)</f>
        <v>Nhân sự</v>
      </c>
      <c r="I546" t="s">
        <v>578</v>
      </c>
      <c r="J546" s="82">
        <v>20</v>
      </c>
    </row>
    <row r="547" spans="1:10">
      <c r="A547" s="9">
        <v>44750</v>
      </c>
      <c r="B547" s="9" t="str">
        <f>CHOOSE(WEEKDAY(Table6[[#This Row],[Ngày]],1),"CN","T2","T3","T4","T5","T6","T7","CN")</f>
        <v>T6</v>
      </c>
      <c r="C547" t="str">
        <f>"Tháng "&amp;MONTH(Table6[[#This Row],[Ngày]]) &amp; "/" &amp;YEAR(Table6[[#This Row],[Ngày]])</f>
        <v>Tháng 7/2022</v>
      </c>
      <c r="D547" t="str">
        <f>"Q "&amp;IF(Table6[[#This Row],[Ngày]]="","",ROUNDUP(MONTH(Table6[[#This Row],[Ngày]])/3,0)) &amp; "/" &amp;YEAR(Table6[[#This Row],[Ngày]])</f>
        <v>Q 3/2022</v>
      </c>
      <c r="E547">
        <f>YEAR(Table6[[#This Row],[Ngày]])</f>
        <v>2022</v>
      </c>
      <c r="F547" t="str">
        <f>VLOOKUP(Table6[[#This Row],[Tên khoản mục]],TUKHOA_CHIPHI!$A$2:$D$42,4,FALSE)</f>
        <v>Chi phí cố định</v>
      </c>
      <c r="G547" t="str">
        <f>VLOOKUP(Table6[[#This Row],[Tên khoản mục]],TUKHOA_CHIPHI!$A$2:$D$42,3,FALSE)</f>
        <v>CPNS03</v>
      </c>
      <c r="H547" t="str">
        <f>VLOOKUP(Table6[[#This Row],[Tên khoản mục]],TUKHOA_CHIPHI!$A$2:$D$42,2,FALSE)</f>
        <v>Nhân sự</v>
      </c>
      <c r="I547" t="s">
        <v>579</v>
      </c>
      <c r="J547" s="82">
        <v>15</v>
      </c>
    </row>
    <row r="548" spans="1:10">
      <c r="A548" s="9">
        <v>44750</v>
      </c>
      <c r="B548" s="9" t="str">
        <f>CHOOSE(WEEKDAY(Table6[[#This Row],[Ngày]],1),"CN","T2","T3","T4","T5","T6","T7","CN")</f>
        <v>T6</v>
      </c>
      <c r="C548" t="str">
        <f>"Tháng "&amp;MONTH(Table6[[#This Row],[Ngày]]) &amp; "/" &amp;YEAR(Table6[[#This Row],[Ngày]])</f>
        <v>Tháng 7/2022</v>
      </c>
      <c r="D548" t="str">
        <f>"Q "&amp;IF(Table6[[#This Row],[Ngày]]="","",ROUNDUP(MONTH(Table6[[#This Row],[Ngày]])/3,0)) &amp; "/" &amp;YEAR(Table6[[#This Row],[Ngày]])</f>
        <v>Q 3/2022</v>
      </c>
      <c r="E548">
        <f>YEAR(Table6[[#This Row],[Ngày]])</f>
        <v>2022</v>
      </c>
      <c r="F548" t="str">
        <f>VLOOKUP(Table6[[#This Row],[Tên khoản mục]],TUKHOA_CHIPHI!$A$2:$D$42,4,FALSE)</f>
        <v>Chi phí cố định</v>
      </c>
      <c r="G548" t="str">
        <f>VLOOKUP(Table6[[#This Row],[Tên khoản mục]],TUKHOA_CHIPHI!$A$2:$D$42,3,FALSE)</f>
        <v>CPNS04</v>
      </c>
      <c r="H548" t="str">
        <f>VLOOKUP(Table6[[#This Row],[Tên khoản mục]],TUKHOA_CHIPHI!$A$2:$D$42,2,FALSE)</f>
        <v>Nhân sự</v>
      </c>
      <c r="I548" t="s">
        <v>580</v>
      </c>
      <c r="J548" s="82">
        <v>264</v>
      </c>
    </row>
    <row r="549" spans="1:10">
      <c r="A549" s="9">
        <v>44750</v>
      </c>
      <c r="B549" s="9" t="str">
        <f>CHOOSE(WEEKDAY(Table6[[#This Row],[Ngày]],1),"CN","T2","T3","T4","T5","T6","T7","CN")</f>
        <v>T6</v>
      </c>
      <c r="C549" t="str">
        <f>"Tháng "&amp;MONTH(Table6[[#This Row],[Ngày]]) &amp; "/" &amp;YEAR(Table6[[#This Row],[Ngày]])</f>
        <v>Tháng 7/2022</v>
      </c>
      <c r="D549" t="str">
        <f>"Q "&amp;IF(Table6[[#This Row],[Ngày]]="","",ROUNDUP(MONTH(Table6[[#This Row],[Ngày]])/3,0)) &amp; "/" &amp;YEAR(Table6[[#This Row],[Ngày]])</f>
        <v>Q 3/2022</v>
      </c>
      <c r="E549">
        <f>YEAR(Table6[[#This Row],[Ngày]])</f>
        <v>2022</v>
      </c>
      <c r="F549" t="str">
        <f>VLOOKUP(Table6[[#This Row],[Tên khoản mục]],TUKHOA_CHIPHI!$A$2:$D$42,4,FALSE)</f>
        <v>Chi phí cố định</v>
      </c>
      <c r="G549" t="str">
        <f>VLOOKUP(Table6[[#This Row],[Tên khoản mục]],TUKHOA_CHIPHI!$A$2:$D$42,3,FALSE)</f>
        <v>CPNS05</v>
      </c>
      <c r="H549" t="str">
        <f>VLOOKUP(Table6[[#This Row],[Tên khoản mục]],TUKHOA_CHIPHI!$A$2:$D$42,2,FALSE)</f>
        <v>Nhân sự</v>
      </c>
      <c r="I549" t="s">
        <v>581</v>
      </c>
      <c r="J549" s="82">
        <v>1120</v>
      </c>
    </row>
    <row r="550" spans="1:10">
      <c r="A550" s="9">
        <v>44750</v>
      </c>
      <c r="B550" s="9" t="str">
        <f>CHOOSE(WEEKDAY(Table6[[#This Row],[Ngày]],1),"CN","T2","T3","T4","T5","T6","T7","CN")</f>
        <v>T6</v>
      </c>
      <c r="C550" t="str">
        <f>"Tháng "&amp;MONTH(Table6[[#This Row],[Ngày]]) &amp; "/" &amp;YEAR(Table6[[#This Row],[Ngày]])</f>
        <v>Tháng 7/2022</v>
      </c>
      <c r="D550" t="str">
        <f>"Q "&amp;IF(Table6[[#This Row],[Ngày]]="","",ROUNDUP(MONTH(Table6[[#This Row],[Ngày]])/3,0)) &amp; "/" &amp;YEAR(Table6[[#This Row],[Ngày]])</f>
        <v>Q 3/2022</v>
      </c>
      <c r="E550">
        <f>YEAR(Table6[[#This Row],[Ngày]])</f>
        <v>2022</v>
      </c>
      <c r="F550" t="str">
        <f>VLOOKUP(Table6[[#This Row],[Tên khoản mục]],TUKHOA_CHIPHI!$A$2:$D$42,4,FALSE)</f>
        <v>Chi phí cố định</v>
      </c>
      <c r="G550" t="str">
        <f>VLOOKUP(Table6[[#This Row],[Tên khoản mục]],TUKHOA_CHIPHI!$A$2:$D$42,3,FALSE)</f>
        <v>CPNS06</v>
      </c>
      <c r="H550" t="str">
        <f>VLOOKUP(Table6[[#This Row],[Tên khoản mục]],TUKHOA_CHIPHI!$A$2:$D$42,2,FALSE)</f>
        <v>Nhân sự</v>
      </c>
      <c r="I550" t="s">
        <v>582</v>
      </c>
      <c r="J550" s="82">
        <v>103</v>
      </c>
    </row>
    <row r="551" spans="1:10">
      <c r="A551" s="9">
        <v>44750</v>
      </c>
      <c r="B551" s="9" t="str">
        <f>CHOOSE(WEEKDAY(Table6[[#This Row],[Ngày]],1),"CN","T2","T3","T4","T5","T6","T7","CN")</f>
        <v>T6</v>
      </c>
      <c r="C551" t="str">
        <f>"Tháng "&amp;MONTH(Table6[[#This Row],[Ngày]]) &amp; "/" &amp;YEAR(Table6[[#This Row],[Ngày]])</f>
        <v>Tháng 7/2022</v>
      </c>
      <c r="D551" t="str">
        <f>"Q "&amp;IF(Table6[[#This Row],[Ngày]]="","",ROUNDUP(MONTH(Table6[[#This Row],[Ngày]])/3,0)) &amp; "/" &amp;YEAR(Table6[[#This Row],[Ngày]])</f>
        <v>Q 3/2022</v>
      </c>
      <c r="E551">
        <f>YEAR(Table6[[#This Row],[Ngày]])</f>
        <v>2022</v>
      </c>
      <c r="F551" t="str">
        <f>VLOOKUP(Table6[[#This Row],[Tên khoản mục]],TUKHOA_CHIPHI!$A$2:$D$42,4,FALSE)</f>
        <v>Chi phí cố định</v>
      </c>
      <c r="G551" t="str">
        <f>VLOOKUP(Table6[[#This Row],[Tên khoản mục]],TUKHOA_CHIPHI!$A$2:$D$42,3,FALSE)</f>
        <v>CPVP01</v>
      </c>
      <c r="H551" t="str">
        <f>VLOOKUP(Table6[[#This Row],[Tên khoản mục]],TUKHOA_CHIPHI!$A$2:$D$42,2,FALSE)</f>
        <v>Văn phòng</v>
      </c>
      <c r="I551" t="s">
        <v>583</v>
      </c>
      <c r="J551" s="82">
        <v>2131</v>
      </c>
    </row>
    <row r="552" spans="1:10">
      <c r="A552" s="9">
        <v>44750</v>
      </c>
      <c r="B552" s="9" t="str">
        <f>CHOOSE(WEEKDAY(Table6[[#This Row],[Ngày]],1),"CN","T2","T3","T4","T5","T6","T7","CN")</f>
        <v>T6</v>
      </c>
      <c r="C552" t="str">
        <f>"Tháng "&amp;MONTH(Table6[[#This Row],[Ngày]]) &amp; "/" &amp;YEAR(Table6[[#This Row],[Ngày]])</f>
        <v>Tháng 7/2022</v>
      </c>
      <c r="D552" t="str">
        <f>"Q "&amp;IF(Table6[[#This Row],[Ngày]]="","",ROUNDUP(MONTH(Table6[[#This Row],[Ngày]])/3,0)) &amp; "/" &amp;YEAR(Table6[[#This Row],[Ngày]])</f>
        <v>Q 3/2022</v>
      </c>
      <c r="E552">
        <f>YEAR(Table6[[#This Row],[Ngày]])</f>
        <v>2022</v>
      </c>
      <c r="F552" t="str">
        <f>VLOOKUP(Table6[[#This Row],[Tên khoản mục]],TUKHOA_CHIPHI!$A$2:$D$42,4,FALSE)</f>
        <v>Chi phí cố định</v>
      </c>
      <c r="G552" t="str">
        <f>VLOOKUP(Table6[[#This Row],[Tên khoản mục]],TUKHOA_CHIPHI!$A$2:$D$42,3,FALSE)</f>
        <v>CPVP02</v>
      </c>
      <c r="H552" t="str">
        <f>VLOOKUP(Table6[[#This Row],[Tên khoản mục]],TUKHOA_CHIPHI!$A$2:$D$42,2,FALSE)</f>
        <v>Văn phòng</v>
      </c>
      <c r="I552" t="s">
        <v>584</v>
      </c>
      <c r="J552" s="82">
        <v>211</v>
      </c>
    </row>
    <row r="553" spans="1:10">
      <c r="A553" s="9">
        <v>44750</v>
      </c>
      <c r="B553" s="9" t="str">
        <f>CHOOSE(WEEKDAY(Table6[[#This Row],[Ngày]],1),"CN","T2","T3","T4","T5","T6","T7","CN")</f>
        <v>T6</v>
      </c>
      <c r="C553" t="str">
        <f>"Tháng "&amp;MONTH(Table6[[#This Row],[Ngày]]) &amp; "/" &amp;YEAR(Table6[[#This Row],[Ngày]])</f>
        <v>Tháng 7/2022</v>
      </c>
      <c r="D553" t="str">
        <f>"Q "&amp;IF(Table6[[#This Row],[Ngày]]="","",ROUNDUP(MONTH(Table6[[#This Row],[Ngày]])/3,0)) &amp; "/" &amp;YEAR(Table6[[#This Row],[Ngày]])</f>
        <v>Q 3/2022</v>
      </c>
      <c r="E553">
        <f>YEAR(Table6[[#This Row],[Ngày]])</f>
        <v>2022</v>
      </c>
      <c r="F553" t="str">
        <f>VLOOKUP(Table6[[#This Row],[Tên khoản mục]],TUKHOA_CHIPHI!$A$2:$D$42,4,FALSE)</f>
        <v>Chi phí cố định</v>
      </c>
      <c r="G553" t="str">
        <f>VLOOKUP(Table6[[#This Row],[Tên khoản mục]],TUKHOA_CHIPHI!$A$2:$D$42,3,FALSE)</f>
        <v>CPLV</v>
      </c>
      <c r="H553" t="str">
        <f>VLOOKUP(Table6[[#This Row],[Tên khoản mục]],TUKHOA_CHIPHI!$A$2:$D$42,2,FALSE)</f>
        <v>Chi phí khác</v>
      </c>
      <c r="I553" t="s">
        <v>585</v>
      </c>
      <c r="J553" s="82">
        <v>90</v>
      </c>
    </row>
    <row r="554" spans="1:10">
      <c r="A554" s="9">
        <v>44750</v>
      </c>
      <c r="B554" s="9" t="str">
        <f>CHOOSE(WEEKDAY(Table6[[#This Row],[Ngày]],1),"CN","T2","T3","T4","T5","T6","T7","CN")</f>
        <v>T6</v>
      </c>
      <c r="C554" t="str">
        <f>"Tháng "&amp;MONTH(Table6[[#This Row],[Ngày]]) &amp; "/" &amp;YEAR(Table6[[#This Row],[Ngày]])</f>
        <v>Tháng 7/2022</v>
      </c>
      <c r="D554" t="str">
        <f>"Q "&amp;IF(Table6[[#This Row],[Ngày]]="","",ROUNDUP(MONTH(Table6[[#This Row],[Ngày]])/3,0)) &amp; "/" &amp;YEAR(Table6[[#This Row],[Ngày]])</f>
        <v>Q 3/2022</v>
      </c>
      <c r="E554">
        <f>YEAR(Table6[[#This Row],[Ngày]])</f>
        <v>2022</v>
      </c>
      <c r="F554" t="str">
        <f>VLOOKUP(Table6[[#This Row],[Tên khoản mục]],TUKHOA_CHIPHI!$A$2:$D$42,4,FALSE)</f>
        <v>Chi phí cố định</v>
      </c>
      <c r="G554" t="str">
        <f>VLOOKUP(Table6[[#This Row],[Tên khoản mục]],TUKHOA_CHIPHI!$A$2:$D$42,3,FALSE)</f>
        <v>CPCT</v>
      </c>
      <c r="H554" t="str">
        <f>VLOOKUP(Table6[[#This Row],[Tên khoản mục]],TUKHOA_CHIPHI!$A$2:$D$42,2,FALSE)</f>
        <v>Chi phí khác</v>
      </c>
      <c r="I554" t="s">
        <v>586</v>
      </c>
      <c r="J554" s="82">
        <v>100</v>
      </c>
    </row>
    <row r="555" spans="1:10">
      <c r="A555" s="9">
        <v>44750</v>
      </c>
      <c r="B555" s="9" t="str">
        <f>CHOOSE(WEEKDAY(Table6[[#This Row],[Ngày]],1),"CN","T2","T3","T4","T5","T6","T7","CN")</f>
        <v>T6</v>
      </c>
      <c r="C555" t="str">
        <f>"Tháng "&amp;MONTH(Table6[[#This Row],[Ngày]]) &amp; "/" &amp;YEAR(Table6[[#This Row],[Ngày]])</f>
        <v>Tháng 7/2022</v>
      </c>
      <c r="D555" t="str">
        <f>"Q "&amp;IF(Table6[[#This Row],[Ngày]]="","",ROUNDUP(MONTH(Table6[[#This Row],[Ngày]])/3,0)) &amp; "/" &amp;YEAR(Table6[[#This Row],[Ngày]])</f>
        <v>Q 3/2022</v>
      </c>
      <c r="E555">
        <f>YEAR(Table6[[#This Row],[Ngày]])</f>
        <v>2022</v>
      </c>
      <c r="F555" t="str">
        <f>VLOOKUP(Table6[[#This Row],[Tên khoản mục]],TUKHOA_CHIPHI!$A$2:$D$42,4,FALSE)</f>
        <v>Chi phí cố định</v>
      </c>
      <c r="G555" t="str">
        <f>VLOOKUP(Table6[[#This Row],[Tên khoản mục]],TUKHOA_CHIPHI!$A$2:$D$42,3,FALSE)</f>
        <v>CPTK</v>
      </c>
      <c r="H555" t="str">
        <f>VLOOKUP(Table6[[#This Row],[Tên khoản mục]],TUKHOA_CHIPHI!$A$2:$D$42,2,FALSE)</f>
        <v>Chi phí khác</v>
      </c>
      <c r="I555" t="s">
        <v>587</v>
      </c>
      <c r="J555" s="82">
        <v>100</v>
      </c>
    </row>
    <row r="556" spans="1:10">
      <c r="A556" s="9">
        <v>44749</v>
      </c>
      <c r="B556" s="9" t="str">
        <f>CHOOSE(WEEKDAY(Table6[[#This Row],[Ngày]],1),"CN","T2","T3","T4","T5","T6","T7","CN")</f>
        <v>T5</v>
      </c>
      <c r="C556" t="str">
        <f>"Tháng "&amp;MONTH(Table6[[#This Row],[Ngày]]) &amp; "/" &amp;YEAR(Table6[[#This Row],[Ngày]])</f>
        <v>Tháng 7/2022</v>
      </c>
      <c r="D556" t="str">
        <f>"Q "&amp;IF(Table6[[#This Row],[Ngày]]="","",ROUNDUP(MONTH(Table6[[#This Row],[Ngày]])/3,0)) &amp; "/" &amp;YEAR(Table6[[#This Row],[Ngày]])</f>
        <v>Q 3/2022</v>
      </c>
      <c r="E556">
        <f>YEAR(Table6[[#This Row],[Ngày]])</f>
        <v>2022</v>
      </c>
      <c r="F556" t="str">
        <f>VLOOKUP(Table6[[#This Row],[Tên khoản mục]],TUKHOA_CHIPHI!$A$2:$D$42,4,FALSE)</f>
        <v>Chi phí cố định</v>
      </c>
      <c r="G556" t="str">
        <f>VLOOKUP(Table6[[#This Row],[Tên khoản mục]],TUKHOA_CHIPHI!$A$2:$D$42,3,FALSE)</f>
        <v>CPDV</v>
      </c>
      <c r="H556" t="str">
        <f>VLOOKUP(Table6[[#This Row],[Tên khoản mục]],TUKHOA_CHIPHI!$A$2:$D$42,2,FALSE)</f>
        <v>Chi phí khác</v>
      </c>
      <c r="I556" t="s">
        <v>588</v>
      </c>
      <c r="J556" s="82">
        <v>192</v>
      </c>
    </row>
    <row r="557" spans="1:10">
      <c r="A557" s="9">
        <v>44747</v>
      </c>
      <c r="B557" s="9" t="str">
        <f>CHOOSE(WEEKDAY(Table6[[#This Row],[Ngày]],1),"CN","T2","T3","T4","T5","T6","T7","CN")</f>
        <v>T3</v>
      </c>
      <c r="C557" t="str">
        <f>"Tháng "&amp;MONTH(Table6[[#This Row],[Ngày]]) &amp; "/" &amp;YEAR(Table6[[#This Row],[Ngày]])</f>
        <v>Tháng 7/2022</v>
      </c>
      <c r="D557" t="str">
        <f>"Q "&amp;IF(Table6[[#This Row],[Ngày]]="","",ROUNDUP(MONTH(Table6[[#This Row],[Ngày]])/3,0)) &amp; "/" &amp;YEAR(Table6[[#This Row],[Ngày]])</f>
        <v>Q 3/2022</v>
      </c>
      <c r="E557">
        <f>YEAR(Table6[[#This Row],[Ngày]])</f>
        <v>2022</v>
      </c>
      <c r="F557" t="str">
        <f>VLOOKUP(Table6[[#This Row],[Tên khoản mục]],TUKHOA_CHIPHI!$A$2:$D$42,4,FALSE)</f>
        <v>Chi phí cố định</v>
      </c>
      <c r="G557" t="str">
        <f>VLOOKUP(Table6[[#This Row],[Tên khoản mục]],TUKHOA_CHIPHI!$A$2:$D$42,3,FALSE)</f>
        <v>NDTH</v>
      </c>
      <c r="H557" t="str">
        <f>VLOOKUP(Table6[[#This Row],[Tên khoản mục]],TUKHOA_CHIPHI!$A$2:$D$42,2,FALSE)</f>
        <v>Chi phí khác</v>
      </c>
      <c r="I557" t="s">
        <v>589</v>
      </c>
      <c r="J557" s="82">
        <v>1125</v>
      </c>
    </row>
    <row r="558" spans="1:10">
      <c r="A558" s="9">
        <v>44747</v>
      </c>
      <c r="B558" s="9" t="str">
        <f>CHOOSE(WEEKDAY(Table6[[#This Row],[Ngày]],1),"CN","T2","T3","T4","T5","T6","T7","CN")</f>
        <v>T3</v>
      </c>
      <c r="C558" t="str">
        <f>"Tháng "&amp;MONTH(Table6[[#This Row],[Ngày]]) &amp; "/" &amp;YEAR(Table6[[#This Row],[Ngày]])</f>
        <v>Tháng 7/2022</v>
      </c>
      <c r="D558" t="str">
        <f>"Q "&amp;IF(Table6[[#This Row],[Ngày]]="","",ROUNDUP(MONTH(Table6[[#This Row],[Ngày]])/3,0)) &amp; "/" &amp;YEAR(Table6[[#This Row],[Ngày]])</f>
        <v>Q 3/2022</v>
      </c>
      <c r="E558">
        <f>YEAR(Table6[[#This Row],[Ngày]])</f>
        <v>2022</v>
      </c>
      <c r="F558" t="str">
        <f>VLOOKUP(Table6[[#This Row],[Tên khoản mục]],TUKHOA_CHIPHI!$A$2:$D$42,4,FALSE)</f>
        <v>Chi phí biển đổi</v>
      </c>
      <c r="G558" t="str">
        <f>VLOOKUP(Table6[[#This Row],[Tên khoản mục]],TUKHOA_CHIPHI!$A$2:$D$42,3,FALSE)</f>
        <v>CPHH01</v>
      </c>
      <c r="H558" t="str">
        <f>VLOOKUP(Table6[[#This Row],[Tên khoản mục]],TUKHOA_CHIPHI!$A$2:$D$42,2,FALSE)</f>
        <v>Chi phí khác</v>
      </c>
      <c r="I558" t="s">
        <v>590</v>
      </c>
      <c r="J558" s="82">
        <v>56</v>
      </c>
    </row>
    <row r="559" spans="1:10">
      <c r="A559" s="9">
        <v>44747</v>
      </c>
      <c r="B559" s="9" t="str">
        <f>CHOOSE(WEEKDAY(Table6[[#This Row],[Ngày]],1),"CN","T2","T3","T4","T5","T6","T7","CN")</f>
        <v>T3</v>
      </c>
      <c r="C559" t="str">
        <f>"Tháng "&amp;MONTH(Table6[[#This Row],[Ngày]]) &amp; "/" &amp;YEAR(Table6[[#This Row],[Ngày]])</f>
        <v>Tháng 7/2022</v>
      </c>
      <c r="D559" t="str">
        <f>"Q "&amp;IF(Table6[[#This Row],[Ngày]]="","",ROUNDUP(MONTH(Table6[[#This Row],[Ngày]])/3,0)) &amp; "/" &amp;YEAR(Table6[[#This Row],[Ngày]])</f>
        <v>Q 3/2022</v>
      </c>
      <c r="E559">
        <f>YEAR(Table6[[#This Row],[Ngày]])</f>
        <v>2022</v>
      </c>
      <c r="F559" t="str">
        <f>VLOOKUP(Table6[[#This Row],[Tên khoản mục]],TUKHOA_CHIPHI!$A$2:$D$42,4,FALSE)</f>
        <v>Chi phí biển đổi</v>
      </c>
      <c r="G559" t="str">
        <f>VLOOKUP(Table6[[#This Row],[Tên khoản mục]],TUKHOA_CHIPHI!$A$2:$D$42,3,FALSE)</f>
        <v>CPHH02</v>
      </c>
      <c r="H559" t="str">
        <f>VLOOKUP(Table6[[#This Row],[Tên khoản mục]],TUKHOA_CHIPHI!$A$2:$D$42,2,FALSE)</f>
        <v>Chi phí khác</v>
      </c>
      <c r="I559" t="s">
        <v>591</v>
      </c>
      <c r="J559" s="82">
        <v>24</v>
      </c>
    </row>
    <row r="560" spans="1:10">
      <c r="A560" s="9">
        <v>44747</v>
      </c>
      <c r="B560" s="9" t="str">
        <f>CHOOSE(WEEKDAY(Table6[[#This Row],[Ngày]],1),"CN","T2","T3","T4","T5","T6","T7","CN")</f>
        <v>T3</v>
      </c>
      <c r="C560" t="str">
        <f>"Tháng "&amp;MONTH(Table6[[#This Row],[Ngày]]) &amp; "/" &amp;YEAR(Table6[[#This Row],[Ngày]])</f>
        <v>Tháng 7/2022</v>
      </c>
      <c r="D560" t="str">
        <f>"Q "&amp;IF(Table6[[#This Row],[Ngày]]="","",ROUNDUP(MONTH(Table6[[#This Row],[Ngày]])/3,0)) &amp; "/" &amp;YEAR(Table6[[#This Row],[Ngày]])</f>
        <v>Q 3/2022</v>
      </c>
      <c r="E560">
        <f>YEAR(Table6[[#This Row],[Ngày]])</f>
        <v>2022</v>
      </c>
      <c r="F560" t="str">
        <f>VLOOKUP(Table6[[#This Row],[Tên khoản mục]],TUKHOA_CHIPHI!$A$2:$D$42,4,FALSE)</f>
        <v>Chi phí biển đổi</v>
      </c>
      <c r="G560" t="str">
        <f>VLOOKUP(Table6[[#This Row],[Tên khoản mục]],TUKHOA_CHIPHI!$A$2:$D$42,3,FALSE)</f>
        <v>CPHH03</v>
      </c>
      <c r="H560" t="str">
        <f>VLOOKUP(Table6[[#This Row],[Tên khoản mục]],TUKHOA_CHIPHI!$A$2:$D$42,2,FALSE)</f>
        <v>Chi phí khác</v>
      </c>
      <c r="I560" t="s">
        <v>592</v>
      </c>
      <c r="J560" s="82">
        <v>38</v>
      </c>
    </row>
    <row r="561" spans="1:10">
      <c r="A561" s="9">
        <v>44747</v>
      </c>
      <c r="B561" s="9" t="str">
        <f>CHOOSE(WEEKDAY(Table6[[#This Row],[Ngày]],1),"CN","T2","T3","T4","T5","T6","T7","CN")</f>
        <v>T3</v>
      </c>
      <c r="C561" t="str">
        <f>"Tháng "&amp;MONTH(Table6[[#This Row],[Ngày]]) &amp; "/" &amp;YEAR(Table6[[#This Row],[Ngày]])</f>
        <v>Tháng 7/2022</v>
      </c>
      <c r="D561" t="str">
        <f>"Q "&amp;IF(Table6[[#This Row],[Ngày]]="","",ROUNDUP(MONTH(Table6[[#This Row],[Ngày]])/3,0)) &amp; "/" &amp;YEAR(Table6[[#This Row],[Ngày]])</f>
        <v>Q 3/2022</v>
      </c>
      <c r="E561">
        <f>YEAR(Table6[[#This Row],[Ngày]])</f>
        <v>2022</v>
      </c>
      <c r="F561" t="str">
        <f>VLOOKUP(Table6[[#This Row],[Tên khoản mục]],TUKHOA_CHIPHI!$A$2:$D$42,4,FALSE)</f>
        <v>Chi phí biển đổi</v>
      </c>
      <c r="G561" t="str">
        <f>VLOOKUP(Table6[[#This Row],[Tên khoản mục]],TUKHOA_CHIPHI!$A$2:$D$42,3,FALSE)</f>
        <v>CPVC01</v>
      </c>
      <c r="H561" t="str">
        <f>VLOOKUP(Table6[[#This Row],[Tên khoản mục]],TUKHOA_CHIPHI!$A$2:$D$42,2,FALSE)</f>
        <v>Logistics</v>
      </c>
      <c r="I561" t="s">
        <v>593</v>
      </c>
      <c r="J561" s="82">
        <v>174.22222222222226</v>
      </c>
    </row>
    <row r="562" spans="1:10">
      <c r="A562" s="9">
        <v>44747</v>
      </c>
      <c r="B562" s="9" t="str">
        <f>CHOOSE(WEEKDAY(Table6[[#This Row],[Ngày]],1),"CN","T2","T3","T4","T5","T6","T7","CN")</f>
        <v>T3</v>
      </c>
      <c r="C562" t="str">
        <f>"Tháng "&amp;MONTH(Table6[[#This Row],[Ngày]]) &amp; "/" &amp;YEAR(Table6[[#This Row],[Ngày]])</f>
        <v>Tháng 7/2022</v>
      </c>
      <c r="D562" t="str">
        <f>"Q "&amp;IF(Table6[[#This Row],[Ngày]]="","",ROUNDUP(MONTH(Table6[[#This Row],[Ngày]])/3,0)) &amp; "/" &amp;YEAR(Table6[[#This Row],[Ngày]])</f>
        <v>Q 3/2022</v>
      </c>
      <c r="E562">
        <f>YEAR(Table6[[#This Row],[Ngày]])</f>
        <v>2022</v>
      </c>
      <c r="F562" t="str">
        <f>VLOOKUP(Table6[[#This Row],[Tên khoản mục]],TUKHOA_CHIPHI!$A$2:$D$42,4,FALSE)</f>
        <v>Chi phí biển đổi</v>
      </c>
      <c r="G562" t="str">
        <f>VLOOKUP(Table6[[#This Row],[Tên khoản mục]],TUKHOA_CHIPHI!$A$2:$D$42,3,FALSE)</f>
        <v>CPVC02</v>
      </c>
      <c r="H562" t="str">
        <f>VLOOKUP(Table6[[#This Row],[Tên khoản mục]],TUKHOA_CHIPHI!$A$2:$D$42,2,FALSE)</f>
        <v>Logistics</v>
      </c>
      <c r="I562" t="s">
        <v>594</v>
      </c>
      <c r="J562" s="82">
        <v>107.02222222222223</v>
      </c>
    </row>
    <row r="563" spans="1:10">
      <c r="A563" s="9">
        <v>44746</v>
      </c>
      <c r="B563" s="9" t="str">
        <f>CHOOSE(WEEKDAY(Table6[[#This Row],[Ngày]],1),"CN","T2","T3","T4","T5","T6","T7","CN")</f>
        <v>T2</v>
      </c>
      <c r="C563" t="str">
        <f>"Tháng "&amp;MONTH(Table6[[#This Row],[Ngày]]) &amp; "/" &amp;YEAR(Table6[[#This Row],[Ngày]])</f>
        <v>Tháng 7/2022</v>
      </c>
      <c r="D563" t="str">
        <f>"Q "&amp;IF(Table6[[#This Row],[Ngày]]="","",ROUNDUP(MONTH(Table6[[#This Row],[Ngày]])/3,0)) &amp; "/" &amp;YEAR(Table6[[#This Row],[Ngày]])</f>
        <v>Q 3/2022</v>
      </c>
      <c r="E563">
        <f>YEAR(Table6[[#This Row],[Ngày]])</f>
        <v>2022</v>
      </c>
      <c r="F563" t="str">
        <f>VLOOKUP(Table6[[#This Row],[Tên khoản mục]],TUKHOA_CHIPHI!$A$2:$D$42,4,FALSE)</f>
        <v>Chi phí biển đổi</v>
      </c>
      <c r="G563" t="str">
        <f>VLOOKUP(Table6[[#This Row],[Tên khoản mục]],TUKHOA_CHIPHI!$A$2:$D$42,3,FALSE)</f>
        <v>CPVC03</v>
      </c>
      <c r="H563" t="str">
        <f>VLOOKUP(Table6[[#This Row],[Tên khoản mục]],TUKHOA_CHIPHI!$A$2:$D$42,2,FALSE)</f>
        <v>Logistics</v>
      </c>
      <c r="I563" t="s">
        <v>595</v>
      </c>
      <c r="J563" s="82">
        <v>164.26666666666665</v>
      </c>
    </row>
    <row r="564" spans="1:10">
      <c r="A564" s="9">
        <v>44744</v>
      </c>
      <c r="B564" s="9" t="str">
        <f>CHOOSE(WEEKDAY(Table6[[#This Row],[Ngày]],1),"CN","T2","T3","T4","T5","T6","T7","CN")</f>
        <v>T7</v>
      </c>
      <c r="C564" t="str">
        <f>"Tháng "&amp;MONTH(Table6[[#This Row],[Ngày]]) &amp; "/" &amp;YEAR(Table6[[#This Row],[Ngày]])</f>
        <v>Tháng 7/2022</v>
      </c>
      <c r="D564" t="str">
        <f>"Q "&amp;IF(Table6[[#This Row],[Ngày]]="","",ROUNDUP(MONTH(Table6[[#This Row],[Ngày]])/3,0)) &amp; "/" &amp;YEAR(Table6[[#This Row],[Ngày]])</f>
        <v>Q 3/2022</v>
      </c>
      <c r="E564">
        <f>YEAR(Table6[[#This Row],[Ngày]])</f>
        <v>2022</v>
      </c>
      <c r="F564" t="str">
        <f>VLOOKUP(Table6[[#This Row],[Tên khoản mục]],TUKHOA_CHIPHI!$A$2:$D$42,4,FALSE)</f>
        <v>Chi phí biển đổi</v>
      </c>
      <c r="G564" t="str">
        <f>VLOOKUP(Table6[[#This Row],[Tên khoản mục]],TUKHOA_CHIPHI!$A$2:$D$42,3,FALSE)</f>
        <v>CPVC04</v>
      </c>
      <c r="H564" t="str">
        <f>VLOOKUP(Table6[[#This Row],[Tên khoản mục]],TUKHOA_CHIPHI!$A$2:$D$42,2,FALSE)</f>
        <v>Logistics</v>
      </c>
      <c r="I564" t="s">
        <v>596</v>
      </c>
      <c r="J564" s="82">
        <v>73.422222222222231</v>
      </c>
    </row>
    <row r="565" spans="1:10">
      <c r="A565" s="9">
        <v>44743</v>
      </c>
      <c r="B565" s="9" t="str">
        <f>CHOOSE(WEEKDAY(Table6[[#This Row],[Ngày]],1),"CN","T2","T3","T4","T5","T6","T7","CN")</f>
        <v>T6</v>
      </c>
      <c r="C565" t="str">
        <f>"Tháng "&amp;MONTH(Table6[[#This Row],[Ngày]]) &amp; "/" &amp;YEAR(Table6[[#This Row],[Ngày]])</f>
        <v>Tháng 7/2022</v>
      </c>
      <c r="D565" t="str">
        <f>"Q "&amp;IF(Table6[[#This Row],[Ngày]]="","",ROUNDUP(MONTH(Table6[[#This Row],[Ngày]])/3,0)) &amp; "/" &amp;YEAR(Table6[[#This Row],[Ngày]])</f>
        <v>Q 3/2022</v>
      </c>
      <c r="E565">
        <f>YEAR(Table6[[#This Row],[Ngày]])</f>
        <v>2022</v>
      </c>
      <c r="F565" t="str">
        <f>VLOOKUP(Table6[[#This Row],[Tên khoản mục]],TUKHOA_CHIPHI!$A$2:$D$42,4,FALSE)</f>
        <v>Chi phí biển đổi</v>
      </c>
      <c r="G565" t="str">
        <f>VLOOKUP(Table6[[#This Row],[Tên khoản mục]],TUKHOA_CHIPHI!$A$2:$D$42,3,FALSE)</f>
        <v>CPMRFB01</v>
      </c>
      <c r="H565" t="str">
        <f>VLOOKUP(Table6[[#This Row],[Tên khoản mục]],TUKHOA_CHIPHI!$A$2:$D$42,2,FALSE)</f>
        <v>Marketing</v>
      </c>
      <c r="I565" t="s">
        <v>632</v>
      </c>
      <c r="J565" s="82">
        <v>1874</v>
      </c>
    </row>
    <row r="566" spans="1:10">
      <c r="A566" s="9">
        <v>44827</v>
      </c>
      <c r="B566" s="9" t="str">
        <f>CHOOSE(WEEKDAY(Table6[[#This Row],[Ngày]],1),"CN","T2","T3","T4","T5","T6","T7","CN")</f>
        <v>T6</v>
      </c>
      <c r="C566" t="str">
        <f>"Tháng "&amp;MONTH(Table6[[#This Row],[Ngày]]) &amp; "/" &amp;YEAR(Table6[[#This Row],[Ngày]])</f>
        <v>Tháng 9/2022</v>
      </c>
      <c r="D566" t="str">
        <f>"Q "&amp;IF(Table6[[#This Row],[Ngày]]="","",ROUNDUP(MONTH(Table6[[#This Row],[Ngày]])/3,0)) &amp; "/" &amp;YEAR(Table6[[#This Row],[Ngày]])</f>
        <v>Q 3/2022</v>
      </c>
      <c r="E566">
        <f>YEAR(Table6[[#This Row],[Ngày]])</f>
        <v>2022</v>
      </c>
      <c r="F566" t="str">
        <f>VLOOKUP(Table6[[#This Row],[Tên khoản mục]],TUKHOA_CHIPHI!$A$2:$D$42,4,FALSE)</f>
        <v>Chi phí biển đổi</v>
      </c>
      <c r="G566" t="str">
        <f>VLOOKUP(Table6[[#This Row],[Tên khoản mục]],TUKHOA_CHIPHI!$A$2:$D$42,3,FALSE)</f>
        <v>CPMRFB02</v>
      </c>
      <c r="H566" t="str">
        <f>VLOOKUP(Table6[[#This Row],[Tên khoản mục]],TUKHOA_CHIPHI!$A$2:$D$42,2,FALSE)</f>
        <v>Marketing</v>
      </c>
      <c r="I566" t="s">
        <v>633</v>
      </c>
      <c r="J566" s="82">
        <v>1839</v>
      </c>
    </row>
    <row r="567" spans="1:10">
      <c r="A567" s="9">
        <v>44827</v>
      </c>
      <c r="B567" s="9" t="str">
        <f>CHOOSE(WEEKDAY(Table6[[#This Row],[Ngày]],1),"CN","T2","T3","T4","T5","T6","T7","CN")</f>
        <v>T6</v>
      </c>
      <c r="C567" t="str">
        <f>"Tháng "&amp;MONTH(Table6[[#This Row],[Ngày]]) &amp; "/" &amp;YEAR(Table6[[#This Row],[Ngày]])</f>
        <v>Tháng 9/2022</v>
      </c>
      <c r="D567" t="str">
        <f>"Q "&amp;IF(Table6[[#This Row],[Ngày]]="","",ROUNDUP(MONTH(Table6[[#This Row],[Ngày]])/3,0)) &amp; "/" &amp;YEAR(Table6[[#This Row],[Ngày]])</f>
        <v>Q 3/2022</v>
      </c>
      <c r="E567">
        <f>YEAR(Table6[[#This Row],[Ngày]])</f>
        <v>2022</v>
      </c>
      <c r="F567" t="str">
        <f>VLOOKUP(Table6[[#This Row],[Tên khoản mục]],TUKHOA_CHIPHI!$A$2:$D$42,4,FALSE)</f>
        <v>Chi phí biển đổi</v>
      </c>
      <c r="G567" t="str">
        <f>VLOOKUP(Table6[[#This Row],[Tên khoản mục]],TUKHOA_CHIPHI!$A$2:$D$42,3,FALSE)</f>
        <v>CPMRYTB01</v>
      </c>
      <c r="H567" t="str">
        <f>VLOOKUP(Table6[[#This Row],[Tên khoản mục]],TUKHOA_CHIPHI!$A$2:$D$42,2,FALSE)</f>
        <v>Marketing</v>
      </c>
      <c r="I567" t="s">
        <v>636</v>
      </c>
      <c r="J567" s="82">
        <v>1814</v>
      </c>
    </row>
    <row r="568" spans="1:10">
      <c r="A568" s="9">
        <v>44827</v>
      </c>
      <c r="B568" s="9" t="str">
        <f>CHOOSE(WEEKDAY(Table6[[#This Row],[Ngày]],1),"CN","T2","T3","T4","T5","T6","T7","CN")</f>
        <v>T6</v>
      </c>
      <c r="C568" t="str">
        <f>"Tháng "&amp;MONTH(Table6[[#This Row],[Ngày]]) &amp; "/" &amp;YEAR(Table6[[#This Row],[Ngày]])</f>
        <v>Tháng 9/2022</v>
      </c>
      <c r="D568" t="str">
        <f>"Q "&amp;IF(Table6[[#This Row],[Ngày]]="","",ROUNDUP(MONTH(Table6[[#This Row],[Ngày]])/3,0)) &amp; "/" &amp;YEAR(Table6[[#This Row],[Ngày]])</f>
        <v>Q 3/2022</v>
      </c>
      <c r="E568">
        <f>YEAR(Table6[[#This Row],[Ngày]])</f>
        <v>2022</v>
      </c>
      <c r="F568" t="str">
        <f>VLOOKUP(Table6[[#This Row],[Tên khoản mục]],TUKHOA_CHIPHI!$A$2:$D$42,4,FALSE)</f>
        <v>Chi phí biển đổi</v>
      </c>
      <c r="G568" t="str">
        <f>VLOOKUP(Table6[[#This Row],[Tên khoản mục]],TUKHOA_CHIPHI!$A$2:$D$42,3,FALSE)</f>
        <v>CPMRYTB01</v>
      </c>
      <c r="H568" t="str">
        <f>VLOOKUP(Table6[[#This Row],[Tên khoản mục]],TUKHOA_CHIPHI!$A$2:$D$42,2,FALSE)</f>
        <v>Marketing</v>
      </c>
      <c r="I568" t="s">
        <v>636</v>
      </c>
      <c r="J568" s="82">
        <v>1703</v>
      </c>
    </row>
    <row r="569" spans="1:10">
      <c r="A569" s="9">
        <v>44826</v>
      </c>
      <c r="B569" s="9" t="str">
        <f>CHOOSE(WEEKDAY(Table6[[#This Row],[Ngày]],1),"CN","T2","T3","T4","T5","T6","T7","CN")</f>
        <v>T5</v>
      </c>
      <c r="C569" t="str">
        <f>"Tháng "&amp;MONTH(Table6[[#This Row],[Ngày]]) &amp; "/" &amp;YEAR(Table6[[#This Row],[Ngày]])</f>
        <v>Tháng 9/2022</v>
      </c>
      <c r="D569" t="str">
        <f>"Q "&amp;IF(Table6[[#This Row],[Ngày]]="","",ROUNDUP(MONTH(Table6[[#This Row],[Ngày]])/3,0)) &amp; "/" &amp;YEAR(Table6[[#This Row],[Ngày]])</f>
        <v>Q 3/2022</v>
      </c>
      <c r="E569">
        <f>YEAR(Table6[[#This Row],[Ngày]])</f>
        <v>2022</v>
      </c>
      <c r="F569" t="str">
        <f>VLOOKUP(Table6[[#This Row],[Tên khoản mục]],TUKHOA_CHIPHI!$A$2:$D$42,4,FALSE)</f>
        <v>Chi phí biển đổi</v>
      </c>
      <c r="G569" t="str">
        <f>VLOOKUP(Table6[[#This Row],[Tên khoản mục]],TUKHOA_CHIPHI!$A$2:$D$42,3,FALSE)</f>
        <v>CPMREC01</v>
      </c>
      <c r="H569" t="str">
        <f>VLOOKUP(Table6[[#This Row],[Tên khoản mục]],TUKHOA_CHIPHI!$A$2:$D$42,2,FALSE)</f>
        <v>Marketing</v>
      </c>
      <c r="I569" t="s">
        <v>641</v>
      </c>
      <c r="J569" s="82">
        <v>1755</v>
      </c>
    </row>
    <row r="570" spans="1:10">
      <c r="A570" s="9">
        <v>44826</v>
      </c>
      <c r="B570" s="9" t="str">
        <f>CHOOSE(WEEKDAY(Table6[[#This Row],[Ngày]],1),"CN","T2","T3","T4","T5","T6","T7","CN")</f>
        <v>T5</v>
      </c>
      <c r="C570" t="str">
        <f>"Tháng "&amp;MONTH(Table6[[#This Row],[Ngày]]) &amp; "/" &amp;YEAR(Table6[[#This Row],[Ngày]])</f>
        <v>Tháng 9/2022</v>
      </c>
      <c r="D570" t="str">
        <f>"Q "&amp;IF(Table6[[#This Row],[Ngày]]="","",ROUNDUP(MONTH(Table6[[#This Row],[Ngày]])/3,0)) &amp; "/" &amp;YEAR(Table6[[#This Row],[Ngày]])</f>
        <v>Q 3/2022</v>
      </c>
      <c r="E570">
        <f>YEAR(Table6[[#This Row],[Ngày]])</f>
        <v>2022</v>
      </c>
      <c r="F570" t="str">
        <f>VLOOKUP(Table6[[#This Row],[Tên khoản mục]],TUKHOA_CHIPHI!$A$2:$D$42,4,FALSE)</f>
        <v>Chi phí biển đổi</v>
      </c>
      <c r="G570" t="str">
        <f>VLOOKUP(Table6[[#This Row],[Tên khoản mục]],TUKHOA_CHIPHI!$A$2:$D$42,3,FALSE)</f>
        <v>CPMREC02</v>
      </c>
      <c r="H570" t="str">
        <f>VLOOKUP(Table6[[#This Row],[Tên khoản mục]],TUKHOA_CHIPHI!$A$2:$D$42,2,FALSE)</f>
        <v>Marketing</v>
      </c>
      <c r="I570" t="s">
        <v>642</v>
      </c>
      <c r="J570" s="82">
        <v>1695</v>
      </c>
    </row>
    <row r="571" spans="1:10">
      <c r="A571" s="9">
        <v>44826</v>
      </c>
      <c r="B571" s="9" t="str">
        <f>CHOOSE(WEEKDAY(Table6[[#This Row],[Ngày]],1),"CN","T2","T3","T4","T5","T6","T7","CN")</f>
        <v>T5</v>
      </c>
      <c r="C571" t="str">
        <f>"Tháng "&amp;MONTH(Table6[[#This Row],[Ngày]]) &amp; "/" &amp;YEAR(Table6[[#This Row],[Ngày]])</f>
        <v>Tháng 9/2022</v>
      </c>
      <c r="D571" t="str">
        <f>"Q "&amp;IF(Table6[[#This Row],[Ngày]]="","",ROUNDUP(MONTH(Table6[[#This Row],[Ngày]])/3,0)) &amp; "/" &amp;YEAR(Table6[[#This Row],[Ngày]])</f>
        <v>Q 3/2022</v>
      </c>
      <c r="E571">
        <f>YEAR(Table6[[#This Row],[Ngày]])</f>
        <v>2022</v>
      </c>
      <c r="F571" t="str">
        <f>VLOOKUP(Table6[[#This Row],[Tên khoản mục]],TUKHOA_CHIPHI!$A$2:$D$42,4,FALSE)</f>
        <v>Chi phí biển đổi</v>
      </c>
      <c r="G571" t="str">
        <f>VLOOKUP(Table6[[#This Row],[Tên khoản mục]],TUKHOA_CHIPHI!$A$2:$D$42,3,FALSE)</f>
        <v>CPPFA01</v>
      </c>
      <c r="H571" t="str">
        <f>VLOOKUP(Table6[[#This Row],[Tên khoản mục]],TUKHOA_CHIPHI!$A$2:$D$42,2,FALSE)</f>
        <v>Platform fee - Amazon</v>
      </c>
      <c r="I571" t="s">
        <v>643</v>
      </c>
      <c r="J571" s="82">
        <v>4283</v>
      </c>
    </row>
    <row r="572" spans="1:10">
      <c r="A572" s="9">
        <v>44826</v>
      </c>
      <c r="B572" s="9" t="str">
        <f>CHOOSE(WEEKDAY(Table6[[#This Row],[Ngày]],1),"CN","T2","T3","T4","T5","T6","T7","CN")</f>
        <v>T5</v>
      </c>
      <c r="C572" t="str">
        <f>"Tháng "&amp;MONTH(Table6[[#This Row],[Ngày]]) &amp; "/" &amp;YEAR(Table6[[#This Row],[Ngày]])</f>
        <v>Tháng 9/2022</v>
      </c>
      <c r="D572" t="str">
        <f>"Q "&amp;IF(Table6[[#This Row],[Ngày]]="","",ROUNDUP(MONTH(Table6[[#This Row],[Ngày]])/3,0)) &amp; "/" &amp;YEAR(Table6[[#This Row],[Ngày]])</f>
        <v>Q 3/2022</v>
      </c>
      <c r="E572">
        <f>YEAR(Table6[[#This Row],[Ngày]])</f>
        <v>2022</v>
      </c>
      <c r="F572" t="str">
        <f>VLOOKUP(Table6[[#This Row],[Tên khoản mục]],TUKHOA_CHIPHI!$A$2:$D$42,4,FALSE)</f>
        <v>Chi phí biển đổi</v>
      </c>
      <c r="G572" t="str">
        <f>VLOOKUP(Table6[[#This Row],[Tên khoản mục]],TUKHOA_CHIPHI!$A$2:$D$42,3,FALSE)</f>
        <v>CPPFA02</v>
      </c>
      <c r="H572" t="str">
        <f>VLOOKUP(Table6[[#This Row],[Tên khoản mục]],TUKHOA_CHIPHI!$A$2:$D$42,2,FALSE)</f>
        <v>Platform fee - Amazon</v>
      </c>
      <c r="I572" t="s">
        <v>644</v>
      </c>
      <c r="J572" s="82">
        <v>4249</v>
      </c>
    </row>
    <row r="573" spans="1:10">
      <c r="A573" s="9">
        <v>44826</v>
      </c>
      <c r="B573" s="9" t="str">
        <f>CHOOSE(WEEKDAY(Table6[[#This Row],[Ngày]],1),"CN","T2","T3","T4","T5","T6","T7","CN")</f>
        <v>T5</v>
      </c>
      <c r="C573" t="str">
        <f>"Tháng "&amp;MONTH(Table6[[#This Row],[Ngày]]) &amp; "/" &amp;YEAR(Table6[[#This Row],[Ngày]])</f>
        <v>Tháng 9/2022</v>
      </c>
      <c r="D573" t="str">
        <f>"Q "&amp;IF(Table6[[#This Row],[Ngày]]="","",ROUNDUP(MONTH(Table6[[#This Row],[Ngày]])/3,0)) &amp; "/" &amp;YEAR(Table6[[#This Row],[Ngày]])</f>
        <v>Q 3/2022</v>
      </c>
      <c r="E573">
        <f>YEAR(Table6[[#This Row],[Ngày]])</f>
        <v>2022</v>
      </c>
      <c r="F573" t="str">
        <f>VLOOKUP(Table6[[#This Row],[Tên khoản mục]],TUKHOA_CHIPHI!$A$2:$D$42,4,FALSE)</f>
        <v>Chi phí biển đổi</v>
      </c>
      <c r="G573" t="str">
        <f>VLOOKUP(Table6[[#This Row],[Tên khoản mục]],TUKHOA_CHIPHI!$A$2:$D$42,3,FALSE)</f>
        <v>CPPFA03</v>
      </c>
      <c r="H573" t="str">
        <f>VLOOKUP(Table6[[#This Row],[Tên khoản mục]],TUKHOA_CHIPHI!$A$2:$D$42,2,FALSE)</f>
        <v>Platform fee - Amazon</v>
      </c>
      <c r="I573" t="s">
        <v>645</v>
      </c>
      <c r="J573" s="82">
        <v>4165</v>
      </c>
    </row>
    <row r="574" spans="1:10">
      <c r="A574" s="9">
        <v>44826</v>
      </c>
      <c r="B574" s="9" t="str">
        <f>CHOOSE(WEEKDAY(Table6[[#This Row],[Ngày]],1),"CN","T2","T3","T4","T5","T6","T7","CN")</f>
        <v>T5</v>
      </c>
      <c r="C574" t="str">
        <f>"Tháng "&amp;MONTH(Table6[[#This Row],[Ngày]]) &amp; "/" &amp;YEAR(Table6[[#This Row],[Ngày]])</f>
        <v>Tháng 9/2022</v>
      </c>
      <c r="D574" t="str">
        <f>"Q "&amp;IF(Table6[[#This Row],[Ngày]]="","",ROUNDUP(MONTH(Table6[[#This Row],[Ngày]])/3,0)) &amp; "/" &amp;YEAR(Table6[[#This Row],[Ngày]])</f>
        <v>Q 3/2022</v>
      </c>
      <c r="E574">
        <f>YEAR(Table6[[#This Row],[Ngày]])</f>
        <v>2022</v>
      </c>
      <c r="F574" t="str">
        <f>VLOOKUP(Table6[[#This Row],[Tên khoản mục]],TUKHOA_CHIPHI!$A$2:$D$42,4,FALSE)</f>
        <v>Chi phí biển đổi</v>
      </c>
      <c r="G574" t="str">
        <f>VLOOKUP(Table6[[#This Row],[Tên khoản mục]],TUKHOA_CHIPHI!$A$2:$D$42,3,FALSE)</f>
        <v>CPPFA04</v>
      </c>
      <c r="H574" t="str">
        <f>VLOOKUP(Table6[[#This Row],[Tên khoản mục]],TUKHOA_CHIPHI!$A$2:$D$42,2,FALSE)</f>
        <v>Platform fee - Amazon</v>
      </c>
      <c r="I574" t="s">
        <v>646</v>
      </c>
      <c r="J574" s="82">
        <v>4119</v>
      </c>
    </row>
    <row r="575" spans="1:10">
      <c r="A575" s="9">
        <v>44825</v>
      </c>
      <c r="B575" s="9" t="str">
        <f>CHOOSE(WEEKDAY(Table6[[#This Row],[Ngày]],1),"CN","T2","T3","T4","T5","T6","T7","CN")</f>
        <v>T4</v>
      </c>
      <c r="C575" t="str">
        <f>"Tháng "&amp;MONTH(Table6[[#This Row],[Ngày]]) &amp; "/" &amp;YEAR(Table6[[#This Row],[Ngày]])</f>
        <v>Tháng 9/2022</v>
      </c>
      <c r="D575" t="str">
        <f>"Q "&amp;IF(Table6[[#This Row],[Ngày]]="","",ROUNDUP(MONTH(Table6[[#This Row],[Ngày]])/3,0)) &amp; "/" &amp;YEAR(Table6[[#This Row],[Ngày]])</f>
        <v>Q 3/2022</v>
      </c>
      <c r="E575">
        <f>YEAR(Table6[[#This Row],[Ngày]])</f>
        <v>2022</v>
      </c>
      <c r="F575" t="str">
        <f>VLOOKUP(Table6[[#This Row],[Tên khoản mục]],TUKHOA_CHIPHI!$A$2:$D$42,4,FALSE)</f>
        <v>Chi phí biển đổi</v>
      </c>
      <c r="G575" t="str">
        <f>VLOOKUP(Table6[[#This Row],[Tên khoản mục]],TUKHOA_CHIPHI!$A$2:$D$42,3,FALSE)</f>
        <v>CPPFA05</v>
      </c>
      <c r="H575" t="str">
        <f>VLOOKUP(Table6[[#This Row],[Tên khoản mục]],TUKHOA_CHIPHI!$A$2:$D$42,2,FALSE)</f>
        <v>Platform fee - Amazon</v>
      </c>
      <c r="I575" t="s">
        <v>647</v>
      </c>
      <c r="J575" s="82">
        <v>4143</v>
      </c>
    </row>
    <row r="576" spans="1:10">
      <c r="A576" s="9">
        <v>44822</v>
      </c>
      <c r="B576" s="9" t="str">
        <f>CHOOSE(WEEKDAY(Table6[[#This Row],[Ngày]],1),"CN","T2","T3","T4","T5","T6","T7","CN")</f>
        <v>CN</v>
      </c>
      <c r="C576" t="str">
        <f>"Tháng "&amp;MONTH(Table6[[#This Row],[Ngày]]) &amp; "/" &amp;YEAR(Table6[[#This Row],[Ngày]])</f>
        <v>Tháng 9/2022</v>
      </c>
      <c r="D576" t="str">
        <f>"Q "&amp;IF(Table6[[#This Row],[Ngày]]="","",ROUNDUP(MONTH(Table6[[#This Row],[Ngày]])/3,0)) &amp; "/" &amp;YEAR(Table6[[#This Row],[Ngày]])</f>
        <v>Q 3/2022</v>
      </c>
      <c r="E576">
        <f>YEAR(Table6[[#This Row],[Ngày]])</f>
        <v>2022</v>
      </c>
      <c r="F576" t="str">
        <f>VLOOKUP(Table6[[#This Row],[Tên khoản mục]],TUKHOA_CHIPHI!$A$2:$D$42,4,FALSE)</f>
        <v>Chi phí biển đổi</v>
      </c>
      <c r="G576" t="str">
        <f>VLOOKUP(Table6[[#This Row],[Tên khoản mục]],TUKHOA_CHIPHI!$A$2:$D$42,3,FALSE)</f>
        <v>CPPFA06</v>
      </c>
      <c r="H576" t="str">
        <f>VLOOKUP(Table6[[#This Row],[Tên khoản mục]],TUKHOA_CHIPHI!$A$2:$D$42,2,FALSE)</f>
        <v>Platform fee - Amazon</v>
      </c>
      <c r="I576" t="s">
        <v>648</v>
      </c>
      <c r="J576" s="82">
        <v>4166</v>
      </c>
    </row>
    <row r="577" spans="1:10">
      <c r="A577" s="9">
        <v>44821</v>
      </c>
      <c r="B577" s="9" t="str">
        <f>CHOOSE(WEEKDAY(Table6[[#This Row],[Ngày]],1),"CN","T2","T3","T4","T5","T6","T7","CN")</f>
        <v>T7</v>
      </c>
      <c r="C577" t="str">
        <f>"Tháng "&amp;MONTH(Table6[[#This Row],[Ngày]]) &amp; "/" &amp;YEAR(Table6[[#This Row],[Ngày]])</f>
        <v>Tháng 9/2022</v>
      </c>
      <c r="D577" t="str">
        <f>"Q "&amp;IF(Table6[[#This Row],[Ngày]]="","",ROUNDUP(MONTH(Table6[[#This Row],[Ngày]])/3,0)) &amp; "/" &amp;YEAR(Table6[[#This Row],[Ngày]])</f>
        <v>Q 3/2022</v>
      </c>
      <c r="E577">
        <f>YEAR(Table6[[#This Row],[Ngày]])</f>
        <v>2022</v>
      </c>
      <c r="F577" t="str">
        <f>VLOOKUP(Table6[[#This Row],[Tên khoản mục]],TUKHOA_CHIPHI!$A$2:$D$42,4,FALSE)</f>
        <v>Chi phí biển đổi</v>
      </c>
      <c r="G577" t="str">
        <f>VLOOKUP(Table6[[#This Row],[Tên khoản mục]],TUKHOA_CHIPHI!$A$2:$D$42,3,FALSE)</f>
        <v>CPPFE01</v>
      </c>
      <c r="H577" t="str">
        <f>VLOOKUP(Table6[[#This Row],[Tên khoản mục]],TUKHOA_CHIPHI!$A$2:$D$42,2,FALSE)</f>
        <v>Platform fee - Etsy</v>
      </c>
      <c r="I577" t="s">
        <v>649</v>
      </c>
      <c r="J577" s="82">
        <v>2195</v>
      </c>
    </row>
    <row r="578" spans="1:10">
      <c r="A578" s="9">
        <v>44821</v>
      </c>
      <c r="B578" s="9" t="str">
        <f>CHOOSE(WEEKDAY(Table6[[#This Row],[Ngày]],1),"CN","T2","T3","T4","T5","T6","T7","CN")</f>
        <v>T7</v>
      </c>
      <c r="C578" t="str">
        <f>"Tháng "&amp;MONTH(Table6[[#This Row],[Ngày]]) &amp; "/" &amp;YEAR(Table6[[#This Row],[Ngày]])</f>
        <v>Tháng 9/2022</v>
      </c>
      <c r="D578" t="str">
        <f>"Q "&amp;IF(Table6[[#This Row],[Ngày]]="","",ROUNDUP(MONTH(Table6[[#This Row],[Ngày]])/3,0)) &amp; "/" &amp;YEAR(Table6[[#This Row],[Ngày]])</f>
        <v>Q 3/2022</v>
      </c>
      <c r="E578">
        <f>YEAR(Table6[[#This Row],[Ngày]])</f>
        <v>2022</v>
      </c>
      <c r="F578" t="str">
        <f>VLOOKUP(Table6[[#This Row],[Tên khoản mục]],TUKHOA_CHIPHI!$A$2:$D$42,4,FALSE)</f>
        <v>Chi phí biển đổi</v>
      </c>
      <c r="G578" t="str">
        <f>VLOOKUP(Table6[[#This Row],[Tên khoản mục]],TUKHOA_CHIPHI!$A$2:$D$42,3,FALSE)</f>
        <v>CPPFE02</v>
      </c>
      <c r="H578" t="str">
        <f>VLOOKUP(Table6[[#This Row],[Tên khoản mục]],TUKHOA_CHIPHI!$A$2:$D$42,2,FALSE)</f>
        <v>Platform fee - Etsy</v>
      </c>
      <c r="I578" t="s">
        <v>650</v>
      </c>
      <c r="J578" s="82">
        <v>2022</v>
      </c>
    </row>
    <row r="579" spans="1:10">
      <c r="A579" s="9">
        <v>44821</v>
      </c>
      <c r="B579" s="9" t="str">
        <f>CHOOSE(WEEKDAY(Table6[[#This Row],[Ngày]],1),"CN","T2","T3","T4","T5","T6","T7","CN")</f>
        <v>T7</v>
      </c>
      <c r="C579" t="str">
        <f>"Tháng "&amp;MONTH(Table6[[#This Row],[Ngày]]) &amp; "/" &amp;YEAR(Table6[[#This Row],[Ngày]])</f>
        <v>Tháng 9/2022</v>
      </c>
      <c r="D579" t="str">
        <f>"Q "&amp;IF(Table6[[#This Row],[Ngày]]="","",ROUNDUP(MONTH(Table6[[#This Row],[Ngày]])/3,0)) &amp; "/" &amp;YEAR(Table6[[#This Row],[Ngày]])</f>
        <v>Q 3/2022</v>
      </c>
      <c r="E579">
        <f>YEAR(Table6[[#This Row],[Ngày]])</f>
        <v>2022</v>
      </c>
      <c r="F579" t="str">
        <f>VLOOKUP(Table6[[#This Row],[Tên khoản mục]],TUKHOA_CHIPHI!$A$2:$D$42,4,FALSE)</f>
        <v>Chi phí biển đổi</v>
      </c>
      <c r="G579" t="str">
        <f>VLOOKUP(Table6[[#This Row],[Tên khoản mục]],TUKHOA_CHIPHI!$A$2:$D$42,3,FALSE)</f>
        <v>CPPFE03</v>
      </c>
      <c r="H579" t="str">
        <f>VLOOKUP(Table6[[#This Row],[Tên khoản mục]],TUKHOA_CHIPHI!$A$2:$D$42,2,FALSE)</f>
        <v>Platform fee - Etsy</v>
      </c>
      <c r="I579" t="s">
        <v>651</v>
      </c>
      <c r="J579" s="82">
        <v>2143</v>
      </c>
    </row>
    <row r="580" spans="1:10">
      <c r="A580" s="9">
        <v>44820</v>
      </c>
      <c r="B580" s="9" t="str">
        <f>CHOOSE(WEEKDAY(Table6[[#This Row],[Ngày]],1),"CN","T2","T3","T4","T5","T6","T7","CN")</f>
        <v>T6</v>
      </c>
      <c r="C580" t="str">
        <f>"Tháng "&amp;MONTH(Table6[[#This Row],[Ngày]]) &amp; "/" &amp;YEAR(Table6[[#This Row],[Ngày]])</f>
        <v>Tháng 9/2022</v>
      </c>
      <c r="D580" t="str">
        <f>"Q "&amp;IF(Table6[[#This Row],[Ngày]]="","",ROUNDUP(MONTH(Table6[[#This Row],[Ngày]])/3,0)) &amp; "/" &amp;YEAR(Table6[[#This Row],[Ngày]])</f>
        <v>Q 3/2022</v>
      </c>
      <c r="E580">
        <f>YEAR(Table6[[#This Row],[Ngày]])</f>
        <v>2022</v>
      </c>
      <c r="F580" t="str">
        <f>VLOOKUP(Table6[[#This Row],[Tên khoản mục]],TUKHOA_CHIPHI!$A$2:$D$42,4,FALSE)</f>
        <v>Chi phí biển đổi</v>
      </c>
      <c r="G580" t="str">
        <f>VLOOKUP(Table6[[#This Row],[Tên khoản mục]],TUKHOA_CHIPHI!$A$2:$D$42,3,FALSE)</f>
        <v>CPPFE04</v>
      </c>
      <c r="H580" t="str">
        <f>VLOOKUP(Table6[[#This Row],[Tên khoản mục]],TUKHOA_CHIPHI!$A$2:$D$42,2,FALSE)</f>
        <v>Platform fee - Etsy</v>
      </c>
      <c r="I580" t="s">
        <v>652</v>
      </c>
      <c r="J580" s="82">
        <v>2055</v>
      </c>
    </row>
    <row r="581" spans="1:10">
      <c r="A581" s="9">
        <v>44820</v>
      </c>
      <c r="B581" s="9" t="str">
        <f>CHOOSE(WEEKDAY(Table6[[#This Row],[Ngày]],1),"CN","T2","T3","T4","T5","T6","T7","CN")</f>
        <v>T6</v>
      </c>
      <c r="C581" t="str">
        <f>"Tháng "&amp;MONTH(Table6[[#This Row],[Ngày]]) &amp; "/" &amp;YEAR(Table6[[#This Row],[Ngày]])</f>
        <v>Tháng 9/2022</v>
      </c>
      <c r="D581" t="str">
        <f>"Q "&amp;IF(Table6[[#This Row],[Ngày]]="","",ROUNDUP(MONTH(Table6[[#This Row],[Ngày]])/3,0)) &amp; "/" &amp;YEAR(Table6[[#This Row],[Ngày]])</f>
        <v>Q 3/2022</v>
      </c>
      <c r="E581">
        <f>YEAR(Table6[[#This Row],[Ngày]])</f>
        <v>2022</v>
      </c>
      <c r="F581" t="str">
        <f>VLOOKUP(Table6[[#This Row],[Tên khoản mục]],TUKHOA_CHIPHI!$A$2:$D$42,4,FALSE)</f>
        <v>Chi phí biển đổi</v>
      </c>
      <c r="G581" t="str">
        <f>VLOOKUP(Table6[[#This Row],[Tên khoản mục]],TUKHOA_CHIPHI!$A$2:$D$42,3,FALSE)</f>
        <v>CPPFE05</v>
      </c>
      <c r="H581" t="str">
        <f>VLOOKUP(Table6[[#This Row],[Tên khoản mục]],TUKHOA_CHIPHI!$A$2:$D$42,2,FALSE)</f>
        <v>Platform fee - Etsy</v>
      </c>
      <c r="I581" t="s">
        <v>653</v>
      </c>
      <c r="J581" s="82">
        <v>2090</v>
      </c>
    </row>
    <row r="582" spans="1:10">
      <c r="A582" s="9">
        <v>44819</v>
      </c>
      <c r="B582" s="9" t="str">
        <f>CHOOSE(WEEKDAY(Table6[[#This Row],[Ngày]],1),"CN","T2","T3","T4","T5","T6","T7","CN")</f>
        <v>T5</v>
      </c>
      <c r="C582" t="str">
        <f>"Tháng "&amp;MONTH(Table6[[#This Row],[Ngày]]) &amp; "/" &amp;YEAR(Table6[[#This Row],[Ngày]])</f>
        <v>Tháng 9/2022</v>
      </c>
      <c r="D582" t="str">
        <f>"Q "&amp;IF(Table6[[#This Row],[Ngày]]="","",ROUNDUP(MONTH(Table6[[#This Row],[Ngày]])/3,0)) &amp; "/" &amp;YEAR(Table6[[#This Row],[Ngày]])</f>
        <v>Q 3/2022</v>
      </c>
      <c r="E582">
        <f>YEAR(Table6[[#This Row],[Ngày]])</f>
        <v>2022</v>
      </c>
      <c r="F582" t="str">
        <f>VLOOKUP(Table6[[#This Row],[Tên khoản mục]],TUKHOA_CHIPHI!$A$2:$D$42,4,FALSE)</f>
        <v>Chi phí biển đổi</v>
      </c>
      <c r="G582" t="str">
        <f>VLOOKUP(Table6[[#This Row],[Tên khoản mục]],TUKHOA_CHIPHI!$A$2:$D$42,3,FALSE)</f>
        <v>CPPFE06</v>
      </c>
      <c r="H582" t="str">
        <f>VLOOKUP(Table6[[#This Row],[Tên khoản mục]],TUKHOA_CHIPHI!$A$2:$D$42,2,FALSE)</f>
        <v>Platform fee - Etsy</v>
      </c>
      <c r="I582" s="6" t="s">
        <v>654</v>
      </c>
      <c r="J582" s="82">
        <v>2135</v>
      </c>
    </row>
    <row r="583" spans="1:10">
      <c r="A583" s="9">
        <v>44819</v>
      </c>
      <c r="B583" s="9" t="str">
        <f>CHOOSE(WEEKDAY(Table6[[#This Row],[Ngày]],1),"CN","T2","T3","T4","T5","T6","T7","CN")</f>
        <v>T5</v>
      </c>
      <c r="C583" t="str">
        <f>"Tháng "&amp;MONTH(Table6[[#This Row],[Ngày]]) &amp; "/" &amp;YEAR(Table6[[#This Row],[Ngày]])</f>
        <v>Tháng 9/2022</v>
      </c>
      <c r="D583" t="str">
        <f>"Q "&amp;IF(Table6[[#This Row],[Ngày]]="","",ROUNDUP(MONTH(Table6[[#This Row],[Ngày]])/3,0)) &amp; "/" &amp;YEAR(Table6[[#This Row],[Ngày]])</f>
        <v>Q 3/2022</v>
      </c>
      <c r="E583">
        <f>YEAR(Table6[[#This Row],[Ngày]])</f>
        <v>2022</v>
      </c>
      <c r="F583" t="str">
        <f>VLOOKUP(Table6[[#This Row],[Tên khoản mục]],TUKHOA_CHIPHI!$A$2:$D$42,4,FALSE)</f>
        <v>Chi phí biển đổi</v>
      </c>
      <c r="G583" t="str">
        <f>VLOOKUP(Table6[[#This Row],[Tên khoản mục]],TUKHOA_CHIPHI!$A$2:$D$42,3,FALSE)</f>
        <v>CPMRFB01</v>
      </c>
      <c r="H583" t="str">
        <f>VLOOKUP(Table6[[#This Row],[Tên khoản mục]],TUKHOA_CHIPHI!$A$2:$D$42,2,FALSE)</f>
        <v>Marketing</v>
      </c>
      <c r="I583" t="s">
        <v>632</v>
      </c>
      <c r="J583" s="82">
        <v>1722</v>
      </c>
    </row>
    <row r="584" spans="1:10">
      <c r="A584" s="9">
        <v>44819</v>
      </c>
      <c r="B584" s="9" t="str">
        <f>CHOOSE(WEEKDAY(Table6[[#This Row],[Ngày]],1),"CN","T2","T3","T4","T5","T6","T7","CN")</f>
        <v>T5</v>
      </c>
      <c r="C584" t="str">
        <f>"Tháng "&amp;MONTH(Table6[[#This Row],[Ngày]]) &amp; "/" &amp;YEAR(Table6[[#This Row],[Ngày]])</f>
        <v>Tháng 9/2022</v>
      </c>
      <c r="D584" t="str">
        <f>"Q "&amp;IF(Table6[[#This Row],[Ngày]]="","",ROUNDUP(MONTH(Table6[[#This Row],[Ngày]])/3,0)) &amp; "/" &amp;YEAR(Table6[[#This Row],[Ngày]])</f>
        <v>Q 3/2022</v>
      </c>
      <c r="E584">
        <f>YEAR(Table6[[#This Row],[Ngày]])</f>
        <v>2022</v>
      </c>
      <c r="F584" t="str">
        <f>VLOOKUP(Table6[[#This Row],[Tên khoản mục]],TUKHOA_CHIPHI!$A$2:$D$42,4,FALSE)</f>
        <v>Chi phí biển đổi</v>
      </c>
      <c r="G584" t="str">
        <f>VLOOKUP(Table6[[#This Row],[Tên khoản mục]],TUKHOA_CHIPHI!$A$2:$D$42,3,FALSE)</f>
        <v>CPMRFB02</v>
      </c>
      <c r="H584" t="str">
        <f>VLOOKUP(Table6[[#This Row],[Tên khoản mục]],TUKHOA_CHIPHI!$A$2:$D$42,2,FALSE)</f>
        <v>Marketing</v>
      </c>
      <c r="I584" t="s">
        <v>633</v>
      </c>
      <c r="J584" s="82">
        <v>1733</v>
      </c>
    </row>
    <row r="585" spans="1:10">
      <c r="A585" s="9">
        <v>44819</v>
      </c>
      <c r="B585" s="9" t="str">
        <f>CHOOSE(WEEKDAY(Table6[[#This Row],[Ngày]],1),"CN","T2","T3","T4","T5","T6","T7","CN")</f>
        <v>T5</v>
      </c>
      <c r="C585" t="str">
        <f>"Tháng "&amp;MONTH(Table6[[#This Row],[Ngày]]) &amp; "/" &amp;YEAR(Table6[[#This Row],[Ngày]])</f>
        <v>Tháng 9/2022</v>
      </c>
      <c r="D585" t="str">
        <f>"Q "&amp;IF(Table6[[#This Row],[Ngày]]="","",ROUNDUP(MONTH(Table6[[#This Row],[Ngày]])/3,0)) &amp; "/" &amp;YEAR(Table6[[#This Row],[Ngày]])</f>
        <v>Q 3/2022</v>
      </c>
      <c r="E585">
        <f>YEAR(Table6[[#This Row],[Ngày]])</f>
        <v>2022</v>
      </c>
      <c r="F585" t="str">
        <f>VLOOKUP(Table6[[#This Row],[Tên khoản mục]],TUKHOA_CHIPHI!$A$2:$D$42,4,FALSE)</f>
        <v>Chi phí biển đổi</v>
      </c>
      <c r="G585" t="str">
        <f>VLOOKUP(Table6[[#This Row],[Tên khoản mục]],TUKHOA_CHIPHI!$A$2:$D$42,3,FALSE)</f>
        <v>CPMRYTB01</v>
      </c>
      <c r="H585" t="str">
        <f>VLOOKUP(Table6[[#This Row],[Tên khoản mục]],TUKHOA_CHIPHI!$A$2:$D$42,2,FALSE)</f>
        <v>Marketing</v>
      </c>
      <c r="I585" t="s">
        <v>636</v>
      </c>
      <c r="J585" s="82">
        <v>1687</v>
      </c>
    </row>
    <row r="586" spans="1:10">
      <c r="A586" s="9">
        <v>44818</v>
      </c>
      <c r="B586" s="9" t="str">
        <f>CHOOSE(WEEKDAY(Table6[[#This Row],[Ngày]],1),"CN","T2","T3","T4","T5","T6","T7","CN")</f>
        <v>T4</v>
      </c>
      <c r="C586" t="str">
        <f>"Tháng "&amp;MONTH(Table6[[#This Row],[Ngày]]) &amp; "/" &amp;YEAR(Table6[[#This Row],[Ngày]])</f>
        <v>Tháng 9/2022</v>
      </c>
      <c r="D586" t="str">
        <f>"Q "&amp;IF(Table6[[#This Row],[Ngày]]="","",ROUNDUP(MONTH(Table6[[#This Row],[Ngày]])/3,0)) &amp; "/" &amp;YEAR(Table6[[#This Row],[Ngày]])</f>
        <v>Q 3/2022</v>
      </c>
      <c r="E586">
        <f>YEAR(Table6[[#This Row],[Ngày]])</f>
        <v>2022</v>
      </c>
      <c r="F586" t="str">
        <f>VLOOKUP(Table6[[#This Row],[Tên khoản mục]],TUKHOA_CHIPHI!$A$2:$D$42,4,FALSE)</f>
        <v>Chi phí biển đổi</v>
      </c>
      <c r="G586" t="str">
        <f>VLOOKUP(Table6[[#This Row],[Tên khoản mục]],TUKHOA_CHIPHI!$A$2:$D$42,3,FALSE)</f>
        <v>CPMRYTB01</v>
      </c>
      <c r="H586" t="str">
        <f>VLOOKUP(Table6[[#This Row],[Tên khoản mục]],TUKHOA_CHIPHI!$A$2:$D$42,2,FALSE)</f>
        <v>Marketing</v>
      </c>
      <c r="I586" t="s">
        <v>636</v>
      </c>
      <c r="J586" s="82">
        <v>1729</v>
      </c>
    </row>
    <row r="587" spans="1:10">
      <c r="A587" s="9">
        <v>44818</v>
      </c>
      <c r="B587" s="9" t="str">
        <f>CHOOSE(WEEKDAY(Table6[[#This Row],[Ngày]],1),"CN","T2","T3","T4","T5","T6","T7","CN")</f>
        <v>T4</v>
      </c>
      <c r="C587" t="str">
        <f>"Tháng "&amp;MONTH(Table6[[#This Row],[Ngày]]) &amp; "/" &amp;YEAR(Table6[[#This Row],[Ngày]])</f>
        <v>Tháng 9/2022</v>
      </c>
      <c r="D587" t="str">
        <f>"Q "&amp;IF(Table6[[#This Row],[Ngày]]="","",ROUNDUP(MONTH(Table6[[#This Row],[Ngày]])/3,0)) &amp; "/" &amp;YEAR(Table6[[#This Row],[Ngày]])</f>
        <v>Q 3/2022</v>
      </c>
      <c r="E587">
        <f>YEAR(Table6[[#This Row],[Ngày]])</f>
        <v>2022</v>
      </c>
      <c r="F587" t="str">
        <f>VLOOKUP(Table6[[#This Row],[Tên khoản mục]],TUKHOA_CHIPHI!$A$2:$D$42,4,FALSE)</f>
        <v>Chi phí biển đổi</v>
      </c>
      <c r="G587" t="str">
        <f>VLOOKUP(Table6[[#This Row],[Tên khoản mục]],TUKHOA_CHIPHI!$A$2:$D$42,3,FALSE)</f>
        <v>CPMREC01</v>
      </c>
      <c r="H587" t="str">
        <f>VLOOKUP(Table6[[#This Row],[Tên khoản mục]],TUKHOA_CHIPHI!$A$2:$D$42,2,FALSE)</f>
        <v>Marketing</v>
      </c>
      <c r="I587" t="s">
        <v>641</v>
      </c>
      <c r="J587" s="82">
        <v>1863</v>
      </c>
    </row>
    <row r="588" spans="1:10">
      <c r="A588" s="9">
        <v>44818</v>
      </c>
      <c r="B588" s="9" t="str">
        <f>CHOOSE(WEEKDAY(Table6[[#This Row],[Ngày]],1),"CN","T2","T3","T4","T5","T6","T7","CN")</f>
        <v>T4</v>
      </c>
      <c r="C588" t="str">
        <f>"Tháng "&amp;MONTH(Table6[[#This Row],[Ngày]]) &amp; "/" &amp;YEAR(Table6[[#This Row],[Ngày]])</f>
        <v>Tháng 9/2022</v>
      </c>
      <c r="D588" t="str">
        <f>"Q "&amp;IF(Table6[[#This Row],[Ngày]]="","",ROUNDUP(MONTH(Table6[[#This Row],[Ngày]])/3,0)) &amp; "/" &amp;YEAR(Table6[[#This Row],[Ngày]])</f>
        <v>Q 3/2022</v>
      </c>
      <c r="E588">
        <f>YEAR(Table6[[#This Row],[Ngày]])</f>
        <v>2022</v>
      </c>
      <c r="F588" t="str">
        <f>VLOOKUP(Table6[[#This Row],[Tên khoản mục]],TUKHOA_CHIPHI!$A$2:$D$42,4,FALSE)</f>
        <v>Chi phí biển đổi</v>
      </c>
      <c r="G588" t="str">
        <f>VLOOKUP(Table6[[#This Row],[Tên khoản mục]],TUKHOA_CHIPHI!$A$2:$D$42,3,FALSE)</f>
        <v>CPMREC02</v>
      </c>
      <c r="H588" t="str">
        <f>VLOOKUP(Table6[[#This Row],[Tên khoản mục]],TUKHOA_CHIPHI!$A$2:$D$42,2,FALSE)</f>
        <v>Marketing</v>
      </c>
      <c r="I588" t="s">
        <v>642</v>
      </c>
      <c r="J588" s="82">
        <v>1747</v>
      </c>
    </row>
    <row r="589" spans="1:10">
      <c r="A589" s="9">
        <v>44814</v>
      </c>
      <c r="B589" s="9" t="str">
        <f>CHOOSE(WEEKDAY(Table6[[#This Row],[Ngày]],1),"CN","T2","T3","T4","T5","T6","T7","CN")</f>
        <v>T7</v>
      </c>
      <c r="C589" t="str">
        <f>"Tháng "&amp;MONTH(Table6[[#This Row],[Ngày]]) &amp; "/" &amp;YEAR(Table6[[#This Row],[Ngày]])</f>
        <v>Tháng 9/2022</v>
      </c>
      <c r="D589" t="str">
        <f>"Q "&amp;IF(Table6[[#This Row],[Ngày]]="","",ROUNDUP(MONTH(Table6[[#This Row],[Ngày]])/3,0)) &amp; "/" &amp;YEAR(Table6[[#This Row],[Ngày]])</f>
        <v>Q 3/2022</v>
      </c>
      <c r="E589">
        <f>YEAR(Table6[[#This Row],[Ngày]])</f>
        <v>2022</v>
      </c>
      <c r="F589" t="str">
        <f>VLOOKUP(Table6[[#This Row],[Tên khoản mục]],TUKHOA_CHIPHI!$A$2:$D$42,4,FALSE)</f>
        <v>Chi phí biển đổi</v>
      </c>
      <c r="G589" t="str">
        <f>VLOOKUP(Table6[[#This Row],[Tên khoản mục]],TUKHOA_CHIPHI!$A$2:$D$42,3,FALSE)</f>
        <v>CPPFA01</v>
      </c>
      <c r="H589" t="str">
        <f>VLOOKUP(Table6[[#This Row],[Tên khoản mục]],TUKHOA_CHIPHI!$A$2:$D$42,2,FALSE)</f>
        <v>Platform fee - Amazon</v>
      </c>
      <c r="I589" t="s">
        <v>643</v>
      </c>
      <c r="J589" s="82">
        <v>4151</v>
      </c>
    </row>
    <row r="590" spans="1:10">
      <c r="A590" s="9">
        <v>44814</v>
      </c>
      <c r="B590" s="9" t="str">
        <f>CHOOSE(WEEKDAY(Table6[[#This Row],[Ngày]],1),"CN","T2","T3","T4","T5","T6","T7","CN")</f>
        <v>T7</v>
      </c>
      <c r="C590" t="str">
        <f>"Tháng "&amp;MONTH(Table6[[#This Row],[Ngày]]) &amp; "/" &amp;YEAR(Table6[[#This Row],[Ngày]])</f>
        <v>Tháng 9/2022</v>
      </c>
      <c r="D590" t="str">
        <f>"Q "&amp;IF(Table6[[#This Row],[Ngày]]="","",ROUNDUP(MONTH(Table6[[#This Row],[Ngày]])/3,0)) &amp; "/" &amp;YEAR(Table6[[#This Row],[Ngày]])</f>
        <v>Q 3/2022</v>
      </c>
      <c r="E590">
        <f>YEAR(Table6[[#This Row],[Ngày]])</f>
        <v>2022</v>
      </c>
      <c r="F590" t="str">
        <f>VLOOKUP(Table6[[#This Row],[Tên khoản mục]],TUKHOA_CHIPHI!$A$2:$D$42,4,FALSE)</f>
        <v>Chi phí biển đổi</v>
      </c>
      <c r="G590" t="str">
        <f>VLOOKUP(Table6[[#This Row],[Tên khoản mục]],TUKHOA_CHIPHI!$A$2:$D$42,3,FALSE)</f>
        <v>CPPFA02</v>
      </c>
      <c r="H590" t="str">
        <f>VLOOKUP(Table6[[#This Row],[Tên khoản mục]],TUKHOA_CHIPHI!$A$2:$D$42,2,FALSE)</f>
        <v>Platform fee - Amazon</v>
      </c>
      <c r="I590" t="s">
        <v>644</v>
      </c>
      <c r="J590" s="82">
        <v>4188</v>
      </c>
    </row>
    <row r="591" spans="1:10">
      <c r="A591" s="9">
        <v>44813</v>
      </c>
      <c r="B591" s="9" t="str">
        <f>CHOOSE(WEEKDAY(Table6[[#This Row],[Ngày]],1),"CN","T2","T3","T4","T5","T6","T7","CN")</f>
        <v>T6</v>
      </c>
      <c r="C591" t="str">
        <f>"Tháng "&amp;MONTH(Table6[[#This Row],[Ngày]]) &amp; "/" &amp;YEAR(Table6[[#This Row],[Ngày]])</f>
        <v>Tháng 9/2022</v>
      </c>
      <c r="D591" t="str">
        <f>"Q "&amp;IF(Table6[[#This Row],[Ngày]]="","",ROUNDUP(MONTH(Table6[[#This Row],[Ngày]])/3,0)) &amp; "/" &amp;YEAR(Table6[[#This Row],[Ngày]])</f>
        <v>Q 3/2022</v>
      </c>
      <c r="E591">
        <f>YEAR(Table6[[#This Row],[Ngày]])</f>
        <v>2022</v>
      </c>
      <c r="F591" t="str">
        <f>VLOOKUP(Table6[[#This Row],[Tên khoản mục]],TUKHOA_CHIPHI!$A$2:$D$42,4,FALSE)</f>
        <v>Chi phí biển đổi</v>
      </c>
      <c r="G591" t="str">
        <f>VLOOKUP(Table6[[#This Row],[Tên khoản mục]],TUKHOA_CHIPHI!$A$2:$D$42,3,FALSE)</f>
        <v>CPPFA03</v>
      </c>
      <c r="H591" t="str">
        <f>VLOOKUP(Table6[[#This Row],[Tên khoản mục]],TUKHOA_CHIPHI!$A$2:$D$42,2,FALSE)</f>
        <v>Platform fee - Amazon</v>
      </c>
      <c r="I591" t="s">
        <v>645</v>
      </c>
      <c r="J591" s="82">
        <v>4143</v>
      </c>
    </row>
    <row r="592" spans="1:10">
      <c r="A592" s="9">
        <v>44813</v>
      </c>
      <c r="B592" s="9" t="str">
        <f>CHOOSE(WEEKDAY(Table6[[#This Row],[Ngày]],1),"CN","T2","T3","T4","T5","T6","T7","CN")</f>
        <v>T6</v>
      </c>
      <c r="C592" t="str">
        <f>"Tháng "&amp;MONTH(Table6[[#This Row],[Ngày]]) &amp; "/" &amp;YEAR(Table6[[#This Row],[Ngày]])</f>
        <v>Tháng 9/2022</v>
      </c>
      <c r="D592" t="str">
        <f>"Q "&amp;IF(Table6[[#This Row],[Ngày]]="","",ROUNDUP(MONTH(Table6[[#This Row],[Ngày]])/3,0)) &amp; "/" &amp;YEAR(Table6[[#This Row],[Ngày]])</f>
        <v>Q 3/2022</v>
      </c>
      <c r="E592">
        <f>YEAR(Table6[[#This Row],[Ngày]])</f>
        <v>2022</v>
      </c>
      <c r="F592" t="str">
        <f>VLOOKUP(Table6[[#This Row],[Tên khoản mục]],TUKHOA_CHIPHI!$A$2:$D$42,4,FALSE)</f>
        <v>Chi phí biển đổi</v>
      </c>
      <c r="G592" t="str">
        <f>VLOOKUP(Table6[[#This Row],[Tên khoản mục]],TUKHOA_CHIPHI!$A$2:$D$42,3,FALSE)</f>
        <v>CPPFA04</v>
      </c>
      <c r="H592" t="str">
        <f>VLOOKUP(Table6[[#This Row],[Tên khoản mục]],TUKHOA_CHIPHI!$A$2:$D$42,2,FALSE)</f>
        <v>Platform fee - Amazon</v>
      </c>
      <c r="I592" t="s">
        <v>646</v>
      </c>
      <c r="J592" s="82">
        <v>4219</v>
      </c>
    </row>
    <row r="593" spans="1:10">
      <c r="A593" s="9">
        <v>44813</v>
      </c>
      <c r="B593" s="9" t="str">
        <f>CHOOSE(WEEKDAY(Table6[[#This Row],[Ngày]],1),"CN","T2","T3","T4","T5","T6","T7","CN")</f>
        <v>T6</v>
      </c>
      <c r="C593" t="str">
        <f>"Tháng "&amp;MONTH(Table6[[#This Row],[Ngày]]) &amp; "/" &amp;YEAR(Table6[[#This Row],[Ngày]])</f>
        <v>Tháng 9/2022</v>
      </c>
      <c r="D593" t="str">
        <f>"Q "&amp;IF(Table6[[#This Row],[Ngày]]="","",ROUNDUP(MONTH(Table6[[#This Row],[Ngày]])/3,0)) &amp; "/" &amp;YEAR(Table6[[#This Row],[Ngày]])</f>
        <v>Q 3/2022</v>
      </c>
      <c r="E593">
        <f>YEAR(Table6[[#This Row],[Ngày]])</f>
        <v>2022</v>
      </c>
      <c r="F593" t="str">
        <f>VLOOKUP(Table6[[#This Row],[Tên khoản mục]],TUKHOA_CHIPHI!$A$2:$D$42,4,FALSE)</f>
        <v>Chi phí biển đổi</v>
      </c>
      <c r="G593" t="str">
        <f>VLOOKUP(Table6[[#This Row],[Tên khoản mục]],TUKHOA_CHIPHI!$A$2:$D$42,3,FALSE)</f>
        <v>CPPFA05</v>
      </c>
      <c r="H593" t="str">
        <f>VLOOKUP(Table6[[#This Row],[Tên khoản mục]],TUKHOA_CHIPHI!$A$2:$D$42,2,FALSE)</f>
        <v>Platform fee - Amazon</v>
      </c>
      <c r="I593" t="s">
        <v>647</v>
      </c>
      <c r="J593" s="82">
        <v>4177</v>
      </c>
    </row>
    <row r="594" spans="1:10">
      <c r="A594" s="9">
        <v>44811</v>
      </c>
      <c r="B594" s="9" t="str">
        <f>CHOOSE(WEEKDAY(Table6[[#This Row],[Ngày]],1),"CN","T2","T3","T4","T5","T6","T7","CN")</f>
        <v>T4</v>
      </c>
      <c r="C594" t="str">
        <f>"Tháng "&amp;MONTH(Table6[[#This Row],[Ngày]]) &amp; "/" &amp;YEAR(Table6[[#This Row],[Ngày]])</f>
        <v>Tháng 9/2022</v>
      </c>
      <c r="D594" t="str">
        <f>"Q "&amp;IF(Table6[[#This Row],[Ngày]]="","",ROUNDUP(MONTH(Table6[[#This Row],[Ngày]])/3,0)) &amp; "/" &amp;YEAR(Table6[[#This Row],[Ngày]])</f>
        <v>Q 3/2022</v>
      </c>
      <c r="E594">
        <f>YEAR(Table6[[#This Row],[Ngày]])</f>
        <v>2022</v>
      </c>
      <c r="F594" t="str">
        <f>VLOOKUP(Table6[[#This Row],[Tên khoản mục]],TUKHOA_CHIPHI!$A$2:$D$42,4,FALSE)</f>
        <v>Chi phí biển đổi</v>
      </c>
      <c r="G594" t="str">
        <f>VLOOKUP(Table6[[#This Row],[Tên khoản mục]],TUKHOA_CHIPHI!$A$2:$D$42,3,FALSE)</f>
        <v>CPPFA06</v>
      </c>
      <c r="H594" t="str">
        <f>VLOOKUP(Table6[[#This Row],[Tên khoản mục]],TUKHOA_CHIPHI!$A$2:$D$42,2,FALSE)</f>
        <v>Platform fee - Amazon</v>
      </c>
      <c r="I594" t="s">
        <v>648</v>
      </c>
      <c r="J594" s="82">
        <v>4222</v>
      </c>
    </row>
    <row r="595" spans="1:10">
      <c r="A595" s="9">
        <v>44806</v>
      </c>
      <c r="B595" s="9" t="str">
        <f>CHOOSE(WEEKDAY(Table6[[#This Row],[Ngày]],1),"CN","T2","T3","T4","T5","T6","T7","CN")</f>
        <v>T6</v>
      </c>
      <c r="C595" t="str">
        <f>"Tháng "&amp;MONTH(Table6[[#This Row],[Ngày]]) &amp; "/" &amp;YEAR(Table6[[#This Row],[Ngày]])</f>
        <v>Tháng 9/2022</v>
      </c>
      <c r="D595" t="str">
        <f>"Q "&amp;IF(Table6[[#This Row],[Ngày]]="","",ROUNDUP(MONTH(Table6[[#This Row],[Ngày]])/3,0)) &amp; "/" &amp;YEAR(Table6[[#This Row],[Ngày]])</f>
        <v>Q 3/2022</v>
      </c>
      <c r="E595">
        <f>YEAR(Table6[[#This Row],[Ngày]])</f>
        <v>2022</v>
      </c>
      <c r="F595" t="str">
        <f>VLOOKUP(Table6[[#This Row],[Tên khoản mục]],TUKHOA_CHIPHI!$A$2:$D$42,4,FALSE)</f>
        <v>Chi phí biển đổi</v>
      </c>
      <c r="G595" t="str">
        <f>VLOOKUP(Table6[[#This Row],[Tên khoản mục]],TUKHOA_CHIPHI!$A$2:$D$42,3,FALSE)</f>
        <v>CPPFE01</v>
      </c>
      <c r="H595" t="str">
        <f>VLOOKUP(Table6[[#This Row],[Tên khoản mục]],TUKHOA_CHIPHI!$A$2:$D$42,2,FALSE)</f>
        <v>Platform fee - Etsy</v>
      </c>
      <c r="I595" t="s">
        <v>649</v>
      </c>
      <c r="J595" s="82">
        <v>2191</v>
      </c>
    </row>
    <row r="596" spans="1:10">
      <c r="A596" s="9">
        <v>44806</v>
      </c>
      <c r="B596" s="9" t="str">
        <f>CHOOSE(WEEKDAY(Table6[[#This Row],[Ngày]],1),"CN","T2","T3","T4","T5","T6","T7","CN")</f>
        <v>T6</v>
      </c>
      <c r="C596" t="str">
        <f>"Tháng "&amp;MONTH(Table6[[#This Row],[Ngày]]) &amp; "/" &amp;YEAR(Table6[[#This Row],[Ngày]])</f>
        <v>Tháng 9/2022</v>
      </c>
      <c r="D596" t="str">
        <f>"Q "&amp;IF(Table6[[#This Row],[Ngày]]="","",ROUNDUP(MONTH(Table6[[#This Row],[Ngày]])/3,0)) &amp; "/" &amp;YEAR(Table6[[#This Row],[Ngày]])</f>
        <v>Q 3/2022</v>
      </c>
      <c r="E596">
        <f>YEAR(Table6[[#This Row],[Ngày]])</f>
        <v>2022</v>
      </c>
      <c r="F596" t="str">
        <f>VLOOKUP(Table6[[#This Row],[Tên khoản mục]],TUKHOA_CHIPHI!$A$2:$D$42,4,FALSE)</f>
        <v>Chi phí biển đổi</v>
      </c>
      <c r="G596" t="str">
        <f>VLOOKUP(Table6[[#This Row],[Tên khoản mục]],TUKHOA_CHIPHI!$A$2:$D$42,3,FALSE)</f>
        <v>CPPFE02</v>
      </c>
      <c r="H596" t="str">
        <f>VLOOKUP(Table6[[#This Row],[Tên khoản mục]],TUKHOA_CHIPHI!$A$2:$D$42,2,FALSE)</f>
        <v>Platform fee - Etsy</v>
      </c>
      <c r="I596" t="s">
        <v>650</v>
      </c>
      <c r="J596" s="82">
        <v>2192</v>
      </c>
    </row>
    <row r="597" spans="1:10">
      <c r="A597" s="9">
        <v>44806</v>
      </c>
      <c r="B597" s="9" t="str">
        <f>CHOOSE(WEEKDAY(Table6[[#This Row],[Ngày]],1),"CN","T2","T3","T4","T5","T6","T7","CN")</f>
        <v>T6</v>
      </c>
      <c r="C597" t="str">
        <f>"Tháng "&amp;MONTH(Table6[[#This Row],[Ngày]]) &amp; "/" &amp;YEAR(Table6[[#This Row],[Ngày]])</f>
        <v>Tháng 9/2022</v>
      </c>
      <c r="D597" t="str">
        <f>"Q "&amp;IF(Table6[[#This Row],[Ngày]]="","",ROUNDUP(MONTH(Table6[[#This Row],[Ngày]])/3,0)) &amp; "/" &amp;YEAR(Table6[[#This Row],[Ngày]])</f>
        <v>Q 3/2022</v>
      </c>
      <c r="E597">
        <f>YEAR(Table6[[#This Row],[Ngày]])</f>
        <v>2022</v>
      </c>
      <c r="F597" t="str">
        <f>VLOOKUP(Table6[[#This Row],[Tên khoản mục]],TUKHOA_CHIPHI!$A$2:$D$42,4,FALSE)</f>
        <v>Chi phí biển đổi</v>
      </c>
      <c r="G597" t="str">
        <f>VLOOKUP(Table6[[#This Row],[Tên khoản mục]],TUKHOA_CHIPHI!$A$2:$D$42,3,FALSE)</f>
        <v>CPPFE03</v>
      </c>
      <c r="H597" t="str">
        <f>VLOOKUP(Table6[[#This Row],[Tên khoản mục]],TUKHOA_CHIPHI!$A$2:$D$42,2,FALSE)</f>
        <v>Platform fee - Etsy</v>
      </c>
      <c r="I597" t="s">
        <v>651</v>
      </c>
      <c r="J597" s="82">
        <v>2132</v>
      </c>
    </row>
    <row r="598" spans="1:10">
      <c r="A598" s="9">
        <v>44806</v>
      </c>
      <c r="B598" s="9" t="str">
        <f>CHOOSE(WEEKDAY(Table6[[#This Row],[Ngày]],1),"CN","T2","T3","T4","T5","T6","T7","CN")</f>
        <v>T6</v>
      </c>
      <c r="C598" t="str">
        <f>"Tháng "&amp;MONTH(Table6[[#This Row],[Ngày]]) &amp; "/" &amp;YEAR(Table6[[#This Row],[Ngày]])</f>
        <v>Tháng 9/2022</v>
      </c>
      <c r="D598" t="str">
        <f>"Q "&amp;IF(Table6[[#This Row],[Ngày]]="","",ROUNDUP(MONTH(Table6[[#This Row],[Ngày]])/3,0)) &amp; "/" &amp;YEAR(Table6[[#This Row],[Ngày]])</f>
        <v>Q 3/2022</v>
      </c>
      <c r="E598">
        <f>YEAR(Table6[[#This Row],[Ngày]])</f>
        <v>2022</v>
      </c>
      <c r="F598" t="str">
        <f>VLOOKUP(Table6[[#This Row],[Tên khoản mục]],TUKHOA_CHIPHI!$A$2:$D$42,4,FALSE)</f>
        <v>Chi phí biển đổi</v>
      </c>
      <c r="G598" t="str">
        <f>VLOOKUP(Table6[[#This Row],[Tên khoản mục]],TUKHOA_CHIPHI!$A$2:$D$42,3,FALSE)</f>
        <v>CPPFE04</v>
      </c>
      <c r="H598" t="str">
        <f>VLOOKUP(Table6[[#This Row],[Tên khoản mục]],TUKHOA_CHIPHI!$A$2:$D$42,2,FALSE)</f>
        <v>Platform fee - Etsy</v>
      </c>
      <c r="I598" t="s">
        <v>652</v>
      </c>
      <c r="J598" s="82">
        <v>2063</v>
      </c>
    </row>
    <row r="599" spans="1:10">
      <c r="A599" s="9">
        <v>44806</v>
      </c>
      <c r="B599" s="9" t="str">
        <f>CHOOSE(WEEKDAY(Table6[[#This Row],[Ngày]],1),"CN","T2","T3","T4","T5","T6","T7","CN")</f>
        <v>T6</v>
      </c>
      <c r="C599" t="str">
        <f>"Tháng "&amp;MONTH(Table6[[#This Row],[Ngày]]) &amp; "/" &amp;YEAR(Table6[[#This Row],[Ngày]])</f>
        <v>Tháng 9/2022</v>
      </c>
      <c r="D599" t="str">
        <f>"Q "&amp;IF(Table6[[#This Row],[Ngày]]="","",ROUNDUP(MONTH(Table6[[#This Row],[Ngày]])/3,0)) &amp; "/" &amp;YEAR(Table6[[#This Row],[Ngày]])</f>
        <v>Q 3/2022</v>
      </c>
      <c r="E599">
        <f>YEAR(Table6[[#This Row],[Ngày]])</f>
        <v>2022</v>
      </c>
      <c r="F599" t="str">
        <f>VLOOKUP(Table6[[#This Row],[Tên khoản mục]],TUKHOA_CHIPHI!$A$2:$D$42,4,FALSE)</f>
        <v>Chi phí biển đổi</v>
      </c>
      <c r="G599" t="str">
        <f>VLOOKUP(Table6[[#This Row],[Tên khoản mục]],TUKHOA_CHIPHI!$A$2:$D$42,3,FALSE)</f>
        <v>CPPFE05</v>
      </c>
      <c r="H599" t="str">
        <f>VLOOKUP(Table6[[#This Row],[Tên khoản mục]],TUKHOA_CHIPHI!$A$2:$D$42,2,FALSE)</f>
        <v>Platform fee - Etsy</v>
      </c>
      <c r="I599" t="s">
        <v>653</v>
      </c>
      <c r="J599" s="82">
        <v>2128</v>
      </c>
    </row>
    <row r="600" spans="1:10">
      <c r="A600" s="9">
        <v>44806</v>
      </c>
      <c r="B600" s="9" t="str">
        <f>CHOOSE(WEEKDAY(Table6[[#This Row],[Ngày]],1),"CN","T2","T3","T4","T5","T6","T7","CN")</f>
        <v>T6</v>
      </c>
      <c r="C600" t="str">
        <f>"Tháng "&amp;MONTH(Table6[[#This Row],[Ngày]]) &amp; "/" &amp;YEAR(Table6[[#This Row],[Ngày]])</f>
        <v>Tháng 9/2022</v>
      </c>
      <c r="D600" t="str">
        <f>"Q "&amp;IF(Table6[[#This Row],[Ngày]]="","",ROUNDUP(MONTH(Table6[[#This Row],[Ngày]])/3,0)) &amp; "/" &amp;YEAR(Table6[[#This Row],[Ngày]])</f>
        <v>Q 3/2022</v>
      </c>
      <c r="E600">
        <f>YEAR(Table6[[#This Row],[Ngày]])</f>
        <v>2022</v>
      </c>
      <c r="F600" t="str">
        <f>VLOOKUP(Table6[[#This Row],[Tên khoản mục]],TUKHOA_CHIPHI!$A$2:$D$42,4,FALSE)</f>
        <v>Chi phí biển đổi</v>
      </c>
      <c r="G600" t="str">
        <f>VLOOKUP(Table6[[#This Row],[Tên khoản mục]],TUKHOA_CHIPHI!$A$2:$D$42,3,FALSE)</f>
        <v>CPPFE06</v>
      </c>
      <c r="H600" t="str">
        <f>VLOOKUP(Table6[[#This Row],[Tên khoản mục]],TUKHOA_CHIPHI!$A$2:$D$42,2,FALSE)</f>
        <v>Platform fee - Etsy</v>
      </c>
      <c r="I600" t="s">
        <v>654</v>
      </c>
      <c r="J600" s="82">
        <v>2079</v>
      </c>
    </row>
    <row r="601" spans="1:10">
      <c r="A601" s="9">
        <v>44806</v>
      </c>
      <c r="B601" s="9" t="str">
        <f>CHOOSE(WEEKDAY(Table6[[#This Row],[Ngày]],1),"CN","T2","T3","T4","T5","T6","T7","CN")</f>
        <v>T6</v>
      </c>
      <c r="C601" t="str">
        <f>"Tháng "&amp;MONTH(Table6[[#This Row],[Ngày]]) &amp; "/" &amp;YEAR(Table6[[#This Row],[Ngày]])</f>
        <v>Tháng 9/2022</v>
      </c>
      <c r="D601" t="str">
        <f>"Q "&amp;IF(Table6[[#This Row],[Ngày]]="","",ROUNDUP(MONTH(Table6[[#This Row],[Ngày]])/3,0)) &amp; "/" &amp;YEAR(Table6[[#This Row],[Ngày]])</f>
        <v>Q 3/2022</v>
      </c>
      <c r="E601">
        <f>YEAR(Table6[[#This Row],[Ngày]])</f>
        <v>2022</v>
      </c>
      <c r="F601" t="str">
        <f>VLOOKUP(Table6[[#This Row],[Tên khoản mục]],TUKHOA_CHIPHI!$A$2:$D$42,4,FALSE)</f>
        <v>Chi phí cố định</v>
      </c>
      <c r="G601" t="str">
        <f>VLOOKUP(Table6[[#This Row],[Tên khoản mục]],TUKHOA_CHIPHI!$A$2:$D$42,3,FALSE)</f>
        <v>CPNS01</v>
      </c>
      <c r="H601" t="str">
        <f>VLOOKUP(Table6[[#This Row],[Tên khoản mục]],TUKHOA_CHIPHI!$A$2:$D$42,2,FALSE)</f>
        <v>Nhân sự</v>
      </c>
      <c r="I601" t="s">
        <v>577</v>
      </c>
      <c r="J601" s="82">
        <v>1165</v>
      </c>
    </row>
    <row r="602" spans="1:10">
      <c r="A602" s="9">
        <v>44805</v>
      </c>
      <c r="B602" s="9" t="str">
        <f>CHOOSE(WEEKDAY(Table6[[#This Row],[Ngày]],1),"CN","T2","T3","T4","T5","T6","T7","CN")</f>
        <v>T5</v>
      </c>
      <c r="C602" t="str">
        <f>"Tháng "&amp;MONTH(Table6[[#This Row],[Ngày]]) &amp; "/" &amp;YEAR(Table6[[#This Row],[Ngày]])</f>
        <v>Tháng 9/2022</v>
      </c>
      <c r="D602" t="str">
        <f>"Q "&amp;IF(Table6[[#This Row],[Ngày]]="","",ROUNDUP(MONTH(Table6[[#This Row],[Ngày]])/3,0)) &amp; "/" &amp;YEAR(Table6[[#This Row],[Ngày]])</f>
        <v>Q 3/2022</v>
      </c>
      <c r="E602">
        <f>YEAR(Table6[[#This Row],[Ngày]])</f>
        <v>2022</v>
      </c>
      <c r="F602" t="str">
        <f>VLOOKUP(Table6[[#This Row],[Tên khoản mục]],TUKHOA_CHIPHI!$A$2:$D$42,4,FALSE)</f>
        <v>Chi phí cố định</v>
      </c>
      <c r="G602" t="str">
        <f>VLOOKUP(Table6[[#This Row],[Tên khoản mục]],TUKHOA_CHIPHI!$A$2:$D$42,3,FALSE)</f>
        <v>CPNS02</v>
      </c>
      <c r="H602" t="str">
        <f>VLOOKUP(Table6[[#This Row],[Tên khoản mục]],TUKHOA_CHIPHI!$A$2:$D$42,2,FALSE)</f>
        <v>Nhân sự</v>
      </c>
      <c r="I602" t="s">
        <v>578</v>
      </c>
      <c r="J602" s="82">
        <v>160</v>
      </c>
    </row>
    <row r="603" spans="1:10">
      <c r="A603" s="9">
        <v>44805</v>
      </c>
      <c r="B603" s="9" t="str">
        <f>CHOOSE(WEEKDAY(Table6[[#This Row],[Ngày]],1),"CN","T2","T3","T4","T5","T6","T7","CN")</f>
        <v>T5</v>
      </c>
      <c r="C603" t="str">
        <f>"Tháng "&amp;MONTH(Table6[[#This Row],[Ngày]]) &amp; "/" &amp;YEAR(Table6[[#This Row],[Ngày]])</f>
        <v>Tháng 9/2022</v>
      </c>
      <c r="D603" t="str">
        <f>"Q "&amp;IF(Table6[[#This Row],[Ngày]]="","",ROUNDUP(MONTH(Table6[[#This Row],[Ngày]])/3,0)) &amp; "/" &amp;YEAR(Table6[[#This Row],[Ngày]])</f>
        <v>Q 3/2022</v>
      </c>
      <c r="E603">
        <f>YEAR(Table6[[#This Row],[Ngày]])</f>
        <v>2022</v>
      </c>
      <c r="F603" t="str">
        <f>VLOOKUP(Table6[[#This Row],[Tên khoản mục]],TUKHOA_CHIPHI!$A$2:$D$42,4,FALSE)</f>
        <v>Chi phí cố định</v>
      </c>
      <c r="G603" t="str">
        <f>VLOOKUP(Table6[[#This Row],[Tên khoản mục]],TUKHOA_CHIPHI!$A$2:$D$42,3,FALSE)</f>
        <v>CPNS03</v>
      </c>
      <c r="H603" t="str">
        <f>VLOOKUP(Table6[[#This Row],[Tên khoản mục]],TUKHOA_CHIPHI!$A$2:$D$42,2,FALSE)</f>
        <v>Nhân sự</v>
      </c>
      <c r="I603" t="s">
        <v>579</v>
      </c>
      <c r="J603" s="82">
        <v>172</v>
      </c>
    </row>
    <row r="604" spans="1:10">
      <c r="A604" s="9">
        <v>44805</v>
      </c>
      <c r="B604" s="9" t="str">
        <f>CHOOSE(WEEKDAY(Table6[[#This Row],[Ngày]],1),"CN","T2","T3","T4","T5","T6","T7","CN")</f>
        <v>T5</v>
      </c>
      <c r="C604" t="str">
        <f>"Tháng "&amp;MONTH(Table6[[#This Row],[Ngày]]) &amp; "/" &amp;YEAR(Table6[[#This Row],[Ngày]])</f>
        <v>Tháng 9/2022</v>
      </c>
      <c r="D604" t="str">
        <f>"Q "&amp;IF(Table6[[#This Row],[Ngày]]="","",ROUNDUP(MONTH(Table6[[#This Row],[Ngày]])/3,0)) &amp; "/" &amp;YEAR(Table6[[#This Row],[Ngày]])</f>
        <v>Q 3/2022</v>
      </c>
      <c r="E604">
        <f>YEAR(Table6[[#This Row],[Ngày]])</f>
        <v>2022</v>
      </c>
      <c r="F604" t="str">
        <f>VLOOKUP(Table6[[#This Row],[Tên khoản mục]],TUKHOA_CHIPHI!$A$2:$D$42,4,FALSE)</f>
        <v>Chi phí cố định</v>
      </c>
      <c r="G604" t="str">
        <f>VLOOKUP(Table6[[#This Row],[Tên khoản mục]],TUKHOA_CHIPHI!$A$2:$D$42,3,FALSE)</f>
        <v>CPNS04</v>
      </c>
      <c r="H604" t="str">
        <f>VLOOKUP(Table6[[#This Row],[Tên khoản mục]],TUKHOA_CHIPHI!$A$2:$D$42,2,FALSE)</f>
        <v>Nhân sự</v>
      </c>
      <c r="I604" t="s">
        <v>580</v>
      </c>
      <c r="J604" s="82">
        <v>1405</v>
      </c>
    </row>
    <row r="605" spans="1:10">
      <c r="A605" s="9">
        <v>44805</v>
      </c>
      <c r="B605" s="9" t="str">
        <f>CHOOSE(WEEKDAY(Table6[[#This Row],[Ngày]],1),"CN","T2","T3","T4","T5","T6","T7","CN")</f>
        <v>T5</v>
      </c>
      <c r="C605" t="str">
        <f>"Tháng "&amp;MONTH(Table6[[#This Row],[Ngày]]) &amp; "/" &amp;YEAR(Table6[[#This Row],[Ngày]])</f>
        <v>Tháng 9/2022</v>
      </c>
      <c r="D605" t="str">
        <f>"Q "&amp;IF(Table6[[#This Row],[Ngày]]="","",ROUNDUP(MONTH(Table6[[#This Row],[Ngày]])/3,0)) &amp; "/" &amp;YEAR(Table6[[#This Row],[Ngày]])</f>
        <v>Q 3/2022</v>
      </c>
      <c r="E605">
        <f>YEAR(Table6[[#This Row],[Ngày]])</f>
        <v>2022</v>
      </c>
      <c r="F605" t="str">
        <f>VLOOKUP(Table6[[#This Row],[Tên khoản mục]],TUKHOA_CHIPHI!$A$2:$D$42,4,FALSE)</f>
        <v>Chi phí cố định</v>
      </c>
      <c r="G605" t="str">
        <f>VLOOKUP(Table6[[#This Row],[Tên khoản mục]],TUKHOA_CHIPHI!$A$2:$D$42,3,FALSE)</f>
        <v>CPNS05</v>
      </c>
      <c r="H605" t="str">
        <f>VLOOKUP(Table6[[#This Row],[Tên khoản mục]],TUKHOA_CHIPHI!$A$2:$D$42,2,FALSE)</f>
        <v>Nhân sự</v>
      </c>
      <c r="I605" t="s">
        <v>581</v>
      </c>
      <c r="J605" s="82">
        <v>150</v>
      </c>
    </row>
    <row r="606" spans="1:10">
      <c r="A606" s="9">
        <v>44794</v>
      </c>
      <c r="B606" s="9" t="str">
        <f>CHOOSE(WEEKDAY(Table6[[#This Row],[Ngày]],1),"CN","T2","T3","T4","T5","T6","T7","CN")</f>
        <v>CN</v>
      </c>
      <c r="C606" t="str">
        <f>"Tháng "&amp;MONTH(Table6[[#This Row],[Ngày]]) &amp; "/" &amp;YEAR(Table6[[#This Row],[Ngày]])</f>
        <v>Tháng 8/2022</v>
      </c>
      <c r="D606" t="str">
        <f>"Q "&amp;IF(Table6[[#This Row],[Ngày]]="","",ROUNDUP(MONTH(Table6[[#This Row],[Ngày]])/3,0)) &amp; "/" &amp;YEAR(Table6[[#This Row],[Ngày]])</f>
        <v>Q 3/2022</v>
      </c>
      <c r="E606">
        <f>YEAR(Table6[[#This Row],[Ngày]])</f>
        <v>2022</v>
      </c>
      <c r="F606" t="str">
        <f>VLOOKUP(Table6[[#This Row],[Tên khoản mục]],TUKHOA_CHIPHI!$A$2:$D$42,4,FALSE)</f>
        <v>Chi phí cố định</v>
      </c>
      <c r="G606" t="str">
        <f>VLOOKUP(Table6[[#This Row],[Tên khoản mục]],TUKHOA_CHIPHI!$A$2:$D$42,3,FALSE)</f>
        <v>CPNS06</v>
      </c>
      <c r="H606" t="str">
        <f>VLOOKUP(Table6[[#This Row],[Tên khoản mục]],TUKHOA_CHIPHI!$A$2:$D$42,2,FALSE)</f>
        <v>Nhân sự</v>
      </c>
      <c r="I606" t="s">
        <v>582</v>
      </c>
      <c r="J606" s="82">
        <v>89</v>
      </c>
    </row>
    <row r="607" spans="1:10">
      <c r="A607" s="9">
        <v>44794</v>
      </c>
      <c r="B607" s="9" t="str">
        <f>CHOOSE(WEEKDAY(Table6[[#This Row],[Ngày]],1),"CN","T2","T3","T4","T5","T6","T7","CN")</f>
        <v>CN</v>
      </c>
      <c r="C607" t="str">
        <f>"Tháng "&amp;MONTH(Table6[[#This Row],[Ngày]]) &amp; "/" &amp;YEAR(Table6[[#This Row],[Ngày]])</f>
        <v>Tháng 8/2022</v>
      </c>
      <c r="D607" t="str">
        <f>"Q "&amp;IF(Table6[[#This Row],[Ngày]]="","",ROUNDUP(MONTH(Table6[[#This Row],[Ngày]])/3,0)) &amp; "/" &amp;YEAR(Table6[[#This Row],[Ngày]])</f>
        <v>Q 3/2022</v>
      </c>
      <c r="E607">
        <f>YEAR(Table6[[#This Row],[Ngày]])</f>
        <v>2022</v>
      </c>
      <c r="F607" t="str">
        <f>VLOOKUP(Table6[[#This Row],[Tên khoản mục]],TUKHOA_CHIPHI!$A$2:$D$42,4,FALSE)</f>
        <v>Chi phí cố định</v>
      </c>
      <c r="G607" t="str">
        <f>VLOOKUP(Table6[[#This Row],[Tên khoản mục]],TUKHOA_CHIPHI!$A$2:$D$42,3,FALSE)</f>
        <v>CPVP01</v>
      </c>
      <c r="H607" t="str">
        <f>VLOOKUP(Table6[[#This Row],[Tên khoản mục]],TUKHOA_CHIPHI!$A$2:$D$42,2,FALSE)</f>
        <v>Văn phòng</v>
      </c>
      <c r="I607" t="s">
        <v>583</v>
      </c>
      <c r="J607" s="82">
        <v>2067</v>
      </c>
    </row>
    <row r="608" spans="1:10">
      <c r="A608" s="9">
        <v>44793</v>
      </c>
      <c r="B608" s="9" t="str">
        <f>CHOOSE(WEEKDAY(Table6[[#This Row],[Ngày]],1),"CN","T2","T3","T4","T5","T6","T7","CN")</f>
        <v>T7</v>
      </c>
      <c r="C608" t="str">
        <f>"Tháng "&amp;MONTH(Table6[[#This Row],[Ngày]]) &amp; "/" &amp;YEAR(Table6[[#This Row],[Ngày]])</f>
        <v>Tháng 8/2022</v>
      </c>
      <c r="D608" t="str">
        <f>"Q "&amp;IF(Table6[[#This Row],[Ngày]]="","",ROUNDUP(MONTH(Table6[[#This Row],[Ngày]])/3,0)) &amp; "/" &amp;YEAR(Table6[[#This Row],[Ngày]])</f>
        <v>Q 3/2022</v>
      </c>
      <c r="E608">
        <f>YEAR(Table6[[#This Row],[Ngày]])</f>
        <v>2022</v>
      </c>
      <c r="F608" t="str">
        <f>VLOOKUP(Table6[[#This Row],[Tên khoản mục]],TUKHOA_CHIPHI!$A$2:$D$42,4,FALSE)</f>
        <v>Chi phí cố định</v>
      </c>
      <c r="G608" t="str">
        <f>VLOOKUP(Table6[[#This Row],[Tên khoản mục]],TUKHOA_CHIPHI!$A$2:$D$42,3,FALSE)</f>
        <v>CPVP02</v>
      </c>
      <c r="H608" t="str">
        <f>VLOOKUP(Table6[[#This Row],[Tên khoản mục]],TUKHOA_CHIPHI!$A$2:$D$42,2,FALSE)</f>
        <v>Văn phòng</v>
      </c>
      <c r="I608" t="s">
        <v>584</v>
      </c>
      <c r="J608" s="82">
        <v>38</v>
      </c>
    </row>
    <row r="609" spans="1:10">
      <c r="A609" s="9">
        <v>44793</v>
      </c>
      <c r="B609" s="9" t="str">
        <f>CHOOSE(WEEKDAY(Table6[[#This Row],[Ngày]],1),"CN","T2","T3","T4","T5","T6","T7","CN")</f>
        <v>T7</v>
      </c>
      <c r="C609" t="str">
        <f>"Tháng "&amp;MONTH(Table6[[#This Row],[Ngày]]) &amp; "/" &amp;YEAR(Table6[[#This Row],[Ngày]])</f>
        <v>Tháng 8/2022</v>
      </c>
      <c r="D609" t="str">
        <f>"Q "&amp;IF(Table6[[#This Row],[Ngày]]="","",ROUNDUP(MONTH(Table6[[#This Row],[Ngày]])/3,0)) &amp; "/" &amp;YEAR(Table6[[#This Row],[Ngày]])</f>
        <v>Q 3/2022</v>
      </c>
      <c r="E609">
        <f>YEAR(Table6[[#This Row],[Ngày]])</f>
        <v>2022</v>
      </c>
      <c r="F609" t="str">
        <f>VLOOKUP(Table6[[#This Row],[Tên khoản mục]],TUKHOA_CHIPHI!$A$2:$D$42,4,FALSE)</f>
        <v>Chi phí cố định</v>
      </c>
      <c r="G609" t="str">
        <f>VLOOKUP(Table6[[#This Row],[Tên khoản mục]],TUKHOA_CHIPHI!$A$2:$D$42,3,FALSE)</f>
        <v>CPLV</v>
      </c>
      <c r="H609" t="str">
        <f>VLOOKUP(Table6[[#This Row],[Tên khoản mục]],TUKHOA_CHIPHI!$A$2:$D$42,2,FALSE)</f>
        <v>Chi phí khác</v>
      </c>
      <c r="I609" t="s">
        <v>585</v>
      </c>
      <c r="J609" s="82">
        <v>101</v>
      </c>
    </row>
    <row r="610" spans="1:10">
      <c r="A610" s="9">
        <v>44793</v>
      </c>
      <c r="B610" s="9" t="str">
        <f>CHOOSE(WEEKDAY(Table6[[#This Row],[Ngày]],1),"CN","T2","T3","T4","T5","T6","T7","CN")</f>
        <v>T7</v>
      </c>
      <c r="C610" t="str">
        <f>"Tháng "&amp;MONTH(Table6[[#This Row],[Ngày]]) &amp; "/" &amp;YEAR(Table6[[#This Row],[Ngày]])</f>
        <v>Tháng 8/2022</v>
      </c>
      <c r="D610" t="str">
        <f>"Q "&amp;IF(Table6[[#This Row],[Ngày]]="","",ROUNDUP(MONTH(Table6[[#This Row],[Ngày]])/3,0)) &amp; "/" &amp;YEAR(Table6[[#This Row],[Ngày]])</f>
        <v>Q 3/2022</v>
      </c>
      <c r="E610">
        <f>YEAR(Table6[[#This Row],[Ngày]])</f>
        <v>2022</v>
      </c>
      <c r="F610" t="str">
        <f>VLOOKUP(Table6[[#This Row],[Tên khoản mục]],TUKHOA_CHIPHI!$A$2:$D$42,4,FALSE)</f>
        <v>Chi phí cố định</v>
      </c>
      <c r="G610" t="str">
        <f>VLOOKUP(Table6[[#This Row],[Tên khoản mục]],TUKHOA_CHIPHI!$A$2:$D$42,3,FALSE)</f>
        <v>CPCT</v>
      </c>
      <c r="H610" t="str">
        <f>VLOOKUP(Table6[[#This Row],[Tên khoản mục]],TUKHOA_CHIPHI!$A$2:$D$42,2,FALSE)</f>
        <v>Chi phí khác</v>
      </c>
      <c r="I610" t="s">
        <v>586</v>
      </c>
      <c r="J610" s="82">
        <v>100</v>
      </c>
    </row>
    <row r="611" spans="1:10">
      <c r="A611" s="9">
        <v>44793</v>
      </c>
      <c r="B611" s="9" t="str">
        <f>CHOOSE(WEEKDAY(Table6[[#This Row],[Ngày]],1),"CN","T2","T3","T4","T5","T6","T7","CN")</f>
        <v>T7</v>
      </c>
      <c r="C611" t="str">
        <f>"Tháng "&amp;MONTH(Table6[[#This Row],[Ngày]]) &amp; "/" &amp;YEAR(Table6[[#This Row],[Ngày]])</f>
        <v>Tháng 8/2022</v>
      </c>
      <c r="D611" t="str">
        <f>"Q "&amp;IF(Table6[[#This Row],[Ngày]]="","",ROUNDUP(MONTH(Table6[[#This Row],[Ngày]])/3,0)) &amp; "/" &amp;YEAR(Table6[[#This Row],[Ngày]])</f>
        <v>Q 3/2022</v>
      </c>
      <c r="E611">
        <f>YEAR(Table6[[#This Row],[Ngày]])</f>
        <v>2022</v>
      </c>
      <c r="F611" t="str">
        <f>VLOOKUP(Table6[[#This Row],[Tên khoản mục]],TUKHOA_CHIPHI!$A$2:$D$42,4,FALSE)</f>
        <v>Chi phí cố định</v>
      </c>
      <c r="G611" t="str">
        <f>VLOOKUP(Table6[[#This Row],[Tên khoản mục]],TUKHOA_CHIPHI!$A$2:$D$42,3,FALSE)</f>
        <v>CPTK</v>
      </c>
      <c r="H611" t="str">
        <f>VLOOKUP(Table6[[#This Row],[Tên khoản mục]],TUKHOA_CHIPHI!$A$2:$D$42,2,FALSE)</f>
        <v>Chi phí khác</v>
      </c>
      <c r="I611" t="s">
        <v>587</v>
      </c>
      <c r="J611" s="82">
        <v>100</v>
      </c>
    </row>
    <row r="612" spans="1:10">
      <c r="A612" s="9">
        <v>44793</v>
      </c>
      <c r="B612" s="9" t="str">
        <f>CHOOSE(WEEKDAY(Table6[[#This Row],[Ngày]],1),"CN","T2","T3","T4","T5","T6","T7","CN")</f>
        <v>T7</v>
      </c>
      <c r="C612" t="str">
        <f>"Tháng "&amp;MONTH(Table6[[#This Row],[Ngày]]) &amp; "/" &amp;YEAR(Table6[[#This Row],[Ngày]])</f>
        <v>Tháng 8/2022</v>
      </c>
      <c r="D612" t="str">
        <f>"Q "&amp;IF(Table6[[#This Row],[Ngày]]="","",ROUNDUP(MONTH(Table6[[#This Row],[Ngày]])/3,0)) &amp; "/" &amp;YEAR(Table6[[#This Row],[Ngày]])</f>
        <v>Q 3/2022</v>
      </c>
      <c r="E612">
        <f>YEAR(Table6[[#This Row],[Ngày]])</f>
        <v>2022</v>
      </c>
      <c r="F612" t="str">
        <f>VLOOKUP(Table6[[#This Row],[Tên khoản mục]],TUKHOA_CHIPHI!$A$2:$D$42,4,FALSE)</f>
        <v>Chi phí cố định</v>
      </c>
      <c r="G612" t="str">
        <f>VLOOKUP(Table6[[#This Row],[Tên khoản mục]],TUKHOA_CHIPHI!$A$2:$D$42,3,FALSE)</f>
        <v>CPDV</v>
      </c>
      <c r="H612" t="str">
        <f>VLOOKUP(Table6[[#This Row],[Tên khoản mục]],TUKHOA_CHIPHI!$A$2:$D$42,2,FALSE)</f>
        <v>Chi phí khác</v>
      </c>
      <c r="I612" t="s">
        <v>588</v>
      </c>
      <c r="J612" s="82">
        <v>126</v>
      </c>
    </row>
    <row r="613" spans="1:10">
      <c r="A613" s="9">
        <v>44793</v>
      </c>
      <c r="B613" s="9" t="str">
        <f>CHOOSE(WEEKDAY(Table6[[#This Row],[Ngày]],1),"CN","T2","T3","T4","T5","T6","T7","CN")</f>
        <v>T7</v>
      </c>
      <c r="C613" t="str">
        <f>"Tháng "&amp;MONTH(Table6[[#This Row],[Ngày]]) &amp; "/" &amp;YEAR(Table6[[#This Row],[Ngày]])</f>
        <v>Tháng 8/2022</v>
      </c>
      <c r="D613" t="str">
        <f>"Q "&amp;IF(Table6[[#This Row],[Ngày]]="","",ROUNDUP(MONTH(Table6[[#This Row],[Ngày]])/3,0)) &amp; "/" &amp;YEAR(Table6[[#This Row],[Ngày]])</f>
        <v>Q 3/2022</v>
      </c>
      <c r="E613">
        <f>YEAR(Table6[[#This Row],[Ngày]])</f>
        <v>2022</v>
      </c>
      <c r="F613" t="str">
        <f>VLOOKUP(Table6[[#This Row],[Tên khoản mục]],TUKHOA_CHIPHI!$A$2:$D$42,4,FALSE)</f>
        <v>Chi phí cố định</v>
      </c>
      <c r="G613" t="str">
        <f>VLOOKUP(Table6[[#This Row],[Tên khoản mục]],TUKHOA_CHIPHI!$A$2:$D$42,3,FALSE)</f>
        <v>NDTH</v>
      </c>
      <c r="H613" t="str">
        <f>VLOOKUP(Table6[[#This Row],[Tên khoản mục]],TUKHOA_CHIPHI!$A$2:$D$42,2,FALSE)</f>
        <v>Chi phí khác</v>
      </c>
      <c r="I613" t="s">
        <v>589</v>
      </c>
      <c r="J613" s="82">
        <v>1470</v>
      </c>
    </row>
    <row r="614" spans="1:10">
      <c r="A614" s="9">
        <v>44792</v>
      </c>
      <c r="B614" s="9" t="str">
        <f>CHOOSE(WEEKDAY(Table6[[#This Row],[Ngày]],1),"CN","T2","T3","T4","T5","T6","T7","CN")</f>
        <v>T6</v>
      </c>
      <c r="C614" t="str">
        <f>"Tháng "&amp;MONTH(Table6[[#This Row],[Ngày]]) &amp; "/" &amp;YEAR(Table6[[#This Row],[Ngày]])</f>
        <v>Tháng 8/2022</v>
      </c>
      <c r="D614" t="str">
        <f>"Q "&amp;IF(Table6[[#This Row],[Ngày]]="","",ROUNDUP(MONTH(Table6[[#This Row],[Ngày]])/3,0)) &amp; "/" &amp;YEAR(Table6[[#This Row],[Ngày]])</f>
        <v>Q 3/2022</v>
      </c>
      <c r="E614">
        <f>YEAR(Table6[[#This Row],[Ngày]])</f>
        <v>2022</v>
      </c>
      <c r="F614" t="str">
        <f>VLOOKUP(Table6[[#This Row],[Tên khoản mục]],TUKHOA_CHIPHI!$A$2:$D$42,4,FALSE)</f>
        <v>Chi phí biển đổi</v>
      </c>
      <c r="G614" t="str">
        <f>VLOOKUP(Table6[[#This Row],[Tên khoản mục]],TUKHOA_CHIPHI!$A$2:$D$42,3,FALSE)</f>
        <v>CPHH01</v>
      </c>
      <c r="H614" t="str">
        <f>VLOOKUP(Table6[[#This Row],[Tên khoản mục]],TUKHOA_CHIPHI!$A$2:$D$42,2,FALSE)</f>
        <v>Chi phí khác</v>
      </c>
      <c r="I614" t="s">
        <v>590</v>
      </c>
      <c r="J614" s="82">
        <v>64</v>
      </c>
    </row>
    <row r="615" spans="1:10">
      <c r="A615" s="9">
        <v>44792</v>
      </c>
      <c r="B615" s="9" t="str">
        <f>CHOOSE(WEEKDAY(Table6[[#This Row],[Ngày]],1),"CN","T2","T3","T4","T5","T6","T7","CN")</f>
        <v>T6</v>
      </c>
      <c r="C615" t="str">
        <f>"Tháng "&amp;MONTH(Table6[[#This Row],[Ngày]]) &amp; "/" &amp;YEAR(Table6[[#This Row],[Ngày]])</f>
        <v>Tháng 8/2022</v>
      </c>
      <c r="D615" t="str">
        <f>"Q "&amp;IF(Table6[[#This Row],[Ngày]]="","",ROUNDUP(MONTH(Table6[[#This Row],[Ngày]])/3,0)) &amp; "/" &amp;YEAR(Table6[[#This Row],[Ngày]])</f>
        <v>Q 3/2022</v>
      </c>
      <c r="E615">
        <f>YEAR(Table6[[#This Row],[Ngày]])</f>
        <v>2022</v>
      </c>
      <c r="F615" t="str">
        <f>VLOOKUP(Table6[[#This Row],[Tên khoản mục]],TUKHOA_CHIPHI!$A$2:$D$42,4,FALSE)</f>
        <v>Chi phí biển đổi</v>
      </c>
      <c r="G615" t="str">
        <f>VLOOKUP(Table6[[#This Row],[Tên khoản mục]],TUKHOA_CHIPHI!$A$2:$D$42,3,FALSE)</f>
        <v>CPHH02</v>
      </c>
      <c r="H615" t="str">
        <f>VLOOKUP(Table6[[#This Row],[Tên khoản mục]],TUKHOA_CHIPHI!$A$2:$D$42,2,FALSE)</f>
        <v>Chi phí khác</v>
      </c>
      <c r="I615" t="s">
        <v>591</v>
      </c>
      <c r="J615" s="82">
        <v>146</v>
      </c>
    </row>
    <row r="616" spans="1:10">
      <c r="A616" s="9">
        <v>44792</v>
      </c>
      <c r="B616" s="9" t="str">
        <f>CHOOSE(WEEKDAY(Table6[[#This Row],[Ngày]],1),"CN","T2","T3","T4","T5","T6","T7","CN")</f>
        <v>T6</v>
      </c>
      <c r="C616" t="str">
        <f>"Tháng "&amp;MONTH(Table6[[#This Row],[Ngày]]) &amp; "/" &amp;YEAR(Table6[[#This Row],[Ngày]])</f>
        <v>Tháng 8/2022</v>
      </c>
      <c r="D616" t="str">
        <f>"Q "&amp;IF(Table6[[#This Row],[Ngày]]="","",ROUNDUP(MONTH(Table6[[#This Row],[Ngày]])/3,0)) &amp; "/" &amp;YEAR(Table6[[#This Row],[Ngày]])</f>
        <v>Q 3/2022</v>
      </c>
      <c r="E616">
        <f>YEAR(Table6[[#This Row],[Ngày]])</f>
        <v>2022</v>
      </c>
      <c r="F616" t="str">
        <f>VLOOKUP(Table6[[#This Row],[Tên khoản mục]],TUKHOA_CHIPHI!$A$2:$D$42,4,FALSE)</f>
        <v>Chi phí biển đổi</v>
      </c>
      <c r="G616" t="str">
        <f>VLOOKUP(Table6[[#This Row],[Tên khoản mục]],TUKHOA_CHIPHI!$A$2:$D$42,3,FALSE)</f>
        <v>CPHH03</v>
      </c>
      <c r="H616" t="str">
        <f>VLOOKUP(Table6[[#This Row],[Tên khoản mục]],TUKHOA_CHIPHI!$A$2:$D$42,2,FALSE)</f>
        <v>Chi phí khác</v>
      </c>
      <c r="I616" t="s">
        <v>592</v>
      </c>
      <c r="J616" s="82">
        <v>181</v>
      </c>
    </row>
    <row r="617" spans="1:10">
      <c r="A617" s="9">
        <v>44792</v>
      </c>
      <c r="B617" s="9" t="str">
        <f>CHOOSE(WEEKDAY(Table6[[#This Row],[Ngày]],1),"CN","T2","T3","T4","T5","T6","T7","CN")</f>
        <v>T6</v>
      </c>
      <c r="C617" t="str">
        <f>"Tháng "&amp;MONTH(Table6[[#This Row],[Ngày]]) &amp; "/" &amp;YEAR(Table6[[#This Row],[Ngày]])</f>
        <v>Tháng 8/2022</v>
      </c>
      <c r="D617" t="str">
        <f>"Q "&amp;IF(Table6[[#This Row],[Ngày]]="","",ROUNDUP(MONTH(Table6[[#This Row],[Ngày]])/3,0)) &amp; "/" &amp;YEAR(Table6[[#This Row],[Ngày]])</f>
        <v>Q 3/2022</v>
      </c>
      <c r="E617">
        <f>YEAR(Table6[[#This Row],[Ngày]])</f>
        <v>2022</v>
      </c>
      <c r="F617" t="str">
        <f>VLOOKUP(Table6[[#This Row],[Tên khoản mục]],TUKHOA_CHIPHI!$A$2:$D$42,4,FALSE)</f>
        <v>Chi phí biển đổi</v>
      </c>
      <c r="G617" t="str">
        <f>VLOOKUP(Table6[[#This Row],[Tên khoản mục]],TUKHOA_CHIPHI!$A$2:$D$42,3,FALSE)</f>
        <v>CPVC01</v>
      </c>
      <c r="H617" t="str">
        <f>VLOOKUP(Table6[[#This Row],[Tên khoản mục]],TUKHOA_CHIPHI!$A$2:$D$42,2,FALSE)</f>
        <v>Logistics</v>
      </c>
      <c r="I617" t="s">
        <v>593</v>
      </c>
      <c r="J617" s="82">
        <v>121.95555555555558</v>
      </c>
    </row>
    <row r="618" spans="1:10">
      <c r="A618" s="9">
        <v>44792</v>
      </c>
      <c r="B618" s="9" t="str">
        <f>CHOOSE(WEEKDAY(Table6[[#This Row],[Ngày]],1),"CN","T2","T3","T4","T5","T6","T7","CN")</f>
        <v>T6</v>
      </c>
      <c r="C618" t="str">
        <f>"Tháng "&amp;MONTH(Table6[[#This Row],[Ngày]]) &amp; "/" &amp;YEAR(Table6[[#This Row],[Ngày]])</f>
        <v>Tháng 8/2022</v>
      </c>
      <c r="D618" t="str">
        <f>"Q "&amp;IF(Table6[[#This Row],[Ngày]]="","",ROUNDUP(MONTH(Table6[[#This Row],[Ngày]])/3,0)) &amp; "/" &amp;YEAR(Table6[[#This Row],[Ngày]])</f>
        <v>Q 3/2022</v>
      </c>
      <c r="E618">
        <f>YEAR(Table6[[#This Row],[Ngày]])</f>
        <v>2022</v>
      </c>
      <c r="F618" t="str">
        <f>VLOOKUP(Table6[[#This Row],[Tên khoản mục]],TUKHOA_CHIPHI!$A$2:$D$42,4,FALSE)</f>
        <v>Chi phí biển đổi</v>
      </c>
      <c r="G618" t="str">
        <f>VLOOKUP(Table6[[#This Row],[Tên khoản mục]],TUKHOA_CHIPHI!$A$2:$D$42,3,FALSE)</f>
        <v>CPVC02</v>
      </c>
      <c r="H618" t="str">
        <f>VLOOKUP(Table6[[#This Row],[Tên khoản mục]],TUKHOA_CHIPHI!$A$2:$D$42,2,FALSE)</f>
        <v>Logistics</v>
      </c>
      <c r="I618" t="s">
        <v>594</v>
      </c>
      <c r="J618" s="82">
        <v>116.35555555555555</v>
      </c>
    </row>
    <row r="619" spans="1:10">
      <c r="A619" s="9">
        <v>44792</v>
      </c>
      <c r="B619" s="9" t="str">
        <f>CHOOSE(WEEKDAY(Table6[[#This Row],[Ngày]],1),"CN","T2","T3","T4","T5","T6","T7","CN")</f>
        <v>T6</v>
      </c>
      <c r="C619" t="str">
        <f>"Tháng "&amp;MONTH(Table6[[#This Row],[Ngày]]) &amp; "/" &amp;YEAR(Table6[[#This Row],[Ngày]])</f>
        <v>Tháng 8/2022</v>
      </c>
      <c r="D619" t="str">
        <f>"Q "&amp;IF(Table6[[#This Row],[Ngày]]="","",ROUNDUP(MONTH(Table6[[#This Row],[Ngày]])/3,0)) &amp; "/" &amp;YEAR(Table6[[#This Row],[Ngày]])</f>
        <v>Q 3/2022</v>
      </c>
      <c r="E619">
        <f>YEAR(Table6[[#This Row],[Ngày]])</f>
        <v>2022</v>
      </c>
      <c r="F619" t="str">
        <f>VLOOKUP(Table6[[#This Row],[Tên khoản mục]],TUKHOA_CHIPHI!$A$2:$D$42,4,FALSE)</f>
        <v>Chi phí biển đổi</v>
      </c>
      <c r="G619" t="str">
        <f>VLOOKUP(Table6[[#This Row],[Tên khoản mục]],TUKHOA_CHIPHI!$A$2:$D$42,3,FALSE)</f>
        <v>CPVC03</v>
      </c>
      <c r="H619" t="str">
        <f>VLOOKUP(Table6[[#This Row],[Tên khoản mục]],TUKHOA_CHIPHI!$A$2:$D$42,2,FALSE)</f>
        <v>Logistics</v>
      </c>
      <c r="I619" t="s">
        <v>595</v>
      </c>
      <c r="J619" s="82">
        <v>65.333333333333329</v>
      </c>
    </row>
    <row r="620" spans="1:10">
      <c r="A620" s="9">
        <v>44792</v>
      </c>
      <c r="B620" s="9" t="str">
        <f>CHOOSE(WEEKDAY(Table6[[#This Row],[Ngày]],1),"CN","T2","T3","T4","T5","T6","T7","CN")</f>
        <v>T6</v>
      </c>
      <c r="C620" t="str">
        <f>"Tháng "&amp;MONTH(Table6[[#This Row],[Ngày]]) &amp; "/" &amp;YEAR(Table6[[#This Row],[Ngày]])</f>
        <v>Tháng 8/2022</v>
      </c>
      <c r="D620" t="str">
        <f>"Q "&amp;IF(Table6[[#This Row],[Ngày]]="","",ROUNDUP(MONTH(Table6[[#This Row],[Ngày]])/3,0)) &amp; "/" &amp;YEAR(Table6[[#This Row],[Ngày]])</f>
        <v>Q 3/2022</v>
      </c>
      <c r="E620">
        <f>YEAR(Table6[[#This Row],[Ngày]])</f>
        <v>2022</v>
      </c>
      <c r="F620" t="str">
        <f>VLOOKUP(Table6[[#This Row],[Tên khoản mục]],TUKHOA_CHIPHI!$A$2:$D$42,4,FALSE)</f>
        <v>Chi phí biển đổi</v>
      </c>
      <c r="G620" t="str">
        <f>VLOOKUP(Table6[[#This Row],[Tên khoản mục]],TUKHOA_CHIPHI!$A$2:$D$42,3,FALSE)</f>
        <v>CPVC04</v>
      </c>
      <c r="H620" t="str">
        <f>VLOOKUP(Table6[[#This Row],[Tên khoản mục]],TUKHOA_CHIPHI!$A$2:$D$42,2,FALSE)</f>
        <v>Logistics</v>
      </c>
      <c r="I620" t="s">
        <v>596</v>
      </c>
      <c r="J620" s="82">
        <v>108.88888888888887</v>
      </c>
    </row>
    <row r="621" spans="1:10">
      <c r="A621" s="9">
        <v>44792</v>
      </c>
      <c r="B621" s="9" t="str">
        <f>CHOOSE(WEEKDAY(Table6[[#This Row],[Ngày]],1),"CN","T2","T3","T4","T5","T6","T7","CN")</f>
        <v>T6</v>
      </c>
      <c r="C621" t="str">
        <f>"Tháng "&amp;MONTH(Table6[[#This Row],[Ngày]]) &amp; "/" &amp;YEAR(Table6[[#This Row],[Ngày]])</f>
        <v>Tháng 8/2022</v>
      </c>
      <c r="D621" t="str">
        <f>"Q "&amp;IF(Table6[[#This Row],[Ngày]]="","",ROUNDUP(MONTH(Table6[[#This Row],[Ngày]])/3,0)) &amp; "/" &amp;YEAR(Table6[[#This Row],[Ngày]])</f>
        <v>Q 3/2022</v>
      </c>
      <c r="E621">
        <f>YEAR(Table6[[#This Row],[Ngày]])</f>
        <v>2022</v>
      </c>
      <c r="F621" t="str">
        <f>VLOOKUP(Table6[[#This Row],[Tên khoản mục]],TUKHOA_CHIPHI!$A$2:$D$42,4,FALSE)</f>
        <v>Chi phí biển đổi</v>
      </c>
      <c r="G621" t="str">
        <f>VLOOKUP(Table6[[#This Row],[Tên khoản mục]],TUKHOA_CHIPHI!$A$2:$D$42,3,FALSE)</f>
        <v>CPMRFB01</v>
      </c>
      <c r="H621" t="str">
        <f>VLOOKUP(Table6[[#This Row],[Tên khoản mục]],TUKHOA_CHIPHI!$A$2:$D$42,2,FALSE)</f>
        <v>Marketing</v>
      </c>
      <c r="I621" t="s">
        <v>632</v>
      </c>
      <c r="J621" s="82">
        <v>1816</v>
      </c>
    </row>
    <row r="622" spans="1:10">
      <c r="A622" s="9">
        <v>44792</v>
      </c>
      <c r="B622" s="9" t="str">
        <f>CHOOSE(WEEKDAY(Table6[[#This Row],[Ngày]],1),"CN","T2","T3","T4","T5","T6","T7","CN")</f>
        <v>T6</v>
      </c>
      <c r="C622" t="str">
        <f>"Tháng "&amp;MONTH(Table6[[#This Row],[Ngày]]) &amp; "/" &amp;YEAR(Table6[[#This Row],[Ngày]])</f>
        <v>Tháng 8/2022</v>
      </c>
      <c r="D622" t="str">
        <f>"Q "&amp;IF(Table6[[#This Row],[Ngày]]="","",ROUNDUP(MONTH(Table6[[#This Row],[Ngày]])/3,0)) &amp; "/" &amp;YEAR(Table6[[#This Row],[Ngày]])</f>
        <v>Q 3/2022</v>
      </c>
      <c r="E622">
        <f>YEAR(Table6[[#This Row],[Ngày]])</f>
        <v>2022</v>
      </c>
      <c r="F622" t="str">
        <f>VLOOKUP(Table6[[#This Row],[Tên khoản mục]],TUKHOA_CHIPHI!$A$2:$D$42,4,FALSE)</f>
        <v>Chi phí biển đổi</v>
      </c>
      <c r="G622" t="str">
        <f>VLOOKUP(Table6[[#This Row],[Tên khoản mục]],TUKHOA_CHIPHI!$A$2:$D$42,3,FALSE)</f>
        <v>CPMRFB02</v>
      </c>
      <c r="H622" t="str">
        <f>VLOOKUP(Table6[[#This Row],[Tên khoản mục]],TUKHOA_CHIPHI!$A$2:$D$42,2,FALSE)</f>
        <v>Marketing</v>
      </c>
      <c r="I622" t="s">
        <v>633</v>
      </c>
      <c r="J622" s="82">
        <v>1842</v>
      </c>
    </row>
    <row r="623" spans="1:10">
      <c r="A623" s="9">
        <v>44792</v>
      </c>
      <c r="B623" s="9" t="str">
        <f>CHOOSE(WEEKDAY(Table6[[#This Row],[Ngày]],1),"CN","T2","T3","T4","T5","T6","T7","CN")</f>
        <v>T6</v>
      </c>
      <c r="C623" t="str">
        <f>"Tháng "&amp;MONTH(Table6[[#This Row],[Ngày]]) &amp; "/" &amp;YEAR(Table6[[#This Row],[Ngày]])</f>
        <v>Tháng 8/2022</v>
      </c>
      <c r="D623" t="str">
        <f>"Q "&amp;IF(Table6[[#This Row],[Ngày]]="","",ROUNDUP(MONTH(Table6[[#This Row],[Ngày]])/3,0)) &amp; "/" &amp;YEAR(Table6[[#This Row],[Ngày]])</f>
        <v>Q 3/2022</v>
      </c>
      <c r="E623">
        <f>YEAR(Table6[[#This Row],[Ngày]])</f>
        <v>2022</v>
      </c>
      <c r="F623" t="str">
        <f>VLOOKUP(Table6[[#This Row],[Tên khoản mục]],TUKHOA_CHIPHI!$A$2:$D$42,4,FALSE)</f>
        <v>Chi phí biển đổi</v>
      </c>
      <c r="G623" t="str">
        <f>VLOOKUP(Table6[[#This Row],[Tên khoản mục]],TUKHOA_CHIPHI!$A$2:$D$42,3,FALSE)</f>
        <v>CPMRYTB01</v>
      </c>
      <c r="H623" t="str">
        <f>VLOOKUP(Table6[[#This Row],[Tên khoản mục]],TUKHOA_CHIPHI!$A$2:$D$42,2,FALSE)</f>
        <v>Marketing</v>
      </c>
      <c r="I623" t="s">
        <v>636</v>
      </c>
      <c r="J623" s="82">
        <v>1758</v>
      </c>
    </row>
    <row r="624" spans="1:10">
      <c r="A624" s="9">
        <v>44790</v>
      </c>
      <c r="B624" s="9" t="str">
        <f>CHOOSE(WEEKDAY(Table6[[#This Row],[Ngày]],1),"CN","T2","T3","T4","T5","T6","T7","CN")</f>
        <v>T4</v>
      </c>
      <c r="C624" t="str">
        <f>"Tháng "&amp;MONTH(Table6[[#This Row],[Ngày]]) &amp; "/" &amp;YEAR(Table6[[#This Row],[Ngày]])</f>
        <v>Tháng 8/2022</v>
      </c>
      <c r="D624" t="str">
        <f>"Q "&amp;IF(Table6[[#This Row],[Ngày]]="","",ROUNDUP(MONTH(Table6[[#This Row],[Ngày]])/3,0)) &amp; "/" &amp;YEAR(Table6[[#This Row],[Ngày]])</f>
        <v>Q 3/2022</v>
      </c>
      <c r="E624">
        <f>YEAR(Table6[[#This Row],[Ngày]])</f>
        <v>2022</v>
      </c>
      <c r="F624" t="str">
        <f>VLOOKUP(Table6[[#This Row],[Tên khoản mục]],TUKHOA_CHIPHI!$A$2:$D$42,4,FALSE)</f>
        <v>Chi phí biển đổi</v>
      </c>
      <c r="G624" t="str">
        <f>VLOOKUP(Table6[[#This Row],[Tên khoản mục]],TUKHOA_CHIPHI!$A$2:$D$42,3,FALSE)</f>
        <v>CPMRYTB01</v>
      </c>
      <c r="H624" t="str">
        <f>VLOOKUP(Table6[[#This Row],[Tên khoản mục]],TUKHOA_CHIPHI!$A$2:$D$42,2,FALSE)</f>
        <v>Marketing</v>
      </c>
      <c r="I624" t="s">
        <v>636</v>
      </c>
      <c r="J624" s="82">
        <v>1809</v>
      </c>
    </row>
    <row r="625" spans="1:10">
      <c r="A625" s="9">
        <v>44790</v>
      </c>
      <c r="B625" s="9" t="str">
        <f>CHOOSE(WEEKDAY(Table6[[#This Row],[Ngày]],1),"CN","T2","T3","T4","T5","T6","T7","CN")</f>
        <v>T4</v>
      </c>
      <c r="C625" t="str">
        <f>"Tháng "&amp;MONTH(Table6[[#This Row],[Ngày]]) &amp; "/" &amp;YEAR(Table6[[#This Row],[Ngày]])</f>
        <v>Tháng 8/2022</v>
      </c>
      <c r="D625" t="str">
        <f>"Q "&amp;IF(Table6[[#This Row],[Ngày]]="","",ROUNDUP(MONTH(Table6[[#This Row],[Ngày]])/3,0)) &amp; "/" &amp;YEAR(Table6[[#This Row],[Ngày]])</f>
        <v>Q 3/2022</v>
      </c>
      <c r="E625">
        <f>YEAR(Table6[[#This Row],[Ngày]])</f>
        <v>2022</v>
      </c>
      <c r="F625" t="str">
        <f>VLOOKUP(Table6[[#This Row],[Tên khoản mục]],TUKHOA_CHIPHI!$A$2:$D$42,4,FALSE)</f>
        <v>Chi phí biển đổi</v>
      </c>
      <c r="G625" t="str">
        <f>VLOOKUP(Table6[[#This Row],[Tên khoản mục]],TUKHOA_CHIPHI!$A$2:$D$42,3,FALSE)</f>
        <v>CPMREC01</v>
      </c>
      <c r="H625" t="str">
        <f>VLOOKUP(Table6[[#This Row],[Tên khoản mục]],TUKHOA_CHIPHI!$A$2:$D$42,2,FALSE)</f>
        <v>Marketing</v>
      </c>
      <c r="I625" t="s">
        <v>641</v>
      </c>
      <c r="J625" s="82">
        <v>1826</v>
      </c>
    </row>
    <row r="626" spans="1:10">
      <c r="A626" s="9">
        <v>44790</v>
      </c>
      <c r="B626" s="9" t="str">
        <f>CHOOSE(WEEKDAY(Table6[[#This Row],[Ngày]],1),"CN","T2","T3","T4","T5","T6","T7","CN")</f>
        <v>T4</v>
      </c>
      <c r="C626" t="str">
        <f>"Tháng "&amp;MONTH(Table6[[#This Row],[Ngày]]) &amp; "/" &amp;YEAR(Table6[[#This Row],[Ngày]])</f>
        <v>Tháng 8/2022</v>
      </c>
      <c r="D626" t="str">
        <f>"Q "&amp;IF(Table6[[#This Row],[Ngày]]="","",ROUNDUP(MONTH(Table6[[#This Row],[Ngày]])/3,0)) &amp; "/" &amp;YEAR(Table6[[#This Row],[Ngày]])</f>
        <v>Q 3/2022</v>
      </c>
      <c r="E626">
        <f>YEAR(Table6[[#This Row],[Ngày]])</f>
        <v>2022</v>
      </c>
      <c r="F626" t="str">
        <f>VLOOKUP(Table6[[#This Row],[Tên khoản mục]],TUKHOA_CHIPHI!$A$2:$D$42,4,FALSE)</f>
        <v>Chi phí biển đổi</v>
      </c>
      <c r="G626" t="str">
        <f>VLOOKUP(Table6[[#This Row],[Tên khoản mục]],TUKHOA_CHIPHI!$A$2:$D$42,3,FALSE)</f>
        <v>CPMREC02</v>
      </c>
      <c r="H626" t="str">
        <f>VLOOKUP(Table6[[#This Row],[Tên khoản mục]],TUKHOA_CHIPHI!$A$2:$D$42,2,FALSE)</f>
        <v>Marketing</v>
      </c>
      <c r="I626" t="s">
        <v>642</v>
      </c>
      <c r="J626" s="82">
        <v>1811</v>
      </c>
    </row>
    <row r="627" spans="1:10">
      <c r="A627" s="9">
        <v>44788</v>
      </c>
      <c r="B627" s="9" t="str">
        <f>CHOOSE(WEEKDAY(Table6[[#This Row],[Ngày]],1),"CN","T2","T3","T4","T5","T6","T7","CN")</f>
        <v>T2</v>
      </c>
      <c r="C627" t="str">
        <f>"Tháng "&amp;MONTH(Table6[[#This Row],[Ngày]]) &amp; "/" &amp;YEAR(Table6[[#This Row],[Ngày]])</f>
        <v>Tháng 8/2022</v>
      </c>
      <c r="D627" t="str">
        <f>"Q "&amp;IF(Table6[[#This Row],[Ngày]]="","",ROUNDUP(MONTH(Table6[[#This Row],[Ngày]])/3,0)) &amp; "/" &amp;YEAR(Table6[[#This Row],[Ngày]])</f>
        <v>Q 3/2022</v>
      </c>
      <c r="E627">
        <f>YEAR(Table6[[#This Row],[Ngày]])</f>
        <v>2022</v>
      </c>
      <c r="F627" t="str">
        <f>VLOOKUP(Table6[[#This Row],[Tên khoản mục]],TUKHOA_CHIPHI!$A$2:$D$42,4,FALSE)</f>
        <v>Chi phí biển đổi</v>
      </c>
      <c r="G627" t="str">
        <f>VLOOKUP(Table6[[#This Row],[Tên khoản mục]],TUKHOA_CHIPHI!$A$2:$D$42,3,FALSE)</f>
        <v>CPPFA01</v>
      </c>
      <c r="H627" t="str">
        <f>VLOOKUP(Table6[[#This Row],[Tên khoản mục]],TUKHOA_CHIPHI!$A$2:$D$42,2,FALSE)</f>
        <v>Platform fee - Amazon</v>
      </c>
      <c r="I627" t="s">
        <v>643</v>
      </c>
      <c r="J627" s="82">
        <v>4279</v>
      </c>
    </row>
    <row r="628" spans="1:10">
      <c r="A628" s="9">
        <v>44788</v>
      </c>
      <c r="B628" s="9" t="str">
        <f>CHOOSE(WEEKDAY(Table6[[#This Row],[Ngày]],1),"CN","T2","T3","T4","T5","T6","T7","CN")</f>
        <v>T2</v>
      </c>
      <c r="C628" t="str">
        <f>"Tháng "&amp;MONTH(Table6[[#This Row],[Ngày]]) &amp; "/" &amp;YEAR(Table6[[#This Row],[Ngày]])</f>
        <v>Tháng 8/2022</v>
      </c>
      <c r="D628" t="str">
        <f>"Q "&amp;IF(Table6[[#This Row],[Ngày]]="","",ROUNDUP(MONTH(Table6[[#This Row],[Ngày]])/3,0)) &amp; "/" &amp;YEAR(Table6[[#This Row],[Ngày]])</f>
        <v>Q 3/2022</v>
      </c>
      <c r="E628">
        <f>YEAR(Table6[[#This Row],[Ngày]])</f>
        <v>2022</v>
      </c>
      <c r="F628" t="str">
        <f>VLOOKUP(Table6[[#This Row],[Tên khoản mục]],TUKHOA_CHIPHI!$A$2:$D$42,4,FALSE)</f>
        <v>Chi phí biển đổi</v>
      </c>
      <c r="G628" t="str">
        <f>VLOOKUP(Table6[[#This Row],[Tên khoản mục]],TUKHOA_CHIPHI!$A$2:$D$42,3,FALSE)</f>
        <v>CPPFA02</v>
      </c>
      <c r="H628" t="str">
        <f>VLOOKUP(Table6[[#This Row],[Tên khoản mục]],TUKHOA_CHIPHI!$A$2:$D$42,2,FALSE)</f>
        <v>Platform fee - Amazon</v>
      </c>
      <c r="I628" t="s">
        <v>644</v>
      </c>
      <c r="J628" s="82">
        <v>4134</v>
      </c>
    </row>
    <row r="629" spans="1:10">
      <c r="A629" s="9">
        <v>44788</v>
      </c>
      <c r="B629" s="9" t="str">
        <f>CHOOSE(WEEKDAY(Table6[[#This Row],[Ngày]],1),"CN","T2","T3","T4","T5","T6","T7","CN")</f>
        <v>T2</v>
      </c>
      <c r="C629" t="str">
        <f>"Tháng "&amp;MONTH(Table6[[#This Row],[Ngày]]) &amp; "/" &amp;YEAR(Table6[[#This Row],[Ngày]])</f>
        <v>Tháng 8/2022</v>
      </c>
      <c r="D629" t="str">
        <f>"Q "&amp;IF(Table6[[#This Row],[Ngày]]="","",ROUNDUP(MONTH(Table6[[#This Row],[Ngày]])/3,0)) &amp; "/" &amp;YEAR(Table6[[#This Row],[Ngày]])</f>
        <v>Q 3/2022</v>
      </c>
      <c r="E629">
        <f>YEAR(Table6[[#This Row],[Ngày]])</f>
        <v>2022</v>
      </c>
      <c r="F629" t="str">
        <f>VLOOKUP(Table6[[#This Row],[Tên khoản mục]],TUKHOA_CHIPHI!$A$2:$D$42,4,FALSE)</f>
        <v>Chi phí biển đổi</v>
      </c>
      <c r="G629" t="str">
        <f>VLOOKUP(Table6[[#This Row],[Tên khoản mục]],TUKHOA_CHIPHI!$A$2:$D$42,3,FALSE)</f>
        <v>CPPFA03</v>
      </c>
      <c r="H629" t="str">
        <f>VLOOKUP(Table6[[#This Row],[Tên khoản mục]],TUKHOA_CHIPHI!$A$2:$D$42,2,FALSE)</f>
        <v>Platform fee - Amazon</v>
      </c>
      <c r="I629" t="s">
        <v>645</v>
      </c>
      <c r="J629" s="82">
        <v>4318</v>
      </c>
    </row>
    <row r="630" spans="1:10">
      <c r="A630" s="9">
        <v>44787</v>
      </c>
      <c r="B630" s="9" t="str">
        <f>CHOOSE(WEEKDAY(Table6[[#This Row],[Ngày]],1),"CN","T2","T3","T4","T5","T6","T7","CN")</f>
        <v>CN</v>
      </c>
      <c r="C630" t="str">
        <f>"Tháng "&amp;MONTH(Table6[[#This Row],[Ngày]]) &amp; "/" &amp;YEAR(Table6[[#This Row],[Ngày]])</f>
        <v>Tháng 8/2022</v>
      </c>
      <c r="D630" t="str">
        <f>"Q "&amp;IF(Table6[[#This Row],[Ngày]]="","",ROUNDUP(MONTH(Table6[[#This Row],[Ngày]])/3,0)) &amp; "/" &amp;YEAR(Table6[[#This Row],[Ngày]])</f>
        <v>Q 3/2022</v>
      </c>
      <c r="E630">
        <f>YEAR(Table6[[#This Row],[Ngày]])</f>
        <v>2022</v>
      </c>
      <c r="F630" t="str">
        <f>VLOOKUP(Table6[[#This Row],[Tên khoản mục]],TUKHOA_CHIPHI!$A$2:$D$42,4,FALSE)</f>
        <v>Chi phí biển đổi</v>
      </c>
      <c r="G630" t="str">
        <f>VLOOKUP(Table6[[#This Row],[Tên khoản mục]],TUKHOA_CHIPHI!$A$2:$D$42,3,FALSE)</f>
        <v>CPPFA04</v>
      </c>
      <c r="H630" t="str">
        <f>VLOOKUP(Table6[[#This Row],[Tên khoản mục]],TUKHOA_CHIPHI!$A$2:$D$42,2,FALSE)</f>
        <v>Platform fee - Amazon</v>
      </c>
      <c r="I630" t="s">
        <v>646</v>
      </c>
      <c r="J630" s="82">
        <v>4129</v>
      </c>
    </row>
    <row r="631" spans="1:10">
      <c r="A631" s="9">
        <v>44786</v>
      </c>
      <c r="B631" s="9" t="str">
        <f>CHOOSE(WEEKDAY(Table6[[#This Row],[Ngày]],1),"CN","T2","T3","T4","T5","T6","T7","CN")</f>
        <v>T7</v>
      </c>
      <c r="C631" t="str">
        <f>"Tháng "&amp;MONTH(Table6[[#This Row],[Ngày]]) &amp; "/" &amp;YEAR(Table6[[#This Row],[Ngày]])</f>
        <v>Tháng 8/2022</v>
      </c>
      <c r="D631" t="str">
        <f>"Q "&amp;IF(Table6[[#This Row],[Ngày]]="","",ROUNDUP(MONTH(Table6[[#This Row],[Ngày]])/3,0)) &amp; "/" &amp;YEAR(Table6[[#This Row],[Ngày]])</f>
        <v>Q 3/2022</v>
      </c>
      <c r="E631">
        <f>YEAR(Table6[[#This Row],[Ngày]])</f>
        <v>2022</v>
      </c>
      <c r="F631" t="str">
        <f>VLOOKUP(Table6[[#This Row],[Tên khoản mục]],TUKHOA_CHIPHI!$A$2:$D$42,4,FALSE)</f>
        <v>Chi phí biển đổi</v>
      </c>
      <c r="G631" t="str">
        <f>VLOOKUP(Table6[[#This Row],[Tên khoản mục]],TUKHOA_CHIPHI!$A$2:$D$42,3,FALSE)</f>
        <v>CPPFA05</v>
      </c>
      <c r="H631" t="str">
        <f>VLOOKUP(Table6[[#This Row],[Tên khoản mục]],TUKHOA_CHIPHI!$A$2:$D$42,2,FALSE)</f>
        <v>Platform fee - Amazon</v>
      </c>
      <c r="I631" t="s">
        <v>647</v>
      </c>
      <c r="J631" s="82">
        <v>4295</v>
      </c>
    </row>
    <row r="632" spans="1:10">
      <c r="A632" s="9">
        <v>44786</v>
      </c>
      <c r="B632" s="9" t="str">
        <f>CHOOSE(WEEKDAY(Table6[[#This Row],[Ngày]],1),"CN","T2","T3","T4","T5","T6","T7","CN")</f>
        <v>T7</v>
      </c>
      <c r="C632" t="str">
        <f>"Tháng "&amp;MONTH(Table6[[#This Row],[Ngày]]) &amp; "/" &amp;YEAR(Table6[[#This Row],[Ngày]])</f>
        <v>Tháng 8/2022</v>
      </c>
      <c r="D632" t="str">
        <f>"Q "&amp;IF(Table6[[#This Row],[Ngày]]="","",ROUNDUP(MONTH(Table6[[#This Row],[Ngày]])/3,0)) &amp; "/" &amp;YEAR(Table6[[#This Row],[Ngày]])</f>
        <v>Q 3/2022</v>
      </c>
      <c r="E632">
        <f>YEAR(Table6[[#This Row],[Ngày]])</f>
        <v>2022</v>
      </c>
      <c r="F632" t="str">
        <f>VLOOKUP(Table6[[#This Row],[Tên khoản mục]],TUKHOA_CHIPHI!$A$2:$D$42,4,FALSE)</f>
        <v>Chi phí biển đổi</v>
      </c>
      <c r="G632" t="str">
        <f>VLOOKUP(Table6[[#This Row],[Tên khoản mục]],TUKHOA_CHIPHI!$A$2:$D$42,3,FALSE)</f>
        <v>CPPFA06</v>
      </c>
      <c r="H632" t="str">
        <f>VLOOKUP(Table6[[#This Row],[Tên khoản mục]],TUKHOA_CHIPHI!$A$2:$D$42,2,FALSE)</f>
        <v>Platform fee - Amazon</v>
      </c>
      <c r="I632" t="s">
        <v>648</v>
      </c>
      <c r="J632" s="82">
        <v>4129</v>
      </c>
    </row>
    <row r="633" spans="1:10">
      <c r="A633" s="9">
        <v>44786</v>
      </c>
      <c r="B633" s="9" t="str">
        <f>CHOOSE(WEEKDAY(Table6[[#This Row],[Ngày]],1),"CN","T2","T3","T4","T5","T6","T7","CN")</f>
        <v>T7</v>
      </c>
      <c r="C633" t="str">
        <f>"Tháng "&amp;MONTH(Table6[[#This Row],[Ngày]]) &amp; "/" &amp;YEAR(Table6[[#This Row],[Ngày]])</f>
        <v>Tháng 8/2022</v>
      </c>
      <c r="D633" t="str">
        <f>"Q "&amp;IF(Table6[[#This Row],[Ngày]]="","",ROUNDUP(MONTH(Table6[[#This Row],[Ngày]])/3,0)) &amp; "/" &amp;YEAR(Table6[[#This Row],[Ngày]])</f>
        <v>Q 3/2022</v>
      </c>
      <c r="E633">
        <f>YEAR(Table6[[#This Row],[Ngày]])</f>
        <v>2022</v>
      </c>
      <c r="F633" t="str">
        <f>VLOOKUP(Table6[[#This Row],[Tên khoản mục]],TUKHOA_CHIPHI!$A$2:$D$42,4,FALSE)</f>
        <v>Chi phí biển đổi</v>
      </c>
      <c r="G633" t="str">
        <f>VLOOKUP(Table6[[#This Row],[Tên khoản mục]],TUKHOA_CHIPHI!$A$2:$D$42,3,FALSE)</f>
        <v>CPPFE01</v>
      </c>
      <c r="H633" t="str">
        <f>VLOOKUP(Table6[[#This Row],[Tên khoản mục]],TUKHOA_CHIPHI!$A$2:$D$42,2,FALSE)</f>
        <v>Platform fee - Etsy</v>
      </c>
      <c r="I633" t="s">
        <v>649</v>
      </c>
      <c r="J633" s="82">
        <v>2153</v>
      </c>
    </row>
    <row r="634" spans="1:10">
      <c r="A634" s="9">
        <v>44785</v>
      </c>
      <c r="B634" s="9" t="str">
        <f>CHOOSE(WEEKDAY(Table6[[#This Row],[Ngày]],1),"CN","T2","T3","T4","T5","T6","T7","CN")</f>
        <v>T6</v>
      </c>
      <c r="C634" t="str">
        <f>"Tháng "&amp;MONTH(Table6[[#This Row],[Ngày]]) &amp; "/" &amp;YEAR(Table6[[#This Row],[Ngày]])</f>
        <v>Tháng 8/2022</v>
      </c>
      <c r="D634" t="str">
        <f>"Q "&amp;IF(Table6[[#This Row],[Ngày]]="","",ROUNDUP(MONTH(Table6[[#This Row],[Ngày]])/3,0)) &amp; "/" &amp;YEAR(Table6[[#This Row],[Ngày]])</f>
        <v>Q 3/2022</v>
      </c>
      <c r="E634">
        <f>YEAR(Table6[[#This Row],[Ngày]])</f>
        <v>2022</v>
      </c>
      <c r="F634" t="str">
        <f>VLOOKUP(Table6[[#This Row],[Tên khoản mục]],TUKHOA_CHIPHI!$A$2:$D$42,4,FALSE)</f>
        <v>Chi phí biển đổi</v>
      </c>
      <c r="G634" t="str">
        <f>VLOOKUP(Table6[[#This Row],[Tên khoản mục]],TUKHOA_CHIPHI!$A$2:$D$42,3,FALSE)</f>
        <v>CPPFE02</v>
      </c>
      <c r="H634" t="str">
        <f>VLOOKUP(Table6[[#This Row],[Tên khoản mục]],TUKHOA_CHIPHI!$A$2:$D$42,2,FALSE)</f>
        <v>Platform fee - Etsy</v>
      </c>
      <c r="I634" t="s">
        <v>650</v>
      </c>
      <c r="J634" s="82">
        <v>2065</v>
      </c>
    </row>
    <row r="635" spans="1:10">
      <c r="A635" s="9">
        <v>44783</v>
      </c>
      <c r="B635" s="9" t="str">
        <f>CHOOSE(WEEKDAY(Table6[[#This Row],[Ngày]],1),"CN","T2","T3","T4","T5","T6","T7","CN")</f>
        <v>T4</v>
      </c>
      <c r="C635" t="str">
        <f>"Tháng "&amp;MONTH(Table6[[#This Row],[Ngày]]) &amp; "/" &amp;YEAR(Table6[[#This Row],[Ngày]])</f>
        <v>Tháng 8/2022</v>
      </c>
      <c r="D635" t="str">
        <f>"Q "&amp;IF(Table6[[#This Row],[Ngày]]="","",ROUNDUP(MONTH(Table6[[#This Row],[Ngày]])/3,0)) &amp; "/" &amp;YEAR(Table6[[#This Row],[Ngày]])</f>
        <v>Q 3/2022</v>
      </c>
      <c r="E635">
        <f>YEAR(Table6[[#This Row],[Ngày]])</f>
        <v>2022</v>
      </c>
      <c r="F635" t="str">
        <f>VLOOKUP(Table6[[#This Row],[Tên khoản mục]],TUKHOA_CHIPHI!$A$2:$D$42,4,FALSE)</f>
        <v>Chi phí biển đổi</v>
      </c>
      <c r="G635" t="str">
        <f>VLOOKUP(Table6[[#This Row],[Tên khoản mục]],TUKHOA_CHIPHI!$A$2:$D$42,3,FALSE)</f>
        <v>CPPFE03</v>
      </c>
      <c r="H635" t="str">
        <f>VLOOKUP(Table6[[#This Row],[Tên khoản mục]],TUKHOA_CHIPHI!$A$2:$D$42,2,FALSE)</f>
        <v>Platform fee - Etsy</v>
      </c>
      <c r="I635" t="s">
        <v>651</v>
      </c>
      <c r="J635" s="82">
        <v>2185</v>
      </c>
    </row>
    <row r="636" spans="1:10">
      <c r="A636" s="9">
        <v>44781</v>
      </c>
      <c r="B636" s="9" t="str">
        <f>CHOOSE(WEEKDAY(Table6[[#This Row],[Ngày]],1),"CN","T2","T3","T4","T5","T6","T7","CN")</f>
        <v>T2</v>
      </c>
      <c r="C636" t="str">
        <f>"Tháng "&amp;MONTH(Table6[[#This Row],[Ngày]]) &amp; "/" &amp;YEAR(Table6[[#This Row],[Ngày]])</f>
        <v>Tháng 8/2022</v>
      </c>
      <c r="D636" t="str">
        <f>"Q "&amp;IF(Table6[[#This Row],[Ngày]]="","",ROUNDUP(MONTH(Table6[[#This Row],[Ngày]])/3,0)) &amp; "/" &amp;YEAR(Table6[[#This Row],[Ngày]])</f>
        <v>Q 3/2022</v>
      </c>
      <c r="E636">
        <f>YEAR(Table6[[#This Row],[Ngày]])</f>
        <v>2022</v>
      </c>
      <c r="F636" t="str">
        <f>VLOOKUP(Table6[[#This Row],[Tên khoản mục]],TUKHOA_CHIPHI!$A$2:$D$42,4,FALSE)</f>
        <v>Chi phí biển đổi</v>
      </c>
      <c r="G636" t="str">
        <f>VLOOKUP(Table6[[#This Row],[Tên khoản mục]],TUKHOA_CHIPHI!$A$2:$D$42,3,FALSE)</f>
        <v>CPPFE04</v>
      </c>
      <c r="H636" t="str">
        <f>VLOOKUP(Table6[[#This Row],[Tên khoản mục]],TUKHOA_CHIPHI!$A$2:$D$42,2,FALSE)</f>
        <v>Platform fee - Etsy</v>
      </c>
      <c r="I636" t="s">
        <v>652</v>
      </c>
      <c r="J636" s="82">
        <v>2165</v>
      </c>
    </row>
    <row r="637" spans="1:10">
      <c r="A637" s="9">
        <v>44780</v>
      </c>
      <c r="B637" s="9" t="str">
        <f>CHOOSE(WEEKDAY(Table6[[#This Row],[Ngày]],1),"CN","T2","T3","T4","T5","T6","T7","CN")</f>
        <v>CN</v>
      </c>
      <c r="C637" t="str">
        <f>"Tháng "&amp;MONTH(Table6[[#This Row],[Ngày]]) &amp; "/" &amp;YEAR(Table6[[#This Row],[Ngày]])</f>
        <v>Tháng 8/2022</v>
      </c>
      <c r="D637" t="str">
        <f>"Q "&amp;IF(Table6[[#This Row],[Ngày]]="","",ROUNDUP(MONTH(Table6[[#This Row],[Ngày]])/3,0)) &amp; "/" &amp;YEAR(Table6[[#This Row],[Ngày]])</f>
        <v>Q 3/2022</v>
      </c>
      <c r="E637">
        <f>YEAR(Table6[[#This Row],[Ngày]])</f>
        <v>2022</v>
      </c>
      <c r="F637" t="str">
        <f>VLOOKUP(Table6[[#This Row],[Tên khoản mục]],TUKHOA_CHIPHI!$A$2:$D$42,4,FALSE)</f>
        <v>Chi phí biển đổi</v>
      </c>
      <c r="G637" t="str">
        <f>VLOOKUP(Table6[[#This Row],[Tên khoản mục]],TUKHOA_CHIPHI!$A$2:$D$42,3,FALSE)</f>
        <v>CPPFE05</v>
      </c>
      <c r="H637" t="str">
        <f>VLOOKUP(Table6[[#This Row],[Tên khoản mục]],TUKHOA_CHIPHI!$A$2:$D$42,2,FALSE)</f>
        <v>Platform fee - Etsy</v>
      </c>
      <c r="I637" t="s">
        <v>653</v>
      </c>
      <c r="J637" s="82">
        <v>2049</v>
      </c>
    </row>
    <row r="638" spans="1:10">
      <c r="A638" s="9">
        <v>44780</v>
      </c>
      <c r="B638" s="9" t="str">
        <f>CHOOSE(WEEKDAY(Table6[[#This Row],[Ngày]],1),"CN","T2","T3","T4","T5","T6","T7","CN")</f>
        <v>CN</v>
      </c>
      <c r="C638" t="str">
        <f>"Tháng "&amp;MONTH(Table6[[#This Row],[Ngày]]) &amp; "/" &amp;YEAR(Table6[[#This Row],[Ngày]])</f>
        <v>Tháng 8/2022</v>
      </c>
      <c r="D638" t="str">
        <f>"Q "&amp;IF(Table6[[#This Row],[Ngày]]="","",ROUNDUP(MONTH(Table6[[#This Row],[Ngày]])/3,0)) &amp; "/" &amp;YEAR(Table6[[#This Row],[Ngày]])</f>
        <v>Q 3/2022</v>
      </c>
      <c r="E638">
        <f>YEAR(Table6[[#This Row],[Ngày]])</f>
        <v>2022</v>
      </c>
      <c r="F638" t="str">
        <f>VLOOKUP(Table6[[#This Row],[Tên khoản mục]],TUKHOA_CHIPHI!$A$2:$D$42,4,FALSE)</f>
        <v>Chi phí biển đổi</v>
      </c>
      <c r="G638" t="str">
        <f>VLOOKUP(Table6[[#This Row],[Tên khoản mục]],TUKHOA_CHIPHI!$A$2:$D$42,3,FALSE)</f>
        <v>CPPFE06</v>
      </c>
      <c r="H638" t="str">
        <f>VLOOKUP(Table6[[#This Row],[Tên khoản mục]],TUKHOA_CHIPHI!$A$2:$D$42,2,FALSE)</f>
        <v>Platform fee - Etsy</v>
      </c>
      <c r="I638" s="6" t="s">
        <v>654</v>
      </c>
      <c r="J638" s="82">
        <v>2060</v>
      </c>
    </row>
    <row r="639" spans="1:10">
      <c r="A639" s="9">
        <v>44780</v>
      </c>
      <c r="B639" s="9" t="str">
        <f>CHOOSE(WEEKDAY(Table6[[#This Row],[Ngày]],1),"CN","T2","T3","T4","T5","T6","T7","CN")</f>
        <v>CN</v>
      </c>
      <c r="C639" t="str">
        <f>"Tháng "&amp;MONTH(Table6[[#This Row],[Ngày]]) &amp; "/" &amp;YEAR(Table6[[#This Row],[Ngày]])</f>
        <v>Tháng 8/2022</v>
      </c>
      <c r="D639" t="str">
        <f>"Q "&amp;IF(Table6[[#This Row],[Ngày]]="","",ROUNDUP(MONTH(Table6[[#This Row],[Ngày]])/3,0)) &amp; "/" &amp;YEAR(Table6[[#This Row],[Ngày]])</f>
        <v>Q 3/2022</v>
      </c>
      <c r="E639">
        <f>YEAR(Table6[[#This Row],[Ngày]])</f>
        <v>2022</v>
      </c>
      <c r="F639" t="str">
        <f>VLOOKUP(Table6[[#This Row],[Tên khoản mục]],TUKHOA_CHIPHI!$A$2:$D$42,4,FALSE)</f>
        <v>Chi phí biển đổi</v>
      </c>
      <c r="G639" t="str">
        <f>VLOOKUP(Table6[[#This Row],[Tên khoản mục]],TUKHOA_CHIPHI!$A$2:$D$42,3,FALSE)</f>
        <v>CPMRFB01</v>
      </c>
      <c r="H639" t="str">
        <f>VLOOKUP(Table6[[#This Row],[Tên khoản mục]],TUKHOA_CHIPHI!$A$2:$D$42,2,FALSE)</f>
        <v>Marketing</v>
      </c>
      <c r="I639" t="s">
        <v>632</v>
      </c>
      <c r="J639" s="82">
        <v>1851</v>
      </c>
    </row>
    <row r="640" spans="1:10">
      <c r="A640" s="9">
        <v>44779</v>
      </c>
      <c r="B640" s="9" t="str">
        <f>CHOOSE(WEEKDAY(Table6[[#This Row],[Ngày]],1),"CN","T2","T3","T4","T5","T6","T7","CN")</f>
        <v>T7</v>
      </c>
      <c r="C640" t="str">
        <f>"Tháng "&amp;MONTH(Table6[[#This Row],[Ngày]]) &amp; "/" &amp;YEAR(Table6[[#This Row],[Ngày]])</f>
        <v>Tháng 8/2022</v>
      </c>
      <c r="D640" t="str">
        <f>"Q "&amp;IF(Table6[[#This Row],[Ngày]]="","",ROUNDUP(MONTH(Table6[[#This Row],[Ngày]])/3,0)) &amp; "/" &amp;YEAR(Table6[[#This Row],[Ngày]])</f>
        <v>Q 3/2022</v>
      </c>
      <c r="E640">
        <f>YEAR(Table6[[#This Row],[Ngày]])</f>
        <v>2022</v>
      </c>
      <c r="F640" t="str">
        <f>VLOOKUP(Table6[[#This Row],[Tên khoản mục]],TUKHOA_CHIPHI!$A$2:$D$42,4,FALSE)</f>
        <v>Chi phí biển đổi</v>
      </c>
      <c r="G640" t="str">
        <f>VLOOKUP(Table6[[#This Row],[Tên khoản mục]],TUKHOA_CHIPHI!$A$2:$D$42,3,FALSE)</f>
        <v>CPMRFB02</v>
      </c>
      <c r="H640" t="str">
        <f>VLOOKUP(Table6[[#This Row],[Tên khoản mục]],TUKHOA_CHIPHI!$A$2:$D$42,2,FALSE)</f>
        <v>Marketing</v>
      </c>
      <c r="I640" t="s">
        <v>633</v>
      </c>
      <c r="J640" s="82">
        <v>1839</v>
      </c>
    </row>
    <row r="641" spans="1:10">
      <c r="A641" s="9">
        <v>44779</v>
      </c>
      <c r="B641" s="9" t="str">
        <f>CHOOSE(WEEKDAY(Table6[[#This Row],[Ngày]],1),"CN","T2","T3","T4","T5","T6","T7","CN")</f>
        <v>T7</v>
      </c>
      <c r="C641" t="str">
        <f>"Tháng "&amp;MONTH(Table6[[#This Row],[Ngày]]) &amp; "/" &amp;YEAR(Table6[[#This Row],[Ngày]])</f>
        <v>Tháng 8/2022</v>
      </c>
      <c r="D641" t="str">
        <f>"Q "&amp;IF(Table6[[#This Row],[Ngày]]="","",ROUNDUP(MONTH(Table6[[#This Row],[Ngày]])/3,0)) &amp; "/" &amp;YEAR(Table6[[#This Row],[Ngày]])</f>
        <v>Q 3/2022</v>
      </c>
      <c r="E641">
        <f>YEAR(Table6[[#This Row],[Ngày]])</f>
        <v>2022</v>
      </c>
      <c r="F641" t="str">
        <f>VLOOKUP(Table6[[#This Row],[Tên khoản mục]],TUKHOA_CHIPHI!$A$2:$D$42,4,FALSE)</f>
        <v>Chi phí biển đổi</v>
      </c>
      <c r="G641" t="str">
        <f>VLOOKUP(Table6[[#This Row],[Tên khoản mục]],TUKHOA_CHIPHI!$A$2:$D$42,3,FALSE)</f>
        <v>CPMRYTB01</v>
      </c>
      <c r="H641" t="str">
        <f>VLOOKUP(Table6[[#This Row],[Tên khoản mục]],TUKHOA_CHIPHI!$A$2:$D$42,2,FALSE)</f>
        <v>Marketing</v>
      </c>
      <c r="I641" t="s">
        <v>636</v>
      </c>
      <c r="J641" s="82">
        <v>1832</v>
      </c>
    </row>
    <row r="642" spans="1:10">
      <c r="A642" s="9">
        <v>44779</v>
      </c>
      <c r="B642" s="9" t="str">
        <f>CHOOSE(WEEKDAY(Table6[[#This Row],[Ngày]],1),"CN","T2","T3","T4","T5","T6","T7","CN")</f>
        <v>T7</v>
      </c>
      <c r="C642" t="str">
        <f>"Tháng "&amp;MONTH(Table6[[#This Row],[Ngày]]) &amp; "/" &amp;YEAR(Table6[[#This Row],[Ngày]])</f>
        <v>Tháng 8/2022</v>
      </c>
      <c r="D642" t="str">
        <f>"Q "&amp;IF(Table6[[#This Row],[Ngày]]="","",ROUNDUP(MONTH(Table6[[#This Row],[Ngày]])/3,0)) &amp; "/" &amp;YEAR(Table6[[#This Row],[Ngày]])</f>
        <v>Q 3/2022</v>
      </c>
      <c r="E642">
        <f>YEAR(Table6[[#This Row],[Ngày]])</f>
        <v>2022</v>
      </c>
      <c r="F642" t="str">
        <f>VLOOKUP(Table6[[#This Row],[Tên khoản mục]],TUKHOA_CHIPHI!$A$2:$D$42,4,FALSE)</f>
        <v>Chi phí biển đổi</v>
      </c>
      <c r="G642" t="str">
        <f>VLOOKUP(Table6[[#This Row],[Tên khoản mục]],TUKHOA_CHIPHI!$A$2:$D$42,3,FALSE)</f>
        <v>CPMRYTB01</v>
      </c>
      <c r="H642" t="str">
        <f>VLOOKUP(Table6[[#This Row],[Tên khoản mục]],TUKHOA_CHIPHI!$A$2:$D$42,2,FALSE)</f>
        <v>Marketing</v>
      </c>
      <c r="I642" t="s">
        <v>636</v>
      </c>
      <c r="J642" s="82">
        <v>1704</v>
      </c>
    </row>
    <row r="643" spans="1:10">
      <c r="A643" s="9">
        <v>44779</v>
      </c>
      <c r="B643" s="9" t="str">
        <f>CHOOSE(WEEKDAY(Table6[[#This Row],[Ngày]],1),"CN","T2","T3","T4","T5","T6","T7","CN")</f>
        <v>T7</v>
      </c>
      <c r="C643" t="str">
        <f>"Tháng "&amp;MONTH(Table6[[#This Row],[Ngày]]) &amp; "/" &amp;YEAR(Table6[[#This Row],[Ngày]])</f>
        <v>Tháng 8/2022</v>
      </c>
      <c r="D643" t="str">
        <f>"Q "&amp;IF(Table6[[#This Row],[Ngày]]="","",ROUNDUP(MONTH(Table6[[#This Row],[Ngày]])/3,0)) &amp; "/" &amp;YEAR(Table6[[#This Row],[Ngày]])</f>
        <v>Q 3/2022</v>
      </c>
      <c r="E643">
        <f>YEAR(Table6[[#This Row],[Ngày]])</f>
        <v>2022</v>
      </c>
      <c r="F643" t="str">
        <f>VLOOKUP(Table6[[#This Row],[Tên khoản mục]],TUKHOA_CHIPHI!$A$2:$D$42,4,FALSE)</f>
        <v>Chi phí biển đổi</v>
      </c>
      <c r="G643" t="str">
        <f>VLOOKUP(Table6[[#This Row],[Tên khoản mục]],TUKHOA_CHIPHI!$A$2:$D$42,3,FALSE)</f>
        <v>CPMREC01</v>
      </c>
      <c r="H643" t="str">
        <f>VLOOKUP(Table6[[#This Row],[Tên khoản mục]],TUKHOA_CHIPHI!$A$2:$D$42,2,FALSE)</f>
        <v>Marketing</v>
      </c>
      <c r="I643" t="s">
        <v>641</v>
      </c>
      <c r="J643" s="82">
        <v>1824</v>
      </c>
    </row>
    <row r="644" spans="1:10">
      <c r="A644" s="9">
        <v>44779</v>
      </c>
      <c r="B644" s="9" t="str">
        <f>CHOOSE(WEEKDAY(Table6[[#This Row],[Ngày]],1),"CN","T2","T3","T4","T5","T6","T7","CN")</f>
        <v>T7</v>
      </c>
      <c r="C644" t="str">
        <f>"Tháng "&amp;MONTH(Table6[[#This Row],[Ngày]]) &amp; "/" &amp;YEAR(Table6[[#This Row],[Ngày]])</f>
        <v>Tháng 8/2022</v>
      </c>
      <c r="D644" t="str">
        <f>"Q "&amp;IF(Table6[[#This Row],[Ngày]]="","",ROUNDUP(MONTH(Table6[[#This Row],[Ngày]])/3,0)) &amp; "/" &amp;YEAR(Table6[[#This Row],[Ngày]])</f>
        <v>Q 3/2022</v>
      </c>
      <c r="E644">
        <f>YEAR(Table6[[#This Row],[Ngày]])</f>
        <v>2022</v>
      </c>
      <c r="F644" t="str">
        <f>VLOOKUP(Table6[[#This Row],[Tên khoản mục]],TUKHOA_CHIPHI!$A$2:$D$42,4,FALSE)</f>
        <v>Chi phí biển đổi</v>
      </c>
      <c r="G644" t="str">
        <f>VLOOKUP(Table6[[#This Row],[Tên khoản mục]],TUKHOA_CHIPHI!$A$2:$D$42,3,FALSE)</f>
        <v>CPMREC02</v>
      </c>
      <c r="H644" t="str">
        <f>VLOOKUP(Table6[[#This Row],[Tên khoản mục]],TUKHOA_CHIPHI!$A$2:$D$42,2,FALSE)</f>
        <v>Marketing</v>
      </c>
      <c r="I644" t="s">
        <v>642</v>
      </c>
      <c r="J644" s="82">
        <v>1824</v>
      </c>
    </row>
    <row r="645" spans="1:10">
      <c r="A645" s="9">
        <v>44778</v>
      </c>
      <c r="B645" s="9" t="str">
        <f>CHOOSE(WEEKDAY(Table6[[#This Row],[Ngày]],1),"CN","T2","T3","T4","T5","T6","T7","CN")</f>
        <v>T6</v>
      </c>
      <c r="C645" t="str">
        <f>"Tháng "&amp;MONTH(Table6[[#This Row],[Ngày]]) &amp; "/" &amp;YEAR(Table6[[#This Row],[Ngày]])</f>
        <v>Tháng 8/2022</v>
      </c>
      <c r="D645" t="str">
        <f>"Q "&amp;IF(Table6[[#This Row],[Ngày]]="","",ROUNDUP(MONTH(Table6[[#This Row],[Ngày]])/3,0)) &amp; "/" &amp;YEAR(Table6[[#This Row],[Ngày]])</f>
        <v>Q 3/2022</v>
      </c>
      <c r="E645">
        <f>YEAR(Table6[[#This Row],[Ngày]])</f>
        <v>2022</v>
      </c>
      <c r="F645" t="str">
        <f>VLOOKUP(Table6[[#This Row],[Tên khoản mục]],TUKHOA_CHIPHI!$A$2:$D$42,4,FALSE)</f>
        <v>Chi phí biển đổi</v>
      </c>
      <c r="G645" t="str">
        <f>VLOOKUP(Table6[[#This Row],[Tên khoản mục]],TUKHOA_CHIPHI!$A$2:$D$42,3,FALSE)</f>
        <v>CPPFA01</v>
      </c>
      <c r="H645" t="str">
        <f>VLOOKUP(Table6[[#This Row],[Tên khoản mục]],TUKHOA_CHIPHI!$A$2:$D$42,2,FALSE)</f>
        <v>Platform fee - Amazon</v>
      </c>
      <c r="I645" t="s">
        <v>643</v>
      </c>
      <c r="J645" s="82">
        <v>4197</v>
      </c>
    </row>
    <row r="646" spans="1:10">
      <c r="A646" s="9">
        <v>44778</v>
      </c>
      <c r="B646" s="9" t="str">
        <f>CHOOSE(WEEKDAY(Table6[[#This Row],[Ngày]],1),"CN","T2","T3","T4","T5","T6","T7","CN")</f>
        <v>T6</v>
      </c>
      <c r="C646" t="str">
        <f>"Tháng "&amp;MONTH(Table6[[#This Row],[Ngày]]) &amp; "/" &amp;YEAR(Table6[[#This Row],[Ngày]])</f>
        <v>Tháng 8/2022</v>
      </c>
      <c r="D646" t="str">
        <f>"Q "&amp;IF(Table6[[#This Row],[Ngày]]="","",ROUNDUP(MONTH(Table6[[#This Row],[Ngày]])/3,0)) &amp; "/" &amp;YEAR(Table6[[#This Row],[Ngày]])</f>
        <v>Q 3/2022</v>
      </c>
      <c r="E646">
        <f>YEAR(Table6[[#This Row],[Ngày]])</f>
        <v>2022</v>
      </c>
      <c r="F646" t="str">
        <f>VLOOKUP(Table6[[#This Row],[Tên khoản mục]],TUKHOA_CHIPHI!$A$2:$D$42,4,FALSE)</f>
        <v>Chi phí biển đổi</v>
      </c>
      <c r="G646" t="str">
        <f>VLOOKUP(Table6[[#This Row],[Tên khoản mục]],TUKHOA_CHIPHI!$A$2:$D$42,3,FALSE)</f>
        <v>CPPFA02</v>
      </c>
      <c r="H646" t="str">
        <f>VLOOKUP(Table6[[#This Row],[Tên khoản mục]],TUKHOA_CHIPHI!$A$2:$D$42,2,FALSE)</f>
        <v>Platform fee - Amazon</v>
      </c>
      <c r="I646" t="s">
        <v>644</v>
      </c>
      <c r="J646" s="82">
        <v>4308</v>
      </c>
    </row>
    <row r="647" spans="1:10">
      <c r="A647" s="9">
        <v>44778</v>
      </c>
      <c r="B647" s="9" t="str">
        <f>CHOOSE(WEEKDAY(Table6[[#This Row],[Ngày]],1),"CN","T2","T3","T4","T5","T6","T7","CN")</f>
        <v>T6</v>
      </c>
      <c r="C647" t="str">
        <f>"Tháng "&amp;MONTH(Table6[[#This Row],[Ngày]]) &amp; "/" &amp;YEAR(Table6[[#This Row],[Ngày]])</f>
        <v>Tháng 8/2022</v>
      </c>
      <c r="D647" t="str">
        <f>"Q "&amp;IF(Table6[[#This Row],[Ngày]]="","",ROUNDUP(MONTH(Table6[[#This Row],[Ngày]])/3,0)) &amp; "/" &amp;YEAR(Table6[[#This Row],[Ngày]])</f>
        <v>Q 3/2022</v>
      </c>
      <c r="E647">
        <f>YEAR(Table6[[#This Row],[Ngày]])</f>
        <v>2022</v>
      </c>
      <c r="F647" t="str">
        <f>VLOOKUP(Table6[[#This Row],[Tên khoản mục]],TUKHOA_CHIPHI!$A$2:$D$42,4,FALSE)</f>
        <v>Chi phí biển đổi</v>
      </c>
      <c r="G647" t="str">
        <f>VLOOKUP(Table6[[#This Row],[Tên khoản mục]],TUKHOA_CHIPHI!$A$2:$D$42,3,FALSE)</f>
        <v>CPPFA03</v>
      </c>
      <c r="H647" t="str">
        <f>VLOOKUP(Table6[[#This Row],[Tên khoản mục]],TUKHOA_CHIPHI!$A$2:$D$42,2,FALSE)</f>
        <v>Platform fee - Amazon</v>
      </c>
      <c r="I647" t="s">
        <v>645</v>
      </c>
      <c r="J647" s="82">
        <v>4188</v>
      </c>
    </row>
    <row r="648" spans="1:10">
      <c r="A648" s="9">
        <v>44777</v>
      </c>
      <c r="B648" s="9" t="str">
        <f>CHOOSE(WEEKDAY(Table6[[#This Row],[Ngày]],1),"CN","T2","T3","T4","T5","T6","T7","CN")</f>
        <v>T5</v>
      </c>
      <c r="C648" t="str">
        <f>"Tháng "&amp;MONTH(Table6[[#This Row],[Ngày]]) &amp; "/" &amp;YEAR(Table6[[#This Row],[Ngày]])</f>
        <v>Tháng 8/2022</v>
      </c>
      <c r="D648" t="str">
        <f>"Q "&amp;IF(Table6[[#This Row],[Ngày]]="","",ROUNDUP(MONTH(Table6[[#This Row],[Ngày]])/3,0)) &amp; "/" &amp;YEAR(Table6[[#This Row],[Ngày]])</f>
        <v>Q 3/2022</v>
      </c>
      <c r="E648">
        <f>YEAR(Table6[[#This Row],[Ngày]])</f>
        <v>2022</v>
      </c>
      <c r="F648" t="str">
        <f>VLOOKUP(Table6[[#This Row],[Tên khoản mục]],TUKHOA_CHIPHI!$A$2:$D$42,4,FALSE)</f>
        <v>Chi phí biển đổi</v>
      </c>
      <c r="G648" t="str">
        <f>VLOOKUP(Table6[[#This Row],[Tên khoản mục]],TUKHOA_CHIPHI!$A$2:$D$42,3,FALSE)</f>
        <v>CPPFA04</v>
      </c>
      <c r="H648" t="str">
        <f>VLOOKUP(Table6[[#This Row],[Tên khoản mục]],TUKHOA_CHIPHI!$A$2:$D$42,2,FALSE)</f>
        <v>Platform fee - Amazon</v>
      </c>
      <c r="I648" t="s">
        <v>646</v>
      </c>
      <c r="J648" s="82">
        <v>4318</v>
      </c>
    </row>
    <row r="649" spans="1:10">
      <c r="A649" s="9">
        <v>44926</v>
      </c>
      <c r="B649" s="9" t="str">
        <f>CHOOSE(WEEKDAY(Table6[[#This Row],[Ngày]],1),"CN","T2","T3","T4","T5","T6","T7","CN")</f>
        <v>T7</v>
      </c>
      <c r="C649" t="str">
        <f>"Tháng "&amp;MONTH(Table6[[#This Row],[Ngày]]) &amp; "/" &amp;YEAR(Table6[[#This Row],[Ngày]])</f>
        <v>Tháng 12/2022</v>
      </c>
      <c r="D649" t="str">
        <f>"Q "&amp;IF(Table6[[#This Row],[Ngày]]="","",ROUNDUP(MONTH(Table6[[#This Row],[Ngày]])/3,0)) &amp; "/" &amp;YEAR(Table6[[#This Row],[Ngày]])</f>
        <v>Q 4/2022</v>
      </c>
      <c r="E649">
        <f>YEAR(Table6[[#This Row],[Ngày]])</f>
        <v>2022</v>
      </c>
      <c r="F649" t="str">
        <f>VLOOKUP(Table6[[#This Row],[Tên khoản mục]],TUKHOA_CHIPHI!$A$2:$D$42,4,FALSE)</f>
        <v>Chi phí biển đổi</v>
      </c>
      <c r="G649" t="str">
        <f>VLOOKUP(Table6[[#This Row],[Tên khoản mục]],TUKHOA_CHIPHI!$A$2:$D$42,3,FALSE)</f>
        <v>CPPFA05</v>
      </c>
      <c r="H649" t="str">
        <f>VLOOKUP(Table6[[#This Row],[Tên khoản mục]],TUKHOA_CHIPHI!$A$2:$D$42,2,FALSE)</f>
        <v>Platform fee - Amazon</v>
      </c>
      <c r="I649" t="s">
        <v>647</v>
      </c>
      <c r="J649" s="82">
        <v>4229</v>
      </c>
    </row>
    <row r="650" spans="1:10">
      <c r="A650" s="9">
        <v>44926</v>
      </c>
      <c r="B650" s="9" t="str">
        <f>CHOOSE(WEEKDAY(Table6[[#This Row],[Ngày]],1),"CN","T2","T3","T4","T5","T6","T7","CN")</f>
        <v>T7</v>
      </c>
      <c r="C650" t="str">
        <f>"Tháng "&amp;MONTH(Table6[[#This Row],[Ngày]]) &amp; "/" &amp;YEAR(Table6[[#This Row],[Ngày]])</f>
        <v>Tháng 12/2022</v>
      </c>
      <c r="D650" t="str">
        <f>"Q "&amp;IF(Table6[[#This Row],[Ngày]]="","",ROUNDUP(MONTH(Table6[[#This Row],[Ngày]])/3,0)) &amp; "/" &amp;YEAR(Table6[[#This Row],[Ngày]])</f>
        <v>Q 4/2022</v>
      </c>
      <c r="E650">
        <f>YEAR(Table6[[#This Row],[Ngày]])</f>
        <v>2022</v>
      </c>
      <c r="F650" t="str">
        <f>VLOOKUP(Table6[[#This Row],[Tên khoản mục]],TUKHOA_CHIPHI!$A$2:$D$42,4,FALSE)</f>
        <v>Chi phí biển đổi</v>
      </c>
      <c r="G650" t="str">
        <f>VLOOKUP(Table6[[#This Row],[Tên khoản mục]],TUKHOA_CHIPHI!$A$2:$D$42,3,FALSE)</f>
        <v>CPPFA06</v>
      </c>
      <c r="H650" t="str">
        <f>VLOOKUP(Table6[[#This Row],[Tên khoản mục]],TUKHOA_CHIPHI!$A$2:$D$42,2,FALSE)</f>
        <v>Platform fee - Amazon</v>
      </c>
      <c r="I650" t="s">
        <v>648</v>
      </c>
      <c r="J650" s="82">
        <v>4298</v>
      </c>
    </row>
    <row r="651" spans="1:10">
      <c r="A651" s="9">
        <v>44926</v>
      </c>
      <c r="B651" s="9" t="str">
        <f>CHOOSE(WEEKDAY(Table6[[#This Row],[Ngày]],1),"CN","T2","T3","T4","T5","T6","T7","CN")</f>
        <v>T7</v>
      </c>
      <c r="C651" t="str">
        <f>"Tháng "&amp;MONTH(Table6[[#This Row],[Ngày]]) &amp; "/" &amp;YEAR(Table6[[#This Row],[Ngày]])</f>
        <v>Tháng 12/2022</v>
      </c>
      <c r="D651" t="str">
        <f>"Q "&amp;IF(Table6[[#This Row],[Ngày]]="","",ROUNDUP(MONTH(Table6[[#This Row],[Ngày]])/3,0)) &amp; "/" &amp;YEAR(Table6[[#This Row],[Ngày]])</f>
        <v>Q 4/2022</v>
      </c>
      <c r="E651">
        <f>YEAR(Table6[[#This Row],[Ngày]])</f>
        <v>2022</v>
      </c>
      <c r="F651" t="str">
        <f>VLOOKUP(Table6[[#This Row],[Tên khoản mục]],TUKHOA_CHIPHI!$A$2:$D$42,4,FALSE)</f>
        <v>Chi phí biển đổi</v>
      </c>
      <c r="G651" t="str">
        <f>VLOOKUP(Table6[[#This Row],[Tên khoản mục]],TUKHOA_CHIPHI!$A$2:$D$42,3,FALSE)</f>
        <v>CPPFE01</v>
      </c>
      <c r="H651" t="str">
        <f>VLOOKUP(Table6[[#This Row],[Tên khoản mục]],TUKHOA_CHIPHI!$A$2:$D$42,2,FALSE)</f>
        <v>Platform fee - Etsy</v>
      </c>
      <c r="I651" t="s">
        <v>649</v>
      </c>
      <c r="J651" s="82">
        <v>2021</v>
      </c>
    </row>
    <row r="652" spans="1:10">
      <c r="A652" s="9">
        <v>44926</v>
      </c>
      <c r="B652" s="9" t="str">
        <f>CHOOSE(WEEKDAY(Table6[[#This Row],[Ngày]],1),"CN","T2","T3","T4","T5","T6","T7","CN")</f>
        <v>T7</v>
      </c>
      <c r="C652" t="str">
        <f>"Tháng "&amp;MONTH(Table6[[#This Row],[Ngày]]) &amp; "/" &amp;YEAR(Table6[[#This Row],[Ngày]])</f>
        <v>Tháng 12/2022</v>
      </c>
      <c r="D652" t="str">
        <f>"Q "&amp;IF(Table6[[#This Row],[Ngày]]="","",ROUNDUP(MONTH(Table6[[#This Row],[Ngày]])/3,0)) &amp; "/" &amp;YEAR(Table6[[#This Row],[Ngày]])</f>
        <v>Q 4/2022</v>
      </c>
      <c r="E652">
        <f>YEAR(Table6[[#This Row],[Ngày]])</f>
        <v>2022</v>
      </c>
      <c r="F652" t="str">
        <f>VLOOKUP(Table6[[#This Row],[Tên khoản mục]],TUKHOA_CHIPHI!$A$2:$D$42,4,FALSE)</f>
        <v>Chi phí biển đổi</v>
      </c>
      <c r="G652" t="str">
        <f>VLOOKUP(Table6[[#This Row],[Tên khoản mục]],TUKHOA_CHIPHI!$A$2:$D$42,3,FALSE)</f>
        <v>CPPFE02</v>
      </c>
      <c r="H652" t="str">
        <f>VLOOKUP(Table6[[#This Row],[Tên khoản mục]],TUKHOA_CHIPHI!$A$2:$D$42,2,FALSE)</f>
        <v>Platform fee - Etsy</v>
      </c>
      <c r="I652" t="s">
        <v>650</v>
      </c>
      <c r="J652" s="82">
        <v>2176</v>
      </c>
    </row>
    <row r="653" spans="1:10">
      <c r="A653" s="9">
        <v>44926</v>
      </c>
      <c r="B653" s="9" t="str">
        <f>CHOOSE(WEEKDAY(Table6[[#This Row],[Ngày]],1),"CN","T2","T3","T4","T5","T6","T7","CN")</f>
        <v>T7</v>
      </c>
      <c r="C653" t="str">
        <f>"Tháng "&amp;MONTH(Table6[[#This Row],[Ngày]]) &amp; "/" &amp;YEAR(Table6[[#This Row],[Ngày]])</f>
        <v>Tháng 12/2022</v>
      </c>
      <c r="D653" t="str">
        <f>"Q "&amp;IF(Table6[[#This Row],[Ngày]]="","",ROUNDUP(MONTH(Table6[[#This Row],[Ngày]])/3,0)) &amp; "/" &amp;YEAR(Table6[[#This Row],[Ngày]])</f>
        <v>Q 4/2022</v>
      </c>
      <c r="E653">
        <f>YEAR(Table6[[#This Row],[Ngày]])</f>
        <v>2022</v>
      </c>
      <c r="F653" t="str">
        <f>VLOOKUP(Table6[[#This Row],[Tên khoản mục]],TUKHOA_CHIPHI!$A$2:$D$42,4,FALSE)</f>
        <v>Chi phí biển đổi</v>
      </c>
      <c r="G653" t="str">
        <f>VLOOKUP(Table6[[#This Row],[Tên khoản mục]],TUKHOA_CHIPHI!$A$2:$D$42,3,FALSE)</f>
        <v>CPPFE03</v>
      </c>
      <c r="H653" t="str">
        <f>VLOOKUP(Table6[[#This Row],[Tên khoản mục]],TUKHOA_CHIPHI!$A$2:$D$42,2,FALSE)</f>
        <v>Platform fee - Etsy</v>
      </c>
      <c r="I653" t="s">
        <v>651</v>
      </c>
      <c r="J653" s="82">
        <v>2035</v>
      </c>
    </row>
    <row r="654" spans="1:10">
      <c r="A654" s="9">
        <v>44926</v>
      </c>
      <c r="B654" s="9" t="str">
        <f>CHOOSE(WEEKDAY(Table6[[#This Row],[Ngày]],1),"CN","T2","T3","T4","T5","T6","T7","CN")</f>
        <v>T7</v>
      </c>
      <c r="C654" t="str">
        <f>"Tháng "&amp;MONTH(Table6[[#This Row],[Ngày]]) &amp; "/" &amp;YEAR(Table6[[#This Row],[Ngày]])</f>
        <v>Tháng 12/2022</v>
      </c>
      <c r="D654" t="str">
        <f>"Q "&amp;IF(Table6[[#This Row],[Ngày]]="","",ROUNDUP(MONTH(Table6[[#This Row],[Ngày]])/3,0)) &amp; "/" &amp;YEAR(Table6[[#This Row],[Ngày]])</f>
        <v>Q 4/2022</v>
      </c>
      <c r="E654">
        <f>YEAR(Table6[[#This Row],[Ngày]])</f>
        <v>2022</v>
      </c>
      <c r="F654" t="str">
        <f>VLOOKUP(Table6[[#This Row],[Tên khoản mục]],TUKHOA_CHIPHI!$A$2:$D$42,4,FALSE)</f>
        <v>Chi phí biển đổi</v>
      </c>
      <c r="G654" t="str">
        <f>VLOOKUP(Table6[[#This Row],[Tên khoản mục]],TUKHOA_CHIPHI!$A$2:$D$42,3,FALSE)</f>
        <v>CPPFE04</v>
      </c>
      <c r="H654" t="str">
        <f>VLOOKUP(Table6[[#This Row],[Tên khoản mục]],TUKHOA_CHIPHI!$A$2:$D$42,2,FALSE)</f>
        <v>Platform fee - Etsy</v>
      </c>
      <c r="I654" t="s">
        <v>652</v>
      </c>
      <c r="J654" s="82">
        <v>2196</v>
      </c>
    </row>
    <row r="655" spans="1:10">
      <c r="A655" s="9">
        <v>44926</v>
      </c>
      <c r="B655" s="9" t="str">
        <f>CHOOSE(WEEKDAY(Table6[[#This Row],[Ngày]],1),"CN","T2","T3","T4","T5","T6","T7","CN")</f>
        <v>T7</v>
      </c>
      <c r="C655" t="str">
        <f>"Tháng "&amp;MONTH(Table6[[#This Row],[Ngày]]) &amp; "/" &amp;YEAR(Table6[[#This Row],[Ngày]])</f>
        <v>Tháng 12/2022</v>
      </c>
      <c r="D655" t="str">
        <f>"Q "&amp;IF(Table6[[#This Row],[Ngày]]="","",ROUNDUP(MONTH(Table6[[#This Row],[Ngày]])/3,0)) &amp; "/" &amp;YEAR(Table6[[#This Row],[Ngày]])</f>
        <v>Q 4/2022</v>
      </c>
      <c r="E655">
        <f>YEAR(Table6[[#This Row],[Ngày]])</f>
        <v>2022</v>
      </c>
      <c r="F655" t="str">
        <f>VLOOKUP(Table6[[#This Row],[Tên khoản mục]],TUKHOA_CHIPHI!$A$2:$D$42,4,FALSE)</f>
        <v>Chi phí biển đổi</v>
      </c>
      <c r="G655" t="str">
        <f>VLOOKUP(Table6[[#This Row],[Tên khoản mục]],TUKHOA_CHIPHI!$A$2:$D$42,3,FALSE)</f>
        <v>CPPFE05</v>
      </c>
      <c r="H655" t="str">
        <f>VLOOKUP(Table6[[#This Row],[Tên khoản mục]],TUKHOA_CHIPHI!$A$2:$D$42,2,FALSE)</f>
        <v>Platform fee - Etsy</v>
      </c>
      <c r="I655" t="s">
        <v>653</v>
      </c>
      <c r="J655" s="82">
        <v>2109</v>
      </c>
    </row>
    <row r="656" spans="1:10">
      <c r="A656" s="9">
        <v>44922</v>
      </c>
      <c r="B656" s="9" t="str">
        <f>CHOOSE(WEEKDAY(Table6[[#This Row],[Ngày]],1),"CN","T2","T3","T4","T5","T6","T7","CN")</f>
        <v>T3</v>
      </c>
      <c r="C656" t="str">
        <f>"Tháng "&amp;MONTH(Table6[[#This Row],[Ngày]]) &amp; "/" &amp;YEAR(Table6[[#This Row],[Ngày]])</f>
        <v>Tháng 12/2022</v>
      </c>
      <c r="D656" t="str">
        <f>"Q "&amp;IF(Table6[[#This Row],[Ngày]]="","",ROUNDUP(MONTH(Table6[[#This Row],[Ngày]])/3,0)) &amp; "/" &amp;YEAR(Table6[[#This Row],[Ngày]])</f>
        <v>Q 4/2022</v>
      </c>
      <c r="E656">
        <f>YEAR(Table6[[#This Row],[Ngày]])</f>
        <v>2022</v>
      </c>
      <c r="F656" t="str">
        <f>VLOOKUP(Table6[[#This Row],[Tên khoản mục]],TUKHOA_CHIPHI!$A$2:$D$42,4,FALSE)</f>
        <v>Chi phí biển đổi</v>
      </c>
      <c r="G656" t="str">
        <f>VLOOKUP(Table6[[#This Row],[Tên khoản mục]],TUKHOA_CHIPHI!$A$2:$D$42,3,FALSE)</f>
        <v>CPPFE06</v>
      </c>
      <c r="H656" t="str">
        <f>VLOOKUP(Table6[[#This Row],[Tên khoản mục]],TUKHOA_CHIPHI!$A$2:$D$42,2,FALSE)</f>
        <v>Platform fee - Etsy</v>
      </c>
      <c r="I656" t="s">
        <v>654</v>
      </c>
      <c r="J656" s="82">
        <v>2193</v>
      </c>
    </row>
    <row r="657" spans="1:10">
      <c r="A657" s="9">
        <v>44921</v>
      </c>
      <c r="B657" s="9" t="str">
        <f>CHOOSE(WEEKDAY(Table6[[#This Row],[Ngày]],1),"CN","T2","T3","T4","T5","T6","T7","CN")</f>
        <v>T2</v>
      </c>
      <c r="C657" t="str">
        <f>"Tháng "&amp;MONTH(Table6[[#This Row],[Ngày]]) &amp; "/" &amp;YEAR(Table6[[#This Row],[Ngày]])</f>
        <v>Tháng 12/2022</v>
      </c>
      <c r="D657" t="str">
        <f>"Q "&amp;IF(Table6[[#This Row],[Ngày]]="","",ROUNDUP(MONTH(Table6[[#This Row],[Ngày]])/3,0)) &amp; "/" &amp;YEAR(Table6[[#This Row],[Ngày]])</f>
        <v>Q 4/2022</v>
      </c>
      <c r="E657">
        <f>YEAR(Table6[[#This Row],[Ngày]])</f>
        <v>2022</v>
      </c>
      <c r="F657" t="str">
        <f>VLOOKUP(Table6[[#This Row],[Tên khoản mục]],TUKHOA_CHIPHI!$A$2:$D$42,4,FALSE)</f>
        <v>Chi phí cố định</v>
      </c>
      <c r="G657" t="str">
        <f>VLOOKUP(Table6[[#This Row],[Tên khoản mục]],TUKHOA_CHIPHI!$A$2:$D$42,3,FALSE)</f>
        <v>CPNS01</v>
      </c>
      <c r="H657" t="str">
        <f>VLOOKUP(Table6[[#This Row],[Tên khoản mục]],TUKHOA_CHIPHI!$A$2:$D$42,2,FALSE)</f>
        <v>Nhân sự</v>
      </c>
      <c r="I657" t="s">
        <v>577</v>
      </c>
      <c r="J657" s="82">
        <v>1289</v>
      </c>
    </row>
    <row r="658" spans="1:10">
      <c r="A658" s="9">
        <v>44919</v>
      </c>
      <c r="B658" s="9" t="str">
        <f>CHOOSE(WEEKDAY(Table6[[#This Row],[Ngày]],1),"CN","T2","T3","T4","T5","T6","T7","CN")</f>
        <v>T7</v>
      </c>
      <c r="C658" t="str">
        <f>"Tháng "&amp;MONTH(Table6[[#This Row],[Ngày]]) &amp; "/" &amp;YEAR(Table6[[#This Row],[Ngày]])</f>
        <v>Tháng 12/2022</v>
      </c>
      <c r="D658" t="str">
        <f>"Q "&amp;IF(Table6[[#This Row],[Ngày]]="","",ROUNDUP(MONTH(Table6[[#This Row],[Ngày]])/3,0)) &amp; "/" &amp;YEAR(Table6[[#This Row],[Ngày]])</f>
        <v>Q 4/2022</v>
      </c>
      <c r="E658">
        <f>YEAR(Table6[[#This Row],[Ngày]])</f>
        <v>2022</v>
      </c>
      <c r="F658" t="str">
        <f>VLOOKUP(Table6[[#This Row],[Tên khoản mục]],TUKHOA_CHIPHI!$A$2:$D$42,4,FALSE)</f>
        <v>Chi phí cố định</v>
      </c>
      <c r="G658" t="str">
        <f>VLOOKUP(Table6[[#This Row],[Tên khoản mục]],TUKHOA_CHIPHI!$A$2:$D$42,3,FALSE)</f>
        <v>CPNS02</v>
      </c>
      <c r="H658" t="str">
        <f>VLOOKUP(Table6[[#This Row],[Tên khoản mục]],TUKHOA_CHIPHI!$A$2:$D$42,2,FALSE)</f>
        <v>Nhân sự</v>
      </c>
      <c r="I658" t="s">
        <v>578</v>
      </c>
      <c r="J658" s="82">
        <v>21</v>
      </c>
    </row>
    <row r="659" spans="1:10">
      <c r="A659" s="9">
        <v>44918</v>
      </c>
      <c r="B659" s="9" t="str">
        <f>CHOOSE(WEEKDAY(Table6[[#This Row],[Ngày]],1),"CN","T2","T3","T4","T5","T6","T7","CN")</f>
        <v>T6</v>
      </c>
      <c r="C659" t="str">
        <f>"Tháng "&amp;MONTH(Table6[[#This Row],[Ngày]]) &amp; "/" &amp;YEAR(Table6[[#This Row],[Ngày]])</f>
        <v>Tháng 12/2022</v>
      </c>
      <c r="D659" t="str">
        <f>"Q "&amp;IF(Table6[[#This Row],[Ngày]]="","",ROUNDUP(MONTH(Table6[[#This Row],[Ngày]])/3,0)) &amp; "/" &amp;YEAR(Table6[[#This Row],[Ngày]])</f>
        <v>Q 4/2022</v>
      </c>
      <c r="E659">
        <f>YEAR(Table6[[#This Row],[Ngày]])</f>
        <v>2022</v>
      </c>
      <c r="F659" t="str">
        <f>VLOOKUP(Table6[[#This Row],[Tên khoản mục]],TUKHOA_CHIPHI!$A$2:$D$42,4,FALSE)</f>
        <v>Chi phí cố định</v>
      </c>
      <c r="G659" t="str">
        <f>VLOOKUP(Table6[[#This Row],[Tên khoản mục]],TUKHOA_CHIPHI!$A$2:$D$42,3,FALSE)</f>
        <v>CPNS03</v>
      </c>
      <c r="H659" t="str">
        <f>VLOOKUP(Table6[[#This Row],[Tên khoản mục]],TUKHOA_CHIPHI!$A$2:$D$42,2,FALSE)</f>
        <v>Nhân sự</v>
      </c>
      <c r="I659" t="s">
        <v>579</v>
      </c>
      <c r="J659" s="82">
        <v>176</v>
      </c>
    </row>
    <row r="660" spans="1:10">
      <c r="A660" s="9">
        <v>44916</v>
      </c>
      <c r="B660" s="9" t="str">
        <f>CHOOSE(WEEKDAY(Table6[[#This Row],[Ngày]],1),"CN","T2","T3","T4","T5","T6","T7","CN")</f>
        <v>T4</v>
      </c>
      <c r="C660" t="str">
        <f>"Tháng "&amp;MONTH(Table6[[#This Row],[Ngày]]) &amp; "/" &amp;YEAR(Table6[[#This Row],[Ngày]])</f>
        <v>Tháng 12/2022</v>
      </c>
      <c r="D660" t="str">
        <f>"Q "&amp;IF(Table6[[#This Row],[Ngày]]="","",ROUNDUP(MONTH(Table6[[#This Row],[Ngày]])/3,0)) &amp; "/" &amp;YEAR(Table6[[#This Row],[Ngày]])</f>
        <v>Q 4/2022</v>
      </c>
      <c r="E660">
        <f>YEAR(Table6[[#This Row],[Ngày]])</f>
        <v>2022</v>
      </c>
      <c r="F660" t="str">
        <f>VLOOKUP(Table6[[#This Row],[Tên khoản mục]],TUKHOA_CHIPHI!$A$2:$D$42,4,FALSE)</f>
        <v>Chi phí cố định</v>
      </c>
      <c r="G660" t="str">
        <f>VLOOKUP(Table6[[#This Row],[Tên khoản mục]],TUKHOA_CHIPHI!$A$2:$D$42,3,FALSE)</f>
        <v>CPNS04</v>
      </c>
      <c r="H660" t="str">
        <f>VLOOKUP(Table6[[#This Row],[Tên khoản mục]],TUKHOA_CHIPHI!$A$2:$D$42,2,FALSE)</f>
        <v>Nhân sự</v>
      </c>
      <c r="I660" t="s">
        <v>580</v>
      </c>
      <c r="J660" s="82">
        <v>334</v>
      </c>
    </row>
    <row r="661" spans="1:10">
      <c r="A661" s="9">
        <v>44915</v>
      </c>
      <c r="B661" s="9" t="str">
        <f>CHOOSE(WEEKDAY(Table6[[#This Row],[Ngày]],1),"CN","T2","T3","T4","T5","T6","T7","CN")</f>
        <v>T3</v>
      </c>
      <c r="C661" t="str">
        <f>"Tháng "&amp;MONTH(Table6[[#This Row],[Ngày]]) &amp; "/" &amp;YEAR(Table6[[#This Row],[Ngày]])</f>
        <v>Tháng 12/2022</v>
      </c>
      <c r="D661" t="str">
        <f>"Q "&amp;IF(Table6[[#This Row],[Ngày]]="","",ROUNDUP(MONTH(Table6[[#This Row],[Ngày]])/3,0)) &amp; "/" &amp;YEAR(Table6[[#This Row],[Ngày]])</f>
        <v>Q 4/2022</v>
      </c>
      <c r="E661">
        <f>YEAR(Table6[[#This Row],[Ngày]])</f>
        <v>2022</v>
      </c>
      <c r="F661" t="str">
        <f>VLOOKUP(Table6[[#This Row],[Tên khoản mục]],TUKHOA_CHIPHI!$A$2:$D$42,4,FALSE)</f>
        <v>Chi phí cố định</v>
      </c>
      <c r="G661" t="str">
        <f>VLOOKUP(Table6[[#This Row],[Tên khoản mục]],TUKHOA_CHIPHI!$A$2:$D$42,3,FALSE)</f>
        <v>CPNS05</v>
      </c>
      <c r="H661" t="str">
        <f>VLOOKUP(Table6[[#This Row],[Tên khoản mục]],TUKHOA_CHIPHI!$A$2:$D$42,2,FALSE)</f>
        <v>Nhân sự</v>
      </c>
      <c r="I661" t="s">
        <v>581</v>
      </c>
      <c r="J661" s="82">
        <v>1670</v>
      </c>
    </row>
    <row r="662" spans="1:10">
      <c r="A662" s="9">
        <v>44915</v>
      </c>
      <c r="B662" s="9" t="str">
        <f>CHOOSE(WEEKDAY(Table6[[#This Row],[Ngày]],1),"CN","T2","T3","T4","T5","T6","T7","CN")</f>
        <v>T3</v>
      </c>
      <c r="C662" t="str">
        <f>"Tháng "&amp;MONTH(Table6[[#This Row],[Ngày]]) &amp; "/" &amp;YEAR(Table6[[#This Row],[Ngày]])</f>
        <v>Tháng 12/2022</v>
      </c>
      <c r="D662" t="str">
        <f>"Q "&amp;IF(Table6[[#This Row],[Ngày]]="","",ROUNDUP(MONTH(Table6[[#This Row],[Ngày]])/3,0)) &amp; "/" &amp;YEAR(Table6[[#This Row],[Ngày]])</f>
        <v>Q 4/2022</v>
      </c>
      <c r="E662">
        <f>YEAR(Table6[[#This Row],[Ngày]])</f>
        <v>2022</v>
      </c>
      <c r="F662" t="str">
        <f>VLOOKUP(Table6[[#This Row],[Tên khoản mục]],TUKHOA_CHIPHI!$A$2:$D$42,4,FALSE)</f>
        <v>Chi phí cố định</v>
      </c>
      <c r="G662" t="str">
        <f>VLOOKUP(Table6[[#This Row],[Tên khoản mục]],TUKHOA_CHIPHI!$A$2:$D$42,3,FALSE)</f>
        <v>CPNS06</v>
      </c>
      <c r="H662" t="str">
        <f>VLOOKUP(Table6[[#This Row],[Tên khoản mục]],TUKHOA_CHIPHI!$A$2:$D$42,2,FALSE)</f>
        <v>Nhân sự</v>
      </c>
      <c r="I662" t="s">
        <v>582</v>
      </c>
      <c r="J662" s="82">
        <v>119</v>
      </c>
    </row>
    <row r="663" spans="1:10">
      <c r="A663" s="9">
        <v>44915</v>
      </c>
      <c r="B663" s="9" t="str">
        <f>CHOOSE(WEEKDAY(Table6[[#This Row],[Ngày]],1),"CN","T2","T3","T4","T5","T6","T7","CN")</f>
        <v>T3</v>
      </c>
      <c r="C663" t="str">
        <f>"Tháng "&amp;MONTH(Table6[[#This Row],[Ngày]]) &amp; "/" &amp;YEAR(Table6[[#This Row],[Ngày]])</f>
        <v>Tháng 12/2022</v>
      </c>
      <c r="D663" t="str">
        <f>"Q "&amp;IF(Table6[[#This Row],[Ngày]]="","",ROUNDUP(MONTH(Table6[[#This Row],[Ngày]])/3,0)) &amp; "/" &amp;YEAR(Table6[[#This Row],[Ngày]])</f>
        <v>Q 4/2022</v>
      </c>
      <c r="E663">
        <f>YEAR(Table6[[#This Row],[Ngày]])</f>
        <v>2022</v>
      </c>
      <c r="F663" t="str">
        <f>VLOOKUP(Table6[[#This Row],[Tên khoản mục]],TUKHOA_CHIPHI!$A$2:$D$42,4,FALSE)</f>
        <v>Chi phí cố định</v>
      </c>
      <c r="G663" t="str">
        <f>VLOOKUP(Table6[[#This Row],[Tên khoản mục]],TUKHOA_CHIPHI!$A$2:$D$42,3,FALSE)</f>
        <v>CPVP01</v>
      </c>
      <c r="H663" t="str">
        <f>VLOOKUP(Table6[[#This Row],[Tên khoản mục]],TUKHOA_CHIPHI!$A$2:$D$42,2,FALSE)</f>
        <v>Văn phòng</v>
      </c>
      <c r="I663" t="s">
        <v>583</v>
      </c>
      <c r="J663" s="82">
        <v>2019</v>
      </c>
    </row>
    <row r="664" spans="1:10">
      <c r="A664" s="9">
        <v>44914</v>
      </c>
      <c r="B664" s="9" t="str">
        <f>CHOOSE(WEEKDAY(Table6[[#This Row],[Ngày]],1),"CN","T2","T3","T4","T5","T6","T7","CN")</f>
        <v>T2</v>
      </c>
      <c r="C664" t="str">
        <f>"Tháng "&amp;MONTH(Table6[[#This Row],[Ngày]]) &amp; "/" &amp;YEAR(Table6[[#This Row],[Ngày]])</f>
        <v>Tháng 12/2022</v>
      </c>
      <c r="D664" t="str">
        <f>"Q "&amp;IF(Table6[[#This Row],[Ngày]]="","",ROUNDUP(MONTH(Table6[[#This Row],[Ngày]])/3,0)) &amp; "/" &amp;YEAR(Table6[[#This Row],[Ngày]])</f>
        <v>Q 4/2022</v>
      </c>
      <c r="E664">
        <f>YEAR(Table6[[#This Row],[Ngày]])</f>
        <v>2022</v>
      </c>
      <c r="F664" t="str">
        <f>VLOOKUP(Table6[[#This Row],[Tên khoản mục]],TUKHOA_CHIPHI!$A$2:$D$42,4,FALSE)</f>
        <v>Chi phí cố định</v>
      </c>
      <c r="G664" t="str">
        <f>VLOOKUP(Table6[[#This Row],[Tên khoản mục]],TUKHOA_CHIPHI!$A$2:$D$42,3,FALSE)</f>
        <v>CPVP02</v>
      </c>
      <c r="H664" t="str">
        <f>VLOOKUP(Table6[[#This Row],[Tên khoản mục]],TUKHOA_CHIPHI!$A$2:$D$42,2,FALSE)</f>
        <v>Văn phòng</v>
      </c>
      <c r="I664" t="s">
        <v>584</v>
      </c>
      <c r="J664" s="82">
        <v>204</v>
      </c>
    </row>
    <row r="665" spans="1:10">
      <c r="A665" s="9">
        <v>44914</v>
      </c>
      <c r="B665" s="9" t="str">
        <f>CHOOSE(WEEKDAY(Table6[[#This Row],[Ngày]],1),"CN","T2","T3","T4","T5","T6","T7","CN")</f>
        <v>T2</v>
      </c>
      <c r="C665" t="str">
        <f>"Tháng "&amp;MONTH(Table6[[#This Row],[Ngày]]) &amp; "/" &amp;YEAR(Table6[[#This Row],[Ngày]])</f>
        <v>Tháng 12/2022</v>
      </c>
      <c r="D665" t="str">
        <f>"Q "&amp;IF(Table6[[#This Row],[Ngày]]="","",ROUNDUP(MONTH(Table6[[#This Row],[Ngày]])/3,0)) &amp; "/" &amp;YEAR(Table6[[#This Row],[Ngày]])</f>
        <v>Q 4/2022</v>
      </c>
      <c r="E665">
        <f>YEAR(Table6[[#This Row],[Ngày]])</f>
        <v>2022</v>
      </c>
      <c r="F665" t="str">
        <f>VLOOKUP(Table6[[#This Row],[Tên khoản mục]],TUKHOA_CHIPHI!$A$2:$D$42,4,FALSE)</f>
        <v>Chi phí cố định</v>
      </c>
      <c r="G665" t="str">
        <f>VLOOKUP(Table6[[#This Row],[Tên khoản mục]],TUKHOA_CHIPHI!$A$2:$D$42,3,FALSE)</f>
        <v>CPLV</v>
      </c>
      <c r="H665" t="str">
        <f>VLOOKUP(Table6[[#This Row],[Tên khoản mục]],TUKHOA_CHIPHI!$A$2:$D$42,2,FALSE)</f>
        <v>Chi phí khác</v>
      </c>
      <c r="I665" t="s">
        <v>585</v>
      </c>
      <c r="J665" s="82">
        <v>149</v>
      </c>
    </row>
    <row r="666" spans="1:10">
      <c r="A666" s="9">
        <v>44914</v>
      </c>
      <c r="B666" s="9" t="str">
        <f>CHOOSE(WEEKDAY(Table6[[#This Row],[Ngày]],1),"CN","T2","T3","T4","T5","T6","T7","CN")</f>
        <v>T2</v>
      </c>
      <c r="C666" t="str">
        <f>"Tháng "&amp;MONTH(Table6[[#This Row],[Ngày]]) &amp; "/" &amp;YEAR(Table6[[#This Row],[Ngày]])</f>
        <v>Tháng 12/2022</v>
      </c>
      <c r="D666" t="str">
        <f>"Q "&amp;IF(Table6[[#This Row],[Ngày]]="","",ROUNDUP(MONTH(Table6[[#This Row],[Ngày]])/3,0)) &amp; "/" &amp;YEAR(Table6[[#This Row],[Ngày]])</f>
        <v>Q 4/2022</v>
      </c>
      <c r="E666">
        <f>YEAR(Table6[[#This Row],[Ngày]])</f>
        <v>2022</v>
      </c>
      <c r="F666" t="str">
        <f>VLOOKUP(Table6[[#This Row],[Tên khoản mục]],TUKHOA_CHIPHI!$A$2:$D$42,4,FALSE)</f>
        <v>Chi phí cố định</v>
      </c>
      <c r="G666" t="str">
        <f>VLOOKUP(Table6[[#This Row],[Tên khoản mục]],TUKHOA_CHIPHI!$A$2:$D$42,3,FALSE)</f>
        <v>CPCT</v>
      </c>
      <c r="H666" t="str">
        <f>VLOOKUP(Table6[[#This Row],[Tên khoản mục]],TUKHOA_CHIPHI!$A$2:$D$42,2,FALSE)</f>
        <v>Chi phí khác</v>
      </c>
      <c r="I666" t="s">
        <v>586</v>
      </c>
      <c r="J666" s="82">
        <v>100</v>
      </c>
    </row>
    <row r="667" spans="1:10">
      <c r="A667" s="9">
        <v>44914</v>
      </c>
      <c r="B667" s="9" t="str">
        <f>CHOOSE(WEEKDAY(Table6[[#This Row],[Ngày]],1),"CN","T2","T3","T4","T5","T6","T7","CN")</f>
        <v>T2</v>
      </c>
      <c r="C667" t="str">
        <f>"Tháng "&amp;MONTH(Table6[[#This Row],[Ngày]]) &amp; "/" &amp;YEAR(Table6[[#This Row],[Ngày]])</f>
        <v>Tháng 12/2022</v>
      </c>
      <c r="D667" t="str">
        <f>"Q "&amp;IF(Table6[[#This Row],[Ngày]]="","",ROUNDUP(MONTH(Table6[[#This Row],[Ngày]])/3,0)) &amp; "/" &amp;YEAR(Table6[[#This Row],[Ngày]])</f>
        <v>Q 4/2022</v>
      </c>
      <c r="E667">
        <f>YEAR(Table6[[#This Row],[Ngày]])</f>
        <v>2022</v>
      </c>
      <c r="F667" t="str">
        <f>VLOOKUP(Table6[[#This Row],[Tên khoản mục]],TUKHOA_CHIPHI!$A$2:$D$42,4,FALSE)</f>
        <v>Chi phí cố định</v>
      </c>
      <c r="G667" t="str">
        <f>VLOOKUP(Table6[[#This Row],[Tên khoản mục]],TUKHOA_CHIPHI!$A$2:$D$42,3,FALSE)</f>
        <v>CPTK</v>
      </c>
      <c r="H667" t="str">
        <f>VLOOKUP(Table6[[#This Row],[Tên khoản mục]],TUKHOA_CHIPHI!$A$2:$D$42,2,FALSE)</f>
        <v>Chi phí khác</v>
      </c>
      <c r="I667" t="s">
        <v>587</v>
      </c>
      <c r="J667" s="82">
        <v>100</v>
      </c>
    </row>
    <row r="668" spans="1:10">
      <c r="A668" s="9">
        <v>44914</v>
      </c>
      <c r="B668" s="9" t="str">
        <f>CHOOSE(WEEKDAY(Table6[[#This Row],[Ngày]],1),"CN","T2","T3","T4","T5","T6","T7","CN")</f>
        <v>T2</v>
      </c>
      <c r="C668" t="str">
        <f>"Tháng "&amp;MONTH(Table6[[#This Row],[Ngày]]) &amp; "/" &amp;YEAR(Table6[[#This Row],[Ngày]])</f>
        <v>Tháng 12/2022</v>
      </c>
      <c r="D668" t="str">
        <f>"Q "&amp;IF(Table6[[#This Row],[Ngày]]="","",ROUNDUP(MONTH(Table6[[#This Row],[Ngày]])/3,0)) &amp; "/" &amp;YEAR(Table6[[#This Row],[Ngày]])</f>
        <v>Q 4/2022</v>
      </c>
      <c r="E668">
        <f>YEAR(Table6[[#This Row],[Ngày]])</f>
        <v>2022</v>
      </c>
      <c r="F668" t="str">
        <f>VLOOKUP(Table6[[#This Row],[Tên khoản mục]],TUKHOA_CHIPHI!$A$2:$D$42,4,FALSE)</f>
        <v>Chi phí cố định</v>
      </c>
      <c r="G668" t="str">
        <f>VLOOKUP(Table6[[#This Row],[Tên khoản mục]],TUKHOA_CHIPHI!$A$2:$D$42,3,FALSE)</f>
        <v>CPDV</v>
      </c>
      <c r="H668" t="str">
        <f>VLOOKUP(Table6[[#This Row],[Tên khoản mục]],TUKHOA_CHIPHI!$A$2:$D$42,2,FALSE)</f>
        <v>Chi phí khác</v>
      </c>
      <c r="I668" t="s">
        <v>588</v>
      </c>
      <c r="J668" s="82">
        <v>57</v>
      </c>
    </row>
    <row r="669" spans="1:10">
      <c r="A669" s="9">
        <v>44914</v>
      </c>
      <c r="B669" s="9" t="str">
        <f>CHOOSE(WEEKDAY(Table6[[#This Row],[Ngày]],1),"CN","T2","T3","T4","T5","T6","T7","CN")</f>
        <v>T2</v>
      </c>
      <c r="C669" t="str">
        <f>"Tháng "&amp;MONTH(Table6[[#This Row],[Ngày]]) &amp; "/" &amp;YEAR(Table6[[#This Row],[Ngày]])</f>
        <v>Tháng 12/2022</v>
      </c>
      <c r="D669" t="str">
        <f>"Q "&amp;IF(Table6[[#This Row],[Ngày]]="","",ROUNDUP(MONTH(Table6[[#This Row],[Ngày]])/3,0)) &amp; "/" &amp;YEAR(Table6[[#This Row],[Ngày]])</f>
        <v>Q 4/2022</v>
      </c>
      <c r="E669">
        <f>YEAR(Table6[[#This Row],[Ngày]])</f>
        <v>2022</v>
      </c>
      <c r="F669" t="str">
        <f>VLOOKUP(Table6[[#This Row],[Tên khoản mục]],TUKHOA_CHIPHI!$A$2:$D$42,4,FALSE)</f>
        <v>Chi phí cố định</v>
      </c>
      <c r="G669" t="str">
        <f>VLOOKUP(Table6[[#This Row],[Tên khoản mục]],TUKHOA_CHIPHI!$A$2:$D$42,3,FALSE)</f>
        <v>NDTH</v>
      </c>
      <c r="H669" t="str">
        <f>VLOOKUP(Table6[[#This Row],[Tên khoản mục]],TUKHOA_CHIPHI!$A$2:$D$42,2,FALSE)</f>
        <v>Chi phí khác</v>
      </c>
      <c r="I669" t="s">
        <v>589</v>
      </c>
      <c r="J669" s="82">
        <v>2835</v>
      </c>
    </row>
    <row r="670" spans="1:10">
      <c r="A670" s="9">
        <v>44914</v>
      </c>
      <c r="B670" s="9" t="str">
        <f>CHOOSE(WEEKDAY(Table6[[#This Row],[Ngày]],1),"CN","T2","T3","T4","T5","T6","T7","CN")</f>
        <v>T2</v>
      </c>
      <c r="C670" t="str">
        <f>"Tháng "&amp;MONTH(Table6[[#This Row],[Ngày]]) &amp; "/" &amp;YEAR(Table6[[#This Row],[Ngày]])</f>
        <v>Tháng 12/2022</v>
      </c>
      <c r="D670" t="str">
        <f>"Q "&amp;IF(Table6[[#This Row],[Ngày]]="","",ROUNDUP(MONTH(Table6[[#This Row],[Ngày]])/3,0)) &amp; "/" &amp;YEAR(Table6[[#This Row],[Ngày]])</f>
        <v>Q 4/2022</v>
      </c>
      <c r="E670">
        <f>YEAR(Table6[[#This Row],[Ngày]])</f>
        <v>2022</v>
      </c>
      <c r="F670" t="str">
        <f>VLOOKUP(Table6[[#This Row],[Tên khoản mục]],TUKHOA_CHIPHI!$A$2:$D$42,4,FALSE)</f>
        <v>Chi phí biển đổi</v>
      </c>
      <c r="G670" t="str">
        <f>VLOOKUP(Table6[[#This Row],[Tên khoản mục]],TUKHOA_CHIPHI!$A$2:$D$42,3,FALSE)</f>
        <v>CPHH01</v>
      </c>
      <c r="H670" t="str">
        <f>VLOOKUP(Table6[[#This Row],[Tên khoản mục]],TUKHOA_CHIPHI!$A$2:$D$42,2,FALSE)</f>
        <v>Chi phí khác</v>
      </c>
      <c r="I670" t="s">
        <v>590</v>
      </c>
      <c r="J670" s="82">
        <v>181</v>
      </c>
    </row>
    <row r="671" spans="1:10">
      <c r="A671" s="9">
        <v>44913</v>
      </c>
      <c r="B671" s="9" t="str">
        <f>CHOOSE(WEEKDAY(Table6[[#This Row],[Ngày]],1),"CN","T2","T3","T4","T5","T6","T7","CN")</f>
        <v>CN</v>
      </c>
      <c r="C671" t="str">
        <f>"Tháng "&amp;MONTH(Table6[[#This Row],[Ngày]]) &amp; "/" &amp;YEAR(Table6[[#This Row],[Ngày]])</f>
        <v>Tháng 12/2022</v>
      </c>
      <c r="D671" t="str">
        <f>"Q "&amp;IF(Table6[[#This Row],[Ngày]]="","",ROUNDUP(MONTH(Table6[[#This Row],[Ngày]])/3,0)) &amp; "/" &amp;YEAR(Table6[[#This Row],[Ngày]])</f>
        <v>Q 4/2022</v>
      </c>
      <c r="E671">
        <f>YEAR(Table6[[#This Row],[Ngày]])</f>
        <v>2022</v>
      </c>
      <c r="F671" t="str">
        <f>VLOOKUP(Table6[[#This Row],[Tên khoản mục]],TUKHOA_CHIPHI!$A$2:$D$42,4,FALSE)</f>
        <v>Chi phí biển đổi</v>
      </c>
      <c r="G671" t="str">
        <f>VLOOKUP(Table6[[#This Row],[Tên khoản mục]],TUKHOA_CHIPHI!$A$2:$D$42,3,FALSE)</f>
        <v>CPHH02</v>
      </c>
      <c r="H671" t="str">
        <f>VLOOKUP(Table6[[#This Row],[Tên khoản mục]],TUKHOA_CHIPHI!$A$2:$D$42,2,FALSE)</f>
        <v>Chi phí khác</v>
      </c>
      <c r="I671" t="s">
        <v>591</v>
      </c>
      <c r="J671" s="82">
        <v>79</v>
      </c>
    </row>
    <row r="672" spans="1:10">
      <c r="A672" s="9">
        <v>44913</v>
      </c>
      <c r="B672" s="9" t="str">
        <f>CHOOSE(WEEKDAY(Table6[[#This Row],[Ngày]],1),"CN","T2","T3","T4","T5","T6","T7","CN")</f>
        <v>CN</v>
      </c>
      <c r="C672" t="str">
        <f>"Tháng "&amp;MONTH(Table6[[#This Row],[Ngày]]) &amp; "/" &amp;YEAR(Table6[[#This Row],[Ngày]])</f>
        <v>Tháng 12/2022</v>
      </c>
      <c r="D672" t="str">
        <f>"Q "&amp;IF(Table6[[#This Row],[Ngày]]="","",ROUNDUP(MONTH(Table6[[#This Row],[Ngày]])/3,0)) &amp; "/" &amp;YEAR(Table6[[#This Row],[Ngày]])</f>
        <v>Q 4/2022</v>
      </c>
      <c r="E672">
        <f>YEAR(Table6[[#This Row],[Ngày]])</f>
        <v>2022</v>
      </c>
      <c r="F672" t="str">
        <f>VLOOKUP(Table6[[#This Row],[Tên khoản mục]],TUKHOA_CHIPHI!$A$2:$D$42,4,FALSE)</f>
        <v>Chi phí biển đổi</v>
      </c>
      <c r="G672" t="str">
        <f>VLOOKUP(Table6[[#This Row],[Tên khoản mục]],TUKHOA_CHIPHI!$A$2:$D$42,3,FALSE)</f>
        <v>CPHH03</v>
      </c>
      <c r="H672" t="str">
        <f>VLOOKUP(Table6[[#This Row],[Tên khoản mục]],TUKHOA_CHIPHI!$A$2:$D$42,2,FALSE)</f>
        <v>Chi phí khác</v>
      </c>
      <c r="I672" t="s">
        <v>592</v>
      </c>
      <c r="J672" s="82">
        <v>67</v>
      </c>
    </row>
    <row r="673" spans="1:10">
      <c r="A673" s="9">
        <v>44913</v>
      </c>
      <c r="B673" s="9" t="str">
        <f>CHOOSE(WEEKDAY(Table6[[#This Row],[Ngày]],1),"CN","T2","T3","T4","T5","T6","T7","CN")</f>
        <v>CN</v>
      </c>
      <c r="C673" t="str">
        <f>"Tháng "&amp;MONTH(Table6[[#This Row],[Ngày]]) &amp; "/" &amp;YEAR(Table6[[#This Row],[Ngày]])</f>
        <v>Tháng 12/2022</v>
      </c>
      <c r="D673" t="str">
        <f>"Q "&amp;IF(Table6[[#This Row],[Ngày]]="","",ROUNDUP(MONTH(Table6[[#This Row],[Ngày]])/3,0)) &amp; "/" &amp;YEAR(Table6[[#This Row],[Ngày]])</f>
        <v>Q 4/2022</v>
      </c>
      <c r="E673">
        <f>YEAR(Table6[[#This Row],[Ngày]])</f>
        <v>2022</v>
      </c>
      <c r="F673" t="str">
        <f>VLOOKUP(Table6[[#This Row],[Tên khoản mục]],TUKHOA_CHIPHI!$A$2:$D$42,4,FALSE)</f>
        <v>Chi phí biển đổi</v>
      </c>
      <c r="G673" t="str">
        <f>VLOOKUP(Table6[[#This Row],[Tên khoản mục]],TUKHOA_CHIPHI!$A$2:$D$42,3,FALSE)</f>
        <v>CPVC01</v>
      </c>
      <c r="H673" t="str">
        <f>VLOOKUP(Table6[[#This Row],[Tên khoản mục]],TUKHOA_CHIPHI!$A$2:$D$42,2,FALSE)</f>
        <v>Logistics</v>
      </c>
      <c r="I673" t="s">
        <v>593</v>
      </c>
      <c r="J673" s="82">
        <v>153.68888888888887</v>
      </c>
    </row>
    <row r="674" spans="1:10">
      <c r="A674" s="9">
        <v>44913</v>
      </c>
      <c r="B674" s="9" t="str">
        <f>CHOOSE(WEEKDAY(Table6[[#This Row],[Ngày]],1),"CN","T2","T3","T4","T5","T6","T7","CN")</f>
        <v>CN</v>
      </c>
      <c r="C674" t="str">
        <f>"Tháng "&amp;MONTH(Table6[[#This Row],[Ngày]]) &amp; "/" &amp;YEAR(Table6[[#This Row],[Ngày]])</f>
        <v>Tháng 12/2022</v>
      </c>
      <c r="D674" t="str">
        <f>"Q "&amp;IF(Table6[[#This Row],[Ngày]]="","",ROUNDUP(MONTH(Table6[[#This Row],[Ngày]])/3,0)) &amp; "/" &amp;YEAR(Table6[[#This Row],[Ngày]])</f>
        <v>Q 4/2022</v>
      </c>
      <c r="E674">
        <f>YEAR(Table6[[#This Row],[Ngày]])</f>
        <v>2022</v>
      </c>
      <c r="F674" t="str">
        <f>VLOOKUP(Table6[[#This Row],[Tên khoản mục]],TUKHOA_CHIPHI!$A$2:$D$42,4,FALSE)</f>
        <v>Chi phí biển đổi</v>
      </c>
      <c r="G674" t="str">
        <f>VLOOKUP(Table6[[#This Row],[Tên khoản mục]],TUKHOA_CHIPHI!$A$2:$D$42,3,FALSE)</f>
        <v>CPVC02</v>
      </c>
      <c r="H674" t="str">
        <f>VLOOKUP(Table6[[#This Row],[Tên khoản mục]],TUKHOA_CHIPHI!$A$2:$D$42,2,FALSE)</f>
        <v>Logistics</v>
      </c>
      <c r="I674" t="s">
        <v>594</v>
      </c>
      <c r="J674" s="82">
        <v>76.533333333333346</v>
      </c>
    </row>
    <row r="675" spans="1:10">
      <c r="A675" s="26">
        <v>44913</v>
      </c>
      <c r="B675" s="9" t="str">
        <f>CHOOSE(WEEKDAY(Table6[[#This Row],[Ngày]],1),"CN","T2","T3","T4","T5","T6","T7","CN")</f>
        <v>CN</v>
      </c>
      <c r="C675" t="str">
        <f>"Tháng "&amp;MONTH(Table6[[#This Row],[Ngày]]) &amp; "/" &amp;YEAR(Table6[[#This Row],[Ngày]])</f>
        <v>Tháng 12/2022</v>
      </c>
      <c r="D675" t="str">
        <f>"Q "&amp;IF(Table6[[#This Row],[Ngày]]="","",ROUNDUP(MONTH(Table6[[#This Row],[Ngày]])/3,0)) &amp; "/" &amp;YEAR(Table6[[#This Row],[Ngày]])</f>
        <v>Q 4/2022</v>
      </c>
      <c r="E675">
        <f>YEAR(Table6[[#This Row],[Ngày]])</f>
        <v>2022</v>
      </c>
      <c r="F675" t="str">
        <f>VLOOKUP(Table6[[#This Row],[Tên khoản mục]],TUKHOA_CHIPHI!$A$2:$D$42,4,FALSE)</f>
        <v>Chi phí biển đổi</v>
      </c>
      <c r="G675" t="str">
        <f>VLOOKUP(Table6[[#This Row],[Tên khoản mục]],TUKHOA_CHIPHI!$A$2:$D$42,3,FALSE)</f>
        <v>CPVC03</v>
      </c>
      <c r="H675" t="str">
        <f>VLOOKUP(Table6[[#This Row],[Tên khoản mục]],TUKHOA_CHIPHI!$A$2:$D$42,2,FALSE)</f>
        <v>Logistics</v>
      </c>
      <c r="I675" s="16" t="s">
        <v>595</v>
      </c>
      <c r="J675" s="82">
        <v>88.977777777777774</v>
      </c>
    </row>
    <row r="676" spans="1:10">
      <c r="A676" s="26">
        <v>44912</v>
      </c>
      <c r="B676" s="9" t="str">
        <f>CHOOSE(WEEKDAY(Table6[[#This Row],[Ngày]],1),"CN","T2","T3","T4","T5","T6","T7","CN")</f>
        <v>T7</v>
      </c>
      <c r="C676" t="str">
        <f>"Tháng "&amp;MONTH(Table6[[#This Row],[Ngày]]) &amp; "/" &amp;YEAR(Table6[[#This Row],[Ngày]])</f>
        <v>Tháng 12/2022</v>
      </c>
      <c r="D676" t="str">
        <f>"Q "&amp;IF(Table6[[#This Row],[Ngày]]="","",ROUNDUP(MONTH(Table6[[#This Row],[Ngày]])/3,0)) &amp; "/" &amp;YEAR(Table6[[#This Row],[Ngày]])</f>
        <v>Q 4/2022</v>
      </c>
      <c r="E676">
        <f>YEAR(Table6[[#This Row],[Ngày]])</f>
        <v>2022</v>
      </c>
      <c r="F676" t="str">
        <f>VLOOKUP(Table6[[#This Row],[Tên khoản mục]],TUKHOA_CHIPHI!$A$2:$D$42,4,FALSE)</f>
        <v>Chi phí biển đổi</v>
      </c>
      <c r="G676" t="str">
        <f>VLOOKUP(Table6[[#This Row],[Tên khoản mục]],TUKHOA_CHIPHI!$A$2:$D$42,3,FALSE)</f>
        <v>CPVC04</v>
      </c>
      <c r="H676" t="str">
        <f>VLOOKUP(Table6[[#This Row],[Tên khoản mục]],TUKHOA_CHIPHI!$A$2:$D$42,2,FALSE)</f>
        <v>Logistics</v>
      </c>
      <c r="I676" s="16" t="s">
        <v>596</v>
      </c>
      <c r="J676" s="82">
        <v>125.68888888888888</v>
      </c>
    </row>
    <row r="677" spans="1:10">
      <c r="A677" s="26">
        <v>44912</v>
      </c>
      <c r="B677" s="9" t="str">
        <f>CHOOSE(WEEKDAY(Table6[[#This Row],[Ngày]],1),"CN","T2","T3","T4","T5","T6","T7","CN")</f>
        <v>T7</v>
      </c>
      <c r="C677" t="str">
        <f>"Tháng "&amp;MONTH(Table6[[#This Row],[Ngày]]) &amp; "/" &amp;YEAR(Table6[[#This Row],[Ngày]])</f>
        <v>Tháng 12/2022</v>
      </c>
      <c r="D677" t="str">
        <f>"Q "&amp;IF(Table6[[#This Row],[Ngày]]="","",ROUNDUP(MONTH(Table6[[#This Row],[Ngày]])/3,0)) &amp; "/" &amp;YEAR(Table6[[#This Row],[Ngày]])</f>
        <v>Q 4/2022</v>
      </c>
      <c r="E677">
        <f>YEAR(Table6[[#This Row],[Ngày]])</f>
        <v>2022</v>
      </c>
      <c r="F677" t="str">
        <f>VLOOKUP(Table6[[#This Row],[Tên khoản mục]],TUKHOA_CHIPHI!$A$2:$D$42,4,FALSE)</f>
        <v>Chi phí biển đổi</v>
      </c>
      <c r="G677" t="str">
        <f>VLOOKUP(Table6[[#This Row],[Tên khoản mục]],TUKHOA_CHIPHI!$A$2:$D$42,3,FALSE)</f>
        <v>CPMRFB01</v>
      </c>
      <c r="H677" t="str">
        <f>VLOOKUP(Table6[[#This Row],[Tên khoản mục]],TUKHOA_CHIPHI!$A$2:$D$42,2,FALSE)</f>
        <v>Marketing</v>
      </c>
      <c r="I677" s="16" t="s">
        <v>632</v>
      </c>
      <c r="J677" s="82">
        <v>1820</v>
      </c>
    </row>
    <row r="678" spans="1:10">
      <c r="A678" s="26">
        <v>44912</v>
      </c>
      <c r="B678" s="9" t="str">
        <f>CHOOSE(WEEKDAY(Table6[[#This Row],[Ngày]],1),"CN","T2","T3","T4","T5","T6","T7","CN")</f>
        <v>T7</v>
      </c>
      <c r="C678" t="str">
        <f>"Tháng "&amp;MONTH(Table6[[#This Row],[Ngày]]) &amp; "/" &amp;YEAR(Table6[[#This Row],[Ngày]])</f>
        <v>Tháng 12/2022</v>
      </c>
      <c r="D678" t="str">
        <f>"Q "&amp;IF(Table6[[#This Row],[Ngày]]="","",ROUNDUP(MONTH(Table6[[#This Row],[Ngày]])/3,0)) &amp; "/" &amp;YEAR(Table6[[#This Row],[Ngày]])</f>
        <v>Q 4/2022</v>
      </c>
      <c r="E678">
        <f>YEAR(Table6[[#This Row],[Ngày]])</f>
        <v>2022</v>
      </c>
      <c r="F678" t="str">
        <f>VLOOKUP(Table6[[#This Row],[Tên khoản mục]],TUKHOA_CHIPHI!$A$2:$D$42,4,FALSE)</f>
        <v>Chi phí biển đổi</v>
      </c>
      <c r="G678" t="str">
        <f>VLOOKUP(Table6[[#This Row],[Tên khoản mục]],TUKHOA_CHIPHI!$A$2:$D$42,3,FALSE)</f>
        <v>CPMRFB02</v>
      </c>
      <c r="H678" t="str">
        <f>VLOOKUP(Table6[[#This Row],[Tên khoản mục]],TUKHOA_CHIPHI!$A$2:$D$42,2,FALSE)</f>
        <v>Marketing</v>
      </c>
      <c r="I678" s="16" t="s">
        <v>633</v>
      </c>
      <c r="J678" s="82">
        <v>1742</v>
      </c>
    </row>
    <row r="679" spans="1:10">
      <c r="A679" s="26">
        <v>44912</v>
      </c>
      <c r="B679" s="9" t="str">
        <f>CHOOSE(WEEKDAY(Table6[[#This Row],[Ngày]],1),"CN","T2","T3","T4","T5","T6","T7","CN")</f>
        <v>T7</v>
      </c>
      <c r="C679" t="str">
        <f>"Tháng "&amp;MONTH(Table6[[#This Row],[Ngày]]) &amp; "/" &amp;YEAR(Table6[[#This Row],[Ngày]])</f>
        <v>Tháng 12/2022</v>
      </c>
      <c r="D679" t="str">
        <f>"Q "&amp;IF(Table6[[#This Row],[Ngày]]="","",ROUNDUP(MONTH(Table6[[#This Row],[Ngày]])/3,0)) &amp; "/" &amp;YEAR(Table6[[#This Row],[Ngày]])</f>
        <v>Q 4/2022</v>
      </c>
      <c r="E679">
        <f>YEAR(Table6[[#This Row],[Ngày]])</f>
        <v>2022</v>
      </c>
      <c r="F679" t="str">
        <f>VLOOKUP(Table6[[#This Row],[Tên khoản mục]],TUKHOA_CHIPHI!$A$2:$D$42,4,FALSE)</f>
        <v>Chi phí biển đổi</v>
      </c>
      <c r="G679" t="str">
        <f>VLOOKUP(Table6[[#This Row],[Tên khoản mục]],TUKHOA_CHIPHI!$A$2:$D$42,3,FALSE)</f>
        <v>CPMRYTB01</v>
      </c>
      <c r="H679" t="str">
        <f>VLOOKUP(Table6[[#This Row],[Tên khoản mục]],TUKHOA_CHIPHI!$A$2:$D$42,2,FALSE)</f>
        <v>Marketing</v>
      </c>
      <c r="I679" s="16" t="s">
        <v>636</v>
      </c>
      <c r="J679" s="82">
        <v>1701</v>
      </c>
    </row>
    <row r="680" spans="1:10">
      <c r="A680" s="26">
        <v>44912</v>
      </c>
      <c r="B680" s="9" t="str">
        <f>CHOOSE(WEEKDAY(Table6[[#This Row],[Ngày]],1),"CN","T2","T3","T4","T5","T6","T7","CN")</f>
        <v>T7</v>
      </c>
      <c r="C680" t="str">
        <f>"Tháng "&amp;MONTH(Table6[[#This Row],[Ngày]]) &amp; "/" &amp;YEAR(Table6[[#This Row],[Ngày]])</f>
        <v>Tháng 12/2022</v>
      </c>
      <c r="D680" t="str">
        <f>"Q "&amp;IF(Table6[[#This Row],[Ngày]]="","",ROUNDUP(MONTH(Table6[[#This Row],[Ngày]])/3,0)) &amp; "/" &amp;YEAR(Table6[[#This Row],[Ngày]])</f>
        <v>Q 4/2022</v>
      </c>
      <c r="E680">
        <f>YEAR(Table6[[#This Row],[Ngày]])</f>
        <v>2022</v>
      </c>
      <c r="F680" t="str">
        <f>VLOOKUP(Table6[[#This Row],[Tên khoản mục]],TUKHOA_CHIPHI!$A$2:$D$42,4,FALSE)</f>
        <v>Chi phí biển đổi</v>
      </c>
      <c r="G680" t="str">
        <f>VLOOKUP(Table6[[#This Row],[Tên khoản mục]],TUKHOA_CHIPHI!$A$2:$D$42,3,FALSE)</f>
        <v>CPMRYTB01</v>
      </c>
      <c r="H680" t="str">
        <f>VLOOKUP(Table6[[#This Row],[Tên khoản mục]],TUKHOA_CHIPHI!$A$2:$D$42,2,FALSE)</f>
        <v>Marketing</v>
      </c>
      <c r="I680" s="16" t="s">
        <v>636</v>
      </c>
      <c r="J680" s="82">
        <v>1815</v>
      </c>
    </row>
    <row r="681" spans="1:10">
      <c r="A681" s="26">
        <v>44912</v>
      </c>
      <c r="B681" s="9" t="str">
        <f>CHOOSE(WEEKDAY(Table6[[#This Row],[Ngày]],1),"CN","T2","T3","T4","T5","T6","T7","CN")</f>
        <v>T7</v>
      </c>
      <c r="C681" t="str">
        <f>"Tháng "&amp;MONTH(Table6[[#This Row],[Ngày]]) &amp; "/" &amp;YEAR(Table6[[#This Row],[Ngày]])</f>
        <v>Tháng 12/2022</v>
      </c>
      <c r="D681" t="str">
        <f>"Q "&amp;IF(Table6[[#This Row],[Ngày]]="","",ROUNDUP(MONTH(Table6[[#This Row],[Ngày]])/3,0)) &amp; "/" &amp;YEAR(Table6[[#This Row],[Ngày]])</f>
        <v>Q 4/2022</v>
      </c>
      <c r="E681">
        <f>YEAR(Table6[[#This Row],[Ngày]])</f>
        <v>2022</v>
      </c>
      <c r="F681" t="str">
        <f>VLOOKUP(Table6[[#This Row],[Tên khoản mục]],TUKHOA_CHIPHI!$A$2:$D$42,4,FALSE)</f>
        <v>Chi phí biển đổi</v>
      </c>
      <c r="G681" t="str">
        <f>VLOOKUP(Table6[[#This Row],[Tên khoản mục]],TUKHOA_CHIPHI!$A$2:$D$42,3,FALSE)</f>
        <v>CPMREC01</v>
      </c>
      <c r="H681" t="str">
        <f>VLOOKUP(Table6[[#This Row],[Tên khoản mục]],TUKHOA_CHIPHI!$A$2:$D$42,2,FALSE)</f>
        <v>Marketing</v>
      </c>
      <c r="I681" s="16" t="s">
        <v>641</v>
      </c>
      <c r="J681" s="82">
        <v>1763</v>
      </c>
    </row>
    <row r="682" spans="1:10">
      <c r="A682" s="26">
        <v>44911</v>
      </c>
      <c r="B682" s="9" t="str">
        <f>CHOOSE(WEEKDAY(Table6[[#This Row],[Ngày]],1),"CN","T2","T3","T4","T5","T6","T7","CN")</f>
        <v>T6</v>
      </c>
      <c r="C682" t="str">
        <f>"Tháng "&amp;MONTH(Table6[[#This Row],[Ngày]]) &amp; "/" &amp;YEAR(Table6[[#This Row],[Ngày]])</f>
        <v>Tháng 12/2022</v>
      </c>
      <c r="D682" t="str">
        <f>"Q "&amp;IF(Table6[[#This Row],[Ngày]]="","",ROUNDUP(MONTH(Table6[[#This Row],[Ngày]])/3,0)) &amp; "/" &amp;YEAR(Table6[[#This Row],[Ngày]])</f>
        <v>Q 4/2022</v>
      </c>
      <c r="E682">
        <f>YEAR(Table6[[#This Row],[Ngày]])</f>
        <v>2022</v>
      </c>
      <c r="F682" t="str">
        <f>VLOOKUP(Table6[[#This Row],[Tên khoản mục]],TUKHOA_CHIPHI!$A$2:$D$42,4,FALSE)</f>
        <v>Chi phí biển đổi</v>
      </c>
      <c r="G682" t="str">
        <f>VLOOKUP(Table6[[#This Row],[Tên khoản mục]],TUKHOA_CHIPHI!$A$2:$D$42,3,FALSE)</f>
        <v>CPMREC02</v>
      </c>
      <c r="H682" t="str">
        <f>VLOOKUP(Table6[[#This Row],[Tên khoản mục]],TUKHOA_CHIPHI!$A$2:$D$42,2,FALSE)</f>
        <v>Marketing</v>
      </c>
      <c r="I682" s="16" t="s">
        <v>642</v>
      </c>
      <c r="J682" s="82">
        <v>1825</v>
      </c>
    </row>
    <row r="683" spans="1:10">
      <c r="A683" s="26">
        <v>44911</v>
      </c>
      <c r="B683" s="9" t="str">
        <f>CHOOSE(WEEKDAY(Table6[[#This Row],[Ngày]],1),"CN","T2","T3","T4","T5","T6","T7","CN")</f>
        <v>T6</v>
      </c>
      <c r="C683" t="str">
        <f>"Tháng "&amp;MONTH(Table6[[#This Row],[Ngày]]) &amp; "/" &amp;YEAR(Table6[[#This Row],[Ngày]])</f>
        <v>Tháng 12/2022</v>
      </c>
      <c r="D683" t="str">
        <f>"Q "&amp;IF(Table6[[#This Row],[Ngày]]="","",ROUNDUP(MONTH(Table6[[#This Row],[Ngày]])/3,0)) &amp; "/" &amp;YEAR(Table6[[#This Row],[Ngày]])</f>
        <v>Q 4/2022</v>
      </c>
      <c r="E683">
        <f>YEAR(Table6[[#This Row],[Ngày]])</f>
        <v>2022</v>
      </c>
      <c r="F683" t="str">
        <f>VLOOKUP(Table6[[#This Row],[Tên khoản mục]],TUKHOA_CHIPHI!$A$2:$D$42,4,FALSE)</f>
        <v>Chi phí biển đổi</v>
      </c>
      <c r="G683" t="str">
        <f>VLOOKUP(Table6[[#This Row],[Tên khoản mục]],TUKHOA_CHIPHI!$A$2:$D$42,3,FALSE)</f>
        <v>CPPFA01</v>
      </c>
      <c r="H683" t="str">
        <f>VLOOKUP(Table6[[#This Row],[Tên khoản mục]],TUKHOA_CHIPHI!$A$2:$D$42,2,FALSE)</f>
        <v>Platform fee - Amazon</v>
      </c>
      <c r="I683" s="16" t="s">
        <v>643</v>
      </c>
      <c r="J683" s="82">
        <v>4262</v>
      </c>
    </row>
    <row r="684" spans="1:10">
      <c r="A684" s="26">
        <v>44911</v>
      </c>
      <c r="B684" s="9" t="str">
        <f>CHOOSE(WEEKDAY(Table6[[#This Row],[Ngày]],1),"CN","T2","T3","T4","T5","T6","T7","CN")</f>
        <v>T6</v>
      </c>
      <c r="C684" t="str">
        <f>"Tháng "&amp;MONTH(Table6[[#This Row],[Ngày]]) &amp; "/" &amp;YEAR(Table6[[#This Row],[Ngày]])</f>
        <v>Tháng 12/2022</v>
      </c>
      <c r="D684" t="str">
        <f>"Q "&amp;IF(Table6[[#This Row],[Ngày]]="","",ROUNDUP(MONTH(Table6[[#This Row],[Ngày]])/3,0)) &amp; "/" &amp;YEAR(Table6[[#This Row],[Ngày]])</f>
        <v>Q 4/2022</v>
      </c>
      <c r="E684">
        <f>YEAR(Table6[[#This Row],[Ngày]])</f>
        <v>2022</v>
      </c>
      <c r="F684" t="str">
        <f>VLOOKUP(Table6[[#This Row],[Tên khoản mục]],TUKHOA_CHIPHI!$A$2:$D$42,4,FALSE)</f>
        <v>Chi phí biển đổi</v>
      </c>
      <c r="G684" t="str">
        <f>VLOOKUP(Table6[[#This Row],[Tên khoản mục]],TUKHOA_CHIPHI!$A$2:$D$42,3,FALSE)</f>
        <v>CPPFA02</v>
      </c>
      <c r="H684" t="str">
        <f>VLOOKUP(Table6[[#This Row],[Tên khoản mục]],TUKHOA_CHIPHI!$A$2:$D$42,2,FALSE)</f>
        <v>Platform fee - Amazon</v>
      </c>
      <c r="I684" s="16" t="s">
        <v>644</v>
      </c>
      <c r="J684" s="82">
        <v>4160</v>
      </c>
    </row>
    <row r="685" spans="1:10">
      <c r="A685" s="26">
        <v>44908</v>
      </c>
      <c r="B685" s="9" t="str">
        <f>CHOOSE(WEEKDAY(Table6[[#This Row],[Ngày]],1),"CN","T2","T3","T4","T5","T6","T7","CN")</f>
        <v>T3</v>
      </c>
      <c r="C685" t="str">
        <f>"Tháng "&amp;MONTH(Table6[[#This Row],[Ngày]]) &amp; "/" &amp;YEAR(Table6[[#This Row],[Ngày]])</f>
        <v>Tháng 12/2022</v>
      </c>
      <c r="D685" t="str">
        <f>"Q "&amp;IF(Table6[[#This Row],[Ngày]]="","",ROUNDUP(MONTH(Table6[[#This Row],[Ngày]])/3,0)) &amp; "/" &amp;YEAR(Table6[[#This Row],[Ngày]])</f>
        <v>Q 4/2022</v>
      </c>
      <c r="E685">
        <f>YEAR(Table6[[#This Row],[Ngày]])</f>
        <v>2022</v>
      </c>
      <c r="F685" t="str">
        <f>VLOOKUP(Table6[[#This Row],[Tên khoản mục]],TUKHOA_CHIPHI!$A$2:$D$42,4,FALSE)</f>
        <v>Chi phí biển đổi</v>
      </c>
      <c r="G685" t="str">
        <f>VLOOKUP(Table6[[#This Row],[Tên khoản mục]],TUKHOA_CHIPHI!$A$2:$D$42,3,FALSE)</f>
        <v>CPPFA03</v>
      </c>
      <c r="H685" t="str">
        <f>VLOOKUP(Table6[[#This Row],[Tên khoản mục]],TUKHOA_CHIPHI!$A$2:$D$42,2,FALSE)</f>
        <v>Platform fee - Amazon</v>
      </c>
      <c r="I685" s="16" t="s">
        <v>645</v>
      </c>
      <c r="J685" s="82">
        <v>4124</v>
      </c>
    </row>
    <row r="686" spans="1:10">
      <c r="A686" s="26">
        <v>44908</v>
      </c>
      <c r="B686" s="9" t="str">
        <f>CHOOSE(WEEKDAY(Table6[[#This Row],[Ngày]],1),"CN","T2","T3","T4","T5","T6","T7","CN")</f>
        <v>T3</v>
      </c>
      <c r="C686" t="str">
        <f>"Tháng "&amp;MONTH(Table6[[#This Row],[Ngày]]) &amp; "/" &amp;YEAR(Table6[[#This Row],[Ngày]])</f>
        <v>Tháng 12/2022</v>
      </c>
      <c r="D686" t="str">
        <f>"Q "&amp;IF(Table6[[#This Row],[Ngày]]="","",ROUNDUP(MONTH(Table6[[#This Row],[Ngày]])/3,0)) &amp; "/" &amp;YEAR(Table6[[#This Row],[Ngày]])</f>
        <v>Q 4/2022</v>
      </c>
      <c r="E686">
        <f>YEAR(Table6[[#This Row],[Ngày]])</f>
        <v>2022</v>
      </c>
      <c r="F686" t="str">
        <f>VLOOKUP(Table6[[#This Row],[Tên khoản mục]],TUKHOA_CHIPHI!$A$2:$D$42,4,FALSE)</f>
        <v>Chi phí biển đổi</v>
      </c>
      <c r="G686" t="str">
        <f>VLOOKUP(Table6[[#This Row],[Tên khoản mục]],TUKHOA_CHIPHI!$A$2:$D$42,3,FALSE)</f>
        <v>CPPFA04</v>
      </c>
      <c r="H686" t="str">
        <f>VLOOKUP(Table6[[#This Row],[Tên khoản mục]],TUKHOA_CHIPHI!$A$2:$D$42,2,FALSE)</f>
        <v>Platform fee - Amazon</v>
      </c>
      <c r="I686" s="16" t="s">
        <v>646</v>
      </c>
      <c r="J686" s="82">
        <v>4232</v>
      </c>
    </row>
    <row r="687" spans="1:10">
      <c r="A687" s="26">
        <v>44908</v>
      </c>
      <c r="B687" s="9" t="str">
        <f>CHOOSE(WEEKDAY(Table6[[#This Row],[Ngày]],1),"CN","T2","T3","T4","T5","T6","T7","CN")</f>
        <v>T3</v>
      </c>
      <c r="C687" t="str">
        <f>"Tháng "&amp;MONTH(Table6[[#This Row],[Ngày]]) &amp; "/" &amp;YEAR(Table6[[#This Row],[Ngày]])</f>
        <v>Tháng 12/2022</v>
      </c>
      <c r="D687" t="str">
        <f>"Q "&amp;IF(Table6[[#This Row],[Ngày]]="","",ROUNDUP(MONTH(Table6[[#This Row],[Ngày]])/3,0)) &amp; "/" &amp;YEAR(Table6[[#This Row],[Ngày]])</f>
        <v>Q 4/2022</v>
      </c>
      <c r="E687">
        <f>YEAR(Table6[[#This Row],[Ngày]])</f>
        <v>2022</v>
      </c>
      <c r="F687" t="str">
        <f>VLOOKUP(Table6[[#This Row],[Tên khoản mục]],TUKHOA_CHIPHI!$A$2:$D$42,4,FALSE)</f>
        <v>Chi phí biển đổi</v>
      </c>
      <c r="G687" t="str">
        <f>VLOOKUP(Table6[[#This Row],[Tên khoản mục]],TUKHOA_CHIPHI!$A$2:$D$42,3,FALSE)</f>
        <v>CPPFA05</v>
      </c>
      <c r="H687" t="str">
        <f>VLOOKUP(Table6[[#This Row],[Tên khoản mục]],TUKHOA_CHIPHI!$A$2:$D$42,2,FALSE)</f>
        <v>Platform fee - Amazon</v>
      </c>
      <c r="I687" s="16" t="s">
        <v>647</v>
      </c>
      <c r="J687" s="82">
        <v>4299</v>
      </c>
    </row>
    <row r="688" spans="1:10">
      <c r="A688" s="26">
        <v>44908</v>
      </c>
      <c r="B688" s="9" t="str">
        <f>CHOOSE(WEEKDAY(Table6[[#This Row],[Ngày]],1),"CN","T2","T3","T4","T5","T6","T7","CN")</f>
        <v>T3</v>
      </c>
      <c r="C688" t="str">
        <f>"Tháng "&amp;MONTH(Table6[[#This Row],[Ngày]]) &amp; "/" &amp;YEAR(Table6[[#This Row],[Ngày]])</f>
        <v>Tháng 12/2022</v>
      </c>
      <c r="D688" t="str">
        <f>"Q "&amp;IF(Table6[[#This Row],[Ngày]]="","",ROUNDUP(MONTH(Table6[[#This Row],[Ngày]])/3,0)) &amp; "/" &amp;YEAR(Table6[[#This Row],[Ngày]])</f>
        <v>Q 4/2022</v>
      </c>
      <c r="E688">
        <f>YEAR(Table6[[#This Row],[Ngày]])</f>
        <v>2022</v>
      </c>
      <c r="F688" t="str">
        <f>VLOOKUP(Table6[[#This Row],[Tên khoản mục]],TUKHOA_CHIPHI!$A$2:$D$42,4,FALSE)</f>
        <v>Chi phí biển đổi</v>
      </c>
      <c r="G688" t="str">
        <f>VLOOKUP(Table6[[#This Row],[Tên khoản mục]],TUKHOA_CHIPHI!$A$2:$D$42,3,FALSE)</f>
        <v>CPPFA06</v>
      </c>
      <c r="H688" t="str">
        <f>VLOOKUP(Table6[[#This Row],[Tên khoản mục]],TUKHOA_CHIPHI!$A$2:$D$42,2,FALSE)</f>
        <v>Platform fee - Amazon</v>
      </c>
      <c r="I688" s="16" t="s">
        <v>648</v>
      </c>
      <c r="J688" s="82">
        <v>4177</v>
      </c>
    </row>
    <row r="689" spans="1:10">
      <c r="A689" s="26">
        <v>44908</v>
      </c>
      <c r="B689" s="9" t="str">
        <f>CHOOSE(WEEKDAY(Table6[[#This Row],[Ngày]],1),"CN","T2","T3","T4","T5","T6","T7","CN")</f>
        <v>T3</v>
      </c>
      <c r="C689" t="str">
        <f>"Tháng "&amp;MONTH(Table6[[#This Row],[Ngày]]) &amp; "/" &amp;YEAR(Table6[[#This Row],[Ngày]])</f>
        <v>Tháng 12/2022</v>
      </c>
      <c r="D689" t="str">
        <f>"Q "&amp;IF(Table6[[#This Row],[Ngày]]="","",ROUNDUP(MONTH(Table6[[#This Row],[Ngày]])/3,0)) &amp; "/" &amp;YEAR(Table6[[#This Row],[Ngày]])</f>
        <v>Q 4/2022</v>
      </c>
      <c r="E689">
        <f>YEAR(Table6[[#This Row],[Ngày]])</f>
        <v>2022</v>
      </c>
      <c r="F689" t="str">
        <f>VLOOKUP(Table6[[#This Row],[Tên khoản mục]],TUKHOA_CHIPHI!$A$2:$D$42,4,FALSE)</f>
        <v>Chi phí biển đổi</v>
      </c>
      <c r="G689" t="str">
        <f>VLOOKUP(Table6[[#This Row],[Tên khoản mục]],TUKHOA_CHIPHI!$A$2:$D$42,3,FALSE)</f>
        <v>CPPFE01</v>
      </c>
      <c r="H689" t="str">
        <f>VLOOKUP(Table6[[#This Row],[Tên khoản mục]],TUKHOA_CHIPHI!$A$2:$D$42,2,FALSE)</f>
        <v>Platform fee - Etsy</v>
      </c>
      <c r="I689" s="16" t="s">
        <v>649</v>
      </c>
      <c r="J689" s="82">
        <v>2169</v>
      </c>
    </row>
    <row r="690" spans="1:10">
      <c r="A690" s="26">
        <v>44907</v>
      </c>
      <c r="B690" s="9" t="str">
        <f>CHOOSE(WEEKDAY(Table6[[#This Row],[Ngày]],1),"CN","T2","T3","T4","T5","T6","T7","CN")</f>
        <v>T2</v>
      </c>
      <c r="C690" t="str">
        <f>"Tháng "&amp;MONTH(Table6[[#This Row],[Ngày]]) &amp; "/" &amp;YEAR(Table6[[#This Row],[Ngày]])</f>
        <v>Tháng 12/2022</v>
      </c>
      <c r="D690" t="str">
        <f>"Q "&amp;IF(Table6[[#This Row],[Ngày]]="","",ROUNDUP(MONTH(Table6[[#This Row],[Ngày]])/3,0)) &amp; "/" &amp;YEAR(Table6[[#This Row],[Ngày]])</f>
        <v>Q 4/2022</v>
      </c>
      <c r="E690">
        <f>YEAR(Table6[[#This Row],[Ngày]])</f>
        <v>2022</v>
      </c>
      <c r="F690" t="str">
        <f>VLOOKUP(Table6[[#This Row],[Tên khoản mục]],TUKHOA_CHIPHI!$A$2:$D$42,4,FALSE)</f>
        <v>Chi phí biển đổi</v>
      </c>
      <c r="G690" t="str">
        <f>VLOOKUP(Table6[[#This Row],[Tên khoản mục]],TUKHOA_CHIPHI!$A$2:$D$42,3,FALSE)</f>
        <v>CPPFE02</v>
      </c>
      <c r="H690" t="str">
        <f>VLOOKUP(Table6[[#This Row],[Tên khoản mục]],TUKHOA_CHIPHI!$A$2:$D$42,2,FALSE)</f>
        <v>Platform fee - Etsy</v>
      </c>
      <c r="I690" s="16" t="s">
        <v>650</v>
      </c>
      <c r="J690" s="82">
        <v>2202</v>
      </c>
    </row>
    <row r="691" spans="1:10">
      <c r="A691" s="26">
        <v>44907</v>
      </c>
      <c r="B691" s="9" t="str">
        <f>CHOOSE(WEEKDAY(Table6[[#This Row],[Ngày]],1),"CN","T2","T3","T4","T5","T6","T7","CN")</f>
        <v>T2</v>
      </c>
      <c r="C691" t="str">
        <f>"Tháng "&amp;MONTH(Table6[[#This Row],[Ngày]]) &amp; "/" &amp;YEAR(Table6[[#This Row],[Ngày]])</f>
        <v>Tháng 12/2022</v>
      </c>
      <c r="D691" t="str">
        <f>"Q "&amp;IF(Table6[[#This Row],[Ngày]]="","",ROUNDUP(MONTH(Table6[[#This Row],[Ngày]])/3,0)) &amp; "/" &amp;YEAR(Table6[[#This Row],[Ngày]])</f>
        <v>Q 4/2022</v>
      </c>
      <c r="E691">
        <f>YEAR(Table6[[#This Row],[Ngày]])</f>
        <v>2022</v>
      </c>
      <c r="F691" t="str">
        <f>VLOOKUP(Table6[[#This Row],[Tên khoản mục]],TUKHOA_CHIPHI!$A$2:$D$42,4,FALSE)</f>
        <v>Chi phí biển đổi</v>
      </c>
      <c r="G691" t="str">
        <f>VLOOKUP(Table6[[#This Row],[Tên khoản mục]],TUKHOA_CHIPHI!$A$2:$D$42,3,FALSE)</f>
        <v>CPPFE03</v>
      </c>
      <c r="H691" t="str">
        <f>VLOOKUP(Table6[[#This Row],[Tên khoản mục]],TUKHOA_CHIPHI!$A$2:$D$42,2,FALSE)</f>
        <v>Platform fee - Etsy</v>
      </c>
      <c r="I691" s="16" t="s">
        <v>651</v>
      </c>
      <c r="J691" s="82">
        <v>2055</v>
      </c>
    </row>
    <row r="692" spans="1:10">
      <c r="A692" s="26">
        <v>44907</v>
      </c>
      <c r="B692" s="9" t="str">
        <f>CHOOSE(WEEKDAY(Table6[[#This Row],[Ngày]],1),"CN","T2","T3","T4","T5","T6","T7","CN")</f>
        <v>T2</v>
      </c>
      <c r="C692" t="str">
        <f>"Tháng "&amp;MONTH(Table6[[#This Row],[Ngày]]) &amp; "/" &amp;YEAR(Table6[[#This Row],[Ngày]])</f>
        <v>Tháng 12/2022</v>
      </c>
      <c r="D692" t="str">
        <f>"Q "&amp;IF(Table6[[#This Row],[Ngày]]="","",ROUNDUP(MONTH(Table6[[#This Row],[Ngày]])/3,0)) &amp; "/" &amp;YEAR(Table6[[#This Row],[Ngày]])</f>
        <v>Q 4/2022</v>
      </c>
      <c r="E692">
        <f>YEAR(Table6[[#This Row],[Ngày]])</f>
        <v>2022</v>
      </c>
      <c r="F692" t="str">
        <f>VLOOKUP(Table6[[#This Row],[Tên khoản mục]],TUKHOA_CHIPHI!$A$2:$D$42,4,FALSE)</f>
        <v>Chi phí biển đổi</v>
      </c>
      <c r="G692" t="str">
        <f>VLOOKUP(Table6[[#This Row],[Tên khoản mục]],TUKHOA_CHIPHI!$A$2:$D$42,3,FALSE)</f>
        <v>CPPFE04</v>
      </c>
      <c r="H692" t="str">
        <f>VLOOKUP(Table6[[#This Row],[Tên khoản mục]],TUKHOA_CHIPHI!$A$2:$D$42,2,FALSE)</f>
        <v>Platform fee - Etsy</v>
      </c>
      <c r="I692" s="16" t="s">
        <v>652</v>
      </c>
      <c r="J692" s="82">
        <v>2166</v>
      </c>
    </row>
    <row r="693" spans="1:10">
      <c r="A693" s="26">
        <v>44907</v>
      </c>
      <c r="B693" s="9" t="str">
        <f>CHOOSE(WEEKDAY(Table6[[#This Row],[Ngày]],1),"CN","T2","T3","T4","T5","T6","T7","CN")</f>
        <v>T2</v>
      </c>
      <c r="C693" t="str">
        <f>"Tháng "&amp;MONTH(Table6[[#This Row],[Ngày]]) &amp; "/" &amp;YEAR(Table6[[#This Row],[Ngày]])</f>
        <v>Tháng 12/2022</v>
      </c>
      <c r="D693" t="str">
        <f>"Q "&amp;IF(Table6[[#This Row],[Ngày]]="","",ROUNDUP(MONTH(Table6[[#This Row],[Ngày]])/3,0)) &amp; "/" &amp;YEAR(Table6[[#This Row],[Ngày]])</f>
        <v>Q 4/2022</v>
      </c>
      <c r="E693">
        <f>YEAR(Table6[[#This Row],[Ngày]])</f>
        <v>2022</v>
      </c>
      <c r="F693" t="str">
        <f>VLOOKUP(Table6[[#This Row],[Tên khoản mục]],TUKHOA_CHIPHI!$A$2:$D$42,4,FALSE)</f>
        <v>Chi phí biển đổi</v>
      </c>
      <c r="G693" t="str">
        <f>VLOOKUP(Table6[[#This Row],[Tên khoản mục]],TUKHOA_CHIPHI!$A$2:$D$42,3,FALSE)</f>
        <v>CPPFE05</v>
      </c>
      <c r="H693" t="str">
        <f>VLOOKUP(Table6[[#This Row],[Tên khoản mục]],TUKHOA_CHIPHI!$A$2:$D$42,2,FALSE)</f>
        <v>Platform fee - Etsy</v>
      </c>
      <c r="I693" s="16" t="s">
        <v>653</v>
      </c>
      <c r="J693" s="82">
        <v>2079</v>
      </c>
    </row>
    <row r="694" spans="1:10">
      <c r="A694" s="26">
        <v>44907</v>
      </c>
      <c r="B694" s="9" t="str">
        <f>CHOOSE(WEEKDAY(Table6[[#This Row],[Ngày]],1),"CN","T2","T3","T4","T5","T6","T7","CN")</f>
        <v>T2</v>
      </c>
      <c r="C694" t="str">
        <f>"Tháng "&amp;MONTH(Table6[[#This Row],[Ngày]]) &amp; "/" &amp;YEAR(Table6[[#This Row],[Ngày]])</f>
        <v>Tháng 12/2022</v>
      </c>
      <c r="D694" t="str">
        <f>"Q "&amp;IF(Table6[[#This Row],[Ngày]]="","",ROUNDUP(MONTH(Table6[[#This Row],[Ngày]])/3,0)) &amp; "/" &amp;YEAR(Table6[[#This Row],[Ngày]])</f>
        <v>Q 4/2022</v>
      </c>
      <c r="E694">
        <f>YEAR(Table6[[#This Row],[Ngày]])</f>
        <v>2022</v>
      </c>
      <c r="F694" t="str">
        <f>VLOOKUP(Table6[[#This Row],[Tên khoản mục]],TUKHOA_CHIPHI!$A$2:$D$42,4,FALSE)</f>
        <v>Chi phí biển đổi</v>
      </c>
      <c r="G694" t="str">
        <f>VLOOKUP(Table6[[#This Row],[Tên khoản mục]],TUKHOA_CHIPHI!$A$2:$D$42,3,FALSE)</f>
        <v>CPPFE06</v>
      </c>
      <c r="H694" t="str">
        <f>VLOOKUP(Table6[[#This Row],[Tên khoản mục]],TUKHOA_CHIPHI!$A$2:$D$42,2,FALSE)</f>
        <v>Platform fee - Etsy</v>
      </c>
      <c r="I694" s="27" t="s">
        <v>654</v>
      </c>
      <c r="J694" s="82">
        <v>2073</v>
      </c>
    </row>
    <row r="695" spans="1:10">
      <c r="A695" s="26">
        <v>44907</v>
      </c>
      <c r="B695" s="9" t="str">
        <f>CHOOSE(WEEKDAY(Table6[[#This Row],[Ngày]],1),"CN","T2","T3","T4","T5","T6","T7","CN")</f>
        <v>T2</v>
      </c>
      <c r="C695" t="str">
        <f>"Tháng "&amp;MONTH(Table6[[#This Row],[Ngày]]) &amp; "/" &amp;YEAR(Table6[[#This Row],[Ngày]])</f>
        <v>Tháng 12/2022</v>
      </c>
      <c r="D695" t="str">
        <f>"Q "&amp;IF(Table6[[#This Row],[Ngày]]="","",ROUNDUP(MONTH(Table6[[#This Row],[Ngày]])/3,0)) &amp; "/" &amp;YEAR(Table6[[#This Row],[Ngày]])</f>
        <v>Q 4/2022</v>
      </c>
      <c r="E695">
        <f>YEAR(Table6[[#This Row],[Ngày]])</f>
        <v>2022</v>
      </c>
      <c r="F695" t="str">
        <f>VLOOKUP(Table6[[#This Row],[Tên khoản mục]],TUKHOA_CHIPHI!$A$2:$D$42,4,FALSE)</f>
        <v>Chi phí cố định</v>
      </c>
      <c r="G695" t="str">
        <f>VLOOKUP(Table6[[#This Row],[Tên khoản mục]],TUKHOA_CHIPHI!$A$2:$D$42,3,FALSE)</f>
        <v>CPNS01</v>
      </c>
      <c r="H695" t="str">
        <f>VLOOKUP(Table6[[#This Row],[Tên khoản mục]],TUKHOA_CHIPHI!$A$2:$D$42,2,FALSE)</f>
        <v>Nhân sự</v>
      </c>
      <c r="I695" t="s">
        <v>577</v>
      </c>
      <c r="J695" s="82">
        <v>1243</v>
      </c>
    </row>
    <row r="696" spans="1:10">
      <c r="A696" s="26">
        <v>44906</v>
      </c>
      <c r="B696" s="9" t="str">
        <f>CHOOSE(WEEKDAY(Table6[[#This Row],[Ngày]],1),"CN","T2","T3","T4","T5","T6","T7","CN")</f>
        <v>CN</v>
      </c>
      <c r="C696" t="str">
        <f>"Tháng "&amp;MONTH(Table6[[#This Row],[Ngày]]) &amp; "/" &amp;YEAR(Table6[[#This Row],[Ngày]])</f>
        <v>Tháng 12/2022</v>
      </c>
      <c r="D696" t="str">
        <f>"Q "&amp;IF(Table6[[#This Row],[Ngày]]="","",ROUNDUP(MONTH(Table6[[#This Row],[Ngày]])/3,0)) &amp; "/" &amp;YEAR(Table6[[#This Row],[Ngày]])</f>
        <v>Q 4/2022</v>
      </c>
      <c r="E696">
        <f>YEAR(Table6[[#This Row],[Ngày]])</f>
        <v>2022</v>
      </c>
      <c r="F696" t="str">
        <f>VLOOKUP(Table6[[#This Row],[Tên khoản mục]],TUKHOA_CHIPHI!$A$2:$D$42,4,FALSE)</f>
        <v>Chi phí cố định</v>
      </c>
      <c r="G696" t="str">
        <f>VLOOKUP(Table6[[#This Row],[Tên khoản mục]],TUKHOA_CHIPHI!$A$2:$D$42,3,FALSE)</f>
        <v>CPNS02</v>
      </c>
      <c r="H696" t="str">
        <f>VLOOKUP(Table6[[#This Row],[Tên khoản mục]],TUKHOA_CHIPHI!$A$2:$D$42,2,FALSE)</f>
        <v>Nhân sự</v>
      </c>
      <c r="I696" t="s">
        <v>578</v>
      </c>
      <c r="J696" s="82">
        <v>210</v>
      </c>
    </row>
    <row r="697" spans="1:10">
      <c r="A697" s="26">
        <v>44906</v>
      </c>
      <c r="B697" s="9" t="str">
        <f>CHOOSE(WEEKDAY(Table6[[#This Row],[Ngày]],1),"CN","T2","T3","T4","T5","T6","T7","CN")</f>
        <v>CN</v>
      </c>
      <c r="C697" t="str">
        <f>"Tháng "&amp;MONTH(Table6[[#This Row],[Ngày]]) &amp; "/" &amp;YEAR(Table6[[#This Row],[Ngày]])</f>
        <v>Tháng 12/2022</v>
      </c>
      <c r="D697" t="str">
        <f>"Q "&amp;IF(Table6[[#This Row],[Ngày]]="","",ROUNDUP(MONTH(Table6[[#This Row],[Ngày]])/3,0)) &amp; "/" &amp;YEAR(Table6[[#This Row],[Ngày]])</f>
        <v>Q 4/2022</v>
      </c>
      <c r="E697">
        <f>YEAR(Table6[[#This Row],[Ngày]])</f>
        <v>2022</v>
      </c>
      <c r="F697" t="str">
        <f>VLOOKUP(Table6[[#This Row],[Tên khoản mục]],TUKHOA_CHIPHI!$A$2:$D$42,4,FALSE)</f>
        <v>Chi phí cố định</v>
      </c>
      <c r="G697" t="str">
        <f>VLOOKUP(Table6[[#This Row],[Tên khoản mục]],TUKHOA_CHIPHI!$A$2:$D$42,3,FALSE)</f>
        <v>CPNS03</v>
      </c>
      <c r="H697" t="str">
        <f>VLOOKUP(Table6[[#This Row],[Tên khoản mục]],TUKHOA_CHIPHI!$A$2:$D$42,2,FALSE)</f>
        <v>Nhân sự</v>
      </c>
      <c r="I697" t="s">
        <v>579</v>
      </c>
      <c r="J697" s="82">
        <v>167</v>
      </c>
    </row>
    <row r="698" spans="1:10">
      <c r="A698" s="26">
        <v>44906</v>
      </c>
      <c r="B698" s="9" t="str">
        <f>CHOOSE(WEEKDAY(Table6[[#This Row],[Ngày]],1),"CN","T2","T3","T4","T5","T6","T7","CN")</f>
        <v>CN</v>
      </c>
      <c r="C698" t="str">
        <f>"Tháng "&amp;MONTH(Table6[[#This Row],[Ngày]]) &amp; "/" &amp;YEAR(Table6[[#This Row],[Ngày]])</f>
        <v>Tháng 12/2022</v>
      </c>
      <c r="D698" t="str">
        <f>"Q "&amp;IF(Table6[[#This Row],[Ngày]]="","",ROUNDUP(MONTH(Table6[[#This Row],[Ngày]])/3,0)) &amp; "/" &amp;YEAR(Table6[[#This Row],[Ngày]])</f>
        <v>Q 4/2022</v>
      </c>
      <c r="E698">
        <f>YEAR(Table6[[#This Row],[Ngày]])</f>
        <v>2022</v>
      </c>
      <c r="F698" t="str">
        <f>VLOOKUP(Table6[[#This Row],[Tên khoản mục]],TUKHOA_CHIPHI!$A$2:$D$42,4,FALSE)</f>
        <v>Chi phí cố định</v>
      </c>
      <c r="G698" t="str">
        <f>VLOOKUP(Table6[[#This Row],[Tên khoản mục]],TUKHOA_CHIPHI!$A$2:$D$42,3,FALSE)</f>
        <v>CPNS04</v>
      </c>
      <c r="H698" t="str">
        <f>VLOOKUP(Table6[[#This Row],[Tên khoản mục]],TUKHOA_CHIPHI!$A$2:$D$42,2,FALSE)</f>
        <v>Nhân sự</v>
      </c>
      <c r="I698" t="s">
        <v>580</v>
      </c>
      <c r="J698" s="82">
        <v>1300</v>
      </c>
    </row>
    <row r="699" spans="1:10">
      <c r="A699" s="26">
        <v>44905</v>
      </c>
      <c r="B699" s="9" t="str">
        <f>CHOOSE(WEEKDAY(Table6[[#This Row],[Ngày]],1),"CN","T2","T3","T4","T5","T6","T7","CN")</f>
        <v>T7</v>
      </c>
      <c r="C699" t="str">
        <f>"Tháng "&amp;MONTH(Table6[[#This Row],[Ngày]]) &amp; "/" &amp;YEAR(Table6[[#This Row],[Ngày]])</f>
        <v>Tháng 12/2022</v>
      </c>
      <c r="D699" t="str">
        <f>"Q "&amp;IF(Table6[[#This Row],[Ngày]]="","",ROUNDUP(MONTH(Table6[[#This Row],[Ngày]])/3,0)) &amp; "/" &amp;YEAR(Table6[[#This Row],[Ngày]])</f>
        <v>Q 4/2022</v>
      </c>
      <c r="E699">
        <f>YEAR(Table6[[#This Row],[Ngày]])</f>
        <v>2022</v>
      </c>
      <c r="F699" t="str">
        <f>VLOOKUP(Table6[[#This Row],[Tên khoản mục]],TUKHOA_CHIPHI!$A$2:$D$42,4,FALSE)</f>
        <v>Chi phí cố định</v>
      </c>
      <c r="G699" t="str">
        <f>VLOOKUP(Table6[[#This Row],[Tên khoản mục]],TUKHOA_CHIPHI!$A$2:$D$42,3,FALSE)</f>
        <v>CPNS05</v>
      </c>
      <c r="H699" t="str">
        <f>VLOOKUP(Table6[[#This Row],[Tên khoản mục]],TUKHOA_CHIPHI!$A$2:$D$42,2,FALSE)</f>
        <v>Nhân sự</v>
      </c>
      <c r="I699" t="s">
        <v>581</v>
      </c>
      <c r="J699" s="82">
        <v>760</v>
      </c>
    </row>
    <row r="700" spans="1:10">
      <c r="A700" s="26">
        <v>44905</v>
      </c>
      <c r="B700" s="9" t="str">
        <f>CHOOSE(WEEKDAY(Table6[[#This Row],[Ngày]],1),"CN","T2","T3","T4","T5","T6","T7","CN")</f>
        <v>T7</v>
      </c>
      <c r="C700" t="str">
        <f>"Tháng "&amp;MONTH(Table6[[#This Row],[Ngày]]) &amp; "/" &amp;YEAR(Table6[[#This Row],[Ngày]])</f>
        <v>Tháng 12/2022</v>
      </c>
      <c r="D700" t="str">
        <f>"Q "&amp;IF(Table6[[#This Row],[Ngày]]="","",ROUNDUP(MONTH(Table6[[#This Row],[Ngày]])/3,0)) &amp; "/" &amp;YEAR(Table6[[#This Row],[Ngày]])</f>
        <v>Q 4/2022</v>
      </c>
      <c r="E700">
        <f>YEAR(Table6[[#This Row],[Ngày]])</f>
        <v>2022</v>
      </c>
      <c r="F700" t="str">
        <f>VLOOKUP(Table6[[#This Row],[Tên khoản mục]],TUKHOA_CHIPHI!$A$2:$D$42,4,FALSE)</f>
        <v>Chi phí cố định</v>
      </c>
      <c r="G700" t="str">
        <f>VLOOKUP(Table6[[#This Row],[Tên khoản mục]],TUKHOA_CHIPHI!$A$2:$D$42,3,FALSE)</f>
        <v>CPNS06</v>
      </c>
      <c r="H700" t="str">
        <f>VLOOKUP(Table6[[#This Row],[Tên khoản mục]],TUKHOA_CHIPHI!$A$2:$D$42,2,FALSE)</f>
        <v>Nhân sự</v>
      </c>
      <c r="I700" t="s">
        <v>582</v>
      </c>
      <c r="J700" s="82">
        <v>105</v>
      </c>
    </row>
    <row r="701" spans="1:10">
      <c r="A701" s="26">
        <v>44905</v>
      </c>
      <c r="B701" s="9" t="str">
        <f>CHOOSE(WEEKDAY(Table6[[#This Row],[Ngày]],1),"CN","T2","T3","T4","T5","T6","T7","CN")</f>
        <v>T7</v>
      </c>
      <c r="C701" t="str">
        <f>"Tháng "&amp;MONTH(Table6[[#This Row],[Ngày]]) &amp; "/" &amp;YEAR(Table6[[#This Row],[Ngày]])</f>
        <v>Tháng 12/2022</v>
      </c>
      <c r="D701" t="str">
        <f>"Q "&amp;IF(Table6[[#This Row],[Ngày]]="","",ROUNDUP(MONTH(Table6[[#This Row],[Ngày]])/3,0)) &amp; "/" &amp;YEAR(Table6[[#This Row],[Ngày]])</f>
        <v>Q 4/2022</v>
      </c>
      <c r="E701">
        <f>YEAR(Table6[[#This Row],[Ngày]])</f>
        <v>2022</v>
      </c>
      <c r="F701" t="str">
        <f>VLOOKUP(Table6[[#This Row],[Tên khoản mục]],TUKHOA_CHIPHI!$A$2:$D$42,4,FALSE)</f>
        <v>Chi phí cố định</v>
      </c>
      <c r="G701" t="str">
        <f>VLOOKUP(Table6[[#This Row],[Tên khoản mục]],TUKHOA_CHIPHI!$A$2:$D$42,3,FALSE)</f>
        <v>CPVP01</v>
      </c>
      <c r="H701" t="str">
        <f>VLOOKUP(Table6[[#This Row],[Tên khoản mục]],TUKHOA_CHIPHI!$A$2:$D$42,2,FALSE)</f>
        <v>Văn phòng</v>
      </c>
      <c r="I701" t="s">
        <v>583</v>
      </c>
      <c r="J701" s="82">
        <v>2211</v>
      </c>
    </row>
    <row r="702" spans="1:10">
      <c r="A702" s="26">
        <v>44905</v>
      </c>
      <c r="B702" s="9" t="str">
        <f>CHOOSE(WEEKDAY(Table6[[#This Row],[Ngày]],1),"CN","T2","T3","T4","T5","T6","T7","CN")</f>
        <v>T7</v>
      </c>
      <c r="C702" t="str">
        <f>"Tháng "&amp;MONTH(Table6[[#This Row],[Ngày]]) &amp; "/" &amp;YEAR(Table6[[#This Row],[Ngày]])</f>
        <v>Tháng 12/2022</v>
      </c>
      <c r="D702" t="str">
        <f>"Q "&amp;IF(Table6[[#This Row],[Ngày]]="","",ROUNDUP(MONTH(Table6[[#This Row],[Ngày]])/3,0)) &amp; "/" &amp;YEAR(Table6[[#This Row],[Ngày]])</f>
        <v>Q 4/2022</v>
      </c>
      <c r="E702">
        <f>YEAR(Table6[[#This Row],[Ngày]])</f>
        <v>2022</v>
      </c>
      <c r="F702" t="str">
        <f>VLOOKUP(Table6[[#This Row],[Tên khoản mục]],TUKHOA_CHIPHI!$A$2:$D$42,4,FALSE)</f>
        <v>Chi phí cố định</v>
      </c>
      <c r="G702" t="str">
        <f>VLOOKUP(Table6[[#This Row],[Tên khoản mục]],TUKHOA_CHIPHI!$A$2:$D$42,3,FALSE)</f>
        <v>CPVP02</v>
      </c>
      <c r="H702" t="str">
        <f>VLOOKUP(Table6[[#This Row],[Tên khoản mục]],TUKHOA_CHIPHI!$A$2:$D$42,2,FALSE)</f>
        <v>Văn phòng</v>
      </c>
      <c r="I702" t="s">
        <v>584</v>
      </c>
      <c r="J702" s="82">
        <v>54</v>
      </c>
    </row>
    <row r="703" spans="1:10">
      <c r="A703" s="26">
        <v>44905</v>
      </c>
      <c r="B703" s="9" t="str">
        <f>CHOOSE(WEEKDAY(Table6[[#This Row],[Ngày]],1),"CN","T2","T3","T4","T5","T6","T7","CN")</f>
        <v>T7</v>
      </c>
      <c r="C703" t="str">
        <f>"Tháng "&amp;MONTH(Table6[[#This Row],[Ngày]]) &amp; "/" &amp;YEAR(Table6[[#This Row],[Ngày]])</f>
        <v>Tháng 12/2022</v>
      </c>
      <c r="D703" t="str">
        <f>"Q "&amp;IF(Table6[[#This Row],[Ngày]]="","",ROUNDUP(MONTH(Table6[[#This Row],[Ngày]])/3,0)) &amp; "/" &amp;YEAR(Table6[[#This Row],[Ngày]])</f>
        <v>Q 4/2022</v>
      </c>
      <c r="E703">
        <f>YEAR(Table6[[#This Row],[Ngày]])</f>
        <v>2022</v>
      </c>
      <c r="F703" t="str">
        <f>VLOOKUP(Table6[[#This Row],[Tên khoản mục]],TUKHOA_CHIPHI!$A$2:$D$42,4,FALSE)</f>
        <v>Chi phí cố định</v>
      </c>
      <c r="G703" t="str">
        <f>VLOOKUP(Table6[[#This Row],[Tên khoản mục]],TUKHOA_CHIPHI!$A$2:$D$42,3,FALSE)</f>
        <v>CPLV</v>
      </c>
      <c r="H703" t="str">
        <f>VLOOKUP(Table6[[#This Row],[Tên khoản mục]],TUKHOA_CHIPHI!$A$2:$D$42,2,FALSE)</f>
        <v>Chi phí khác</v>
      </c>
      <c r="I703" t="s">
        <v>585</v>
      </c>
      <c r="J703" s="82">
        <v>49</v>
      </c>
    </row>
    <row r="704" spans="1:10">
      <c r="A704" s="26">
        <v>44905</v>
      </c>
      <c r="B704" s="9" t="str">
        <f>CHOOSE(WEEKDAY(Table6[[#This Row],[Ngày]],1),"CN","T2","T3","T4","T5","T6","T7","CN")</f>
        <v>T7</v>
      </c>
      <c r="C704" t="str">
        <f>"Tháng "&amp;MONTH(Table6[[#This Row],[Ngày]]) &amp; "/" &amp;YEAR(Table6[[#This Row],[Ngày]])</f>
        <v>Tháng 12/2022</v>
      </c>
      <c r="D704" t="str">
        <f>"Q "&amp;IF(Table6[[#This Row],[Ngày]]="","",ROUNDUP(MONTH(Table6[[#This Row],[Ngày]])/3,0)) &amp; "/" &amp;YEAR(Table6[[#This Row],[Ngày]])</f>
        <v>Q 4/2022</v>
      </c>
      <c r="E704">
        <f>YEAR(Table6[[#This Row],[Ngày]])</f>
        <v>2022</v>
      </c>
      <c r="F704" t="str">
        <f>VLOOKUP(Table6[[#This Row],[Tên khoản mục]],TUKHOA_CHIPHI!$A$2:$D$42,4,FALSE)</f>
        <v>Chi phí cố định</v>
      </c>
      <c r="G704" t="str">
        <f>VLOOKUP(Table6[[#This Row],[Tên khoản mục]],TUKHOA_CHIPHI!$A$2:$D$42,3,FALSE)</f>
        <v>CPCT</v>
      </c>
      <c r="H704" t="str">
        <f>VLOOKUP(Table6[[#This Row],[Tên khoản mục]],TUKHOA_CHIPHI!$A$2:$D$42,2,FALSE)</f>
        <v>Chi phí khác</v>
      </c>
      <c r="I704" t="s">
        <v>586</v>
      </c>
      <c r="J704" s="82">
        <v>100</v>
      </c>
    </row>
    <row r="705" spans="1:10">
      <c r="A705" s="26">
        <v>44905</v>
      </c>
      <c r="B705" s="9" t="str">
        <f>CHOOSE(WEEKDAY(Table6[[#This Row],[Ngày]],1),"CN","T2","T3","T4","T5","T6","T7","CN")</f>
        <v>T7</v>
      </c>
      <c r="C705" t="str">
        <f>"Tháng "&amp;MONTH(Table6[[#This Row],[Ngày]]) &amp; "/" &amp;YEAR(Table6[[#This Row],[Ngày]])</f>
        <v>Tháng 12/2022</v>
      </c>
      <c r="D705" t="str">
        <f>"Q "&amp;IF(Table6[[#This Row],[Ngày]]="","",ROUNDUP(MONTH(Table6[[#This Row],[Ngày]])/3,0)) &amp; "/" &amp;YEAR(Table6[[#This Row],[Ngày]])</f>
        <v>Q 4/2022</v>
      </c>
      <c r="E705">
        <f>YEAR(Table6[[#This Row],[Ngày]])</f>
        <v>2022</v>
      </c>
      <c r="F705" t="str">
        <f>VLOOKUP(Table6[[#This Row],[Tên khoản mục]],TUKHOA_CHIPHI!$A$2:$D$42,4,FALSE)</f>
        <v>Chi phí cố định</v>
      </c>
      <c r="G705" t="str">
        <f>VLOOKUP(Table6[[#This Row],[Tên khoản mục]],TUKHOA_CHIPHI!$A$2:$D$42,3,FALSE)</f>
        <v>CPTK</v>
      </c>
      <c r="H705" t="str">
        <f>VLOOKUP(Table6[[#This Row],[Tên khoản mục]],TUKHOA_CHIPHI!$A$2:$D$42,2,FALSE)</f>
        <v>Chi phí khác</v>
      </c>
      <c r="I705" t="s">
        <v>587</v>
      </c>
      <c r="J705" s="82">
        <v>100</v>
      </c>
    </row>
    <row r="706" spans="1:10">
      <c r="A706" s="26">
        <v>44905</v>
      </c>
      <c r="B706" s="9" t="str">
        <f>CHOOSE(WEEKDAY(Table6[[#This Row],[Ngày]],1),"CN","T2","T3","T4","T5","T6","T7","CN")</f>
        <v>T7</v>
      </c>
      <c r="C706" t="str">
        <f>"Tháng "&amp;MONTH(Table6[[#This Row],[Ngày]]) &amp; "/" &amp;YEAR(Table6[[#This Row],[Ngày]])</f>
        <v>Tháng 12/2022</v>
      </c>
      <c r="D706" t="str">
        <f>"Q "&amp;IF(Table6[[#This Row],[Ngày]]="","",ROUNDUP(MONTH(Table6[[#This Row],[Ngày]])/3,0)) &amp; "/" &amp;YEAR(Table6[[#This Row],[Ngày]])</f>
        <v>Q 4/2022</v>
      </c>
      <c r="E706">
        <f>YEAR(Table6[[#This Row],[Ngày]])</f>
        <v>2022</v>
      </c>
      <c r="F706" t="str">
        <f>VLOOKUP(Table6[[#This Row],[Tên khoản mục]],TUKHOA_CHIPHI!$A$2:$D$42,4,FALSE)</f>
        <v>Chi phí cố định</v>
      </c>
      <c r="G706" t="str">
        <f>VLOOKUP(Table6[[#This Row],[Tên khoản mục]],TUKHOA_CHIPHI!$A$2:$D$42,3,FALSE)</f>
        <v>CPDV</v>
      </c>
      <c r="H706" t="str">
        <f>VLOOKUP(Table6[[#This Row],[Tên khoản mục]],TUKHOA_CHIPHI!$A$2:$D$42,2,FALSE)</f>
        <v>Chi phí khác</v>
      </c>
      <c r="I706" t="s">
        <v>588</v>
      </c>
      <c r="J706" s="82">
        <v>74</v>
      </c>
    </row>
    <row r="707" spans="1:10">
      <c r="A707" s="26">
        <v>44903</v>
      </c>
      <c r="B707" s="9" t="str">
        <f>CHOOSE(WEEKDAY(Table6[[#This Row],[Ngày]],1),"CN","T2","T3","T4","T5","T6","T7","CN")</f>
        <v>T5</v>
      </c>
      <c r="C707" t="str">
        <f>"Tháng "&amp;MONTH(Table6[[#This Row],[Ngày]]) &amp; "/" &amp;YEAR(Table6[[#This Row],[Ngày]])</f>
        <v>Tháng 12/2022</v>
      </c>
      <c r="D707" t="str">
        <f>"Q "&amp;IF(Table6[[#This Row],[Ngày]]="","",ROUNDUP(MONTH(Table6[[#This Row],[Ngày]])/3,0)) &amp; "/" &amp;YEAR(Table6[[#This Row],[Ngày]])</f>
        <v>Q 4/2022</v>
      </c>
      <c r="E707">
        <f>YEAR(Table6[[#This Row],[Ngày]])</f>
        <v>2022</v>
      </c>
      <c r="F707" t="str">
        <f>VLOOKUP(Table6[[#This Row],[Tên khoản mục]],TUKHOA_CHIPHI!$A$2:$D$42,4,FALSE)</f>
        <v>Chi phí cố định</v>
      </c>
      <c r="G707" t="str">
        <f>VLOOKUP(Table6[[#This Row],[Tên khoản mục]],TUKHOA_CHIPHI!$A$2:$D$42,3,FALSE)</f>
        <v>NDTH</v>
      </c>
      <c r="H707" t="str">
        <f>VLOOKUP(Table6[[#This Row],[Tên khoản mục]],TUKHOA_CHIPHI!$A$2:$D$42,2,FALSE)</f>
        <v>Chi phí khác</v>
      </c>
      <c r="I707" t="s">
        <v>589</v>
      </c>
      <c r="J707" s="82">
        <v>525</v>
      </c>
    </row>
    <row r="708" spans="1:10">
      <c r="A708" s="26">
        <v>44903</v>
      </c>
      <c r="B708" s="9" t="str">
        <f>CHOOSE(WEEKDAY(Table6[[#This Row],[Ngày]],1),"CN","T2","T3","T4","T5","T6","T7","CN")</f>
        <v>T5</v>
      </c>
      <c r="C708" t="str">
        <f>"Tháng "&amp;MONTH(Table6[[#This Row],[Ngày]]) &amp; "/" &amp;YEAR(Table6[[#This Row],[Ngày]])</f>
        <v>Tháng 12/2022</v>
      </c>
      <c r="D708" t="str">
        <f>"Q "&amp;IF(Table6[[#This Row],[Ngày]]="","",ROUNDUP(MONTH(Table6[[#This Row],[Ngày]])/3,0)) &amp; "/" &amp;YEAR(Table6[[#This Row],[Ngày]])</f>
        <v>Q 4/2022</v>
      </c>
      <c r="E708">
        <f>YEAR(Table6[[#This Row],[Ngày]])</f>
        <v>2022</v>
      </c>
      <c r="F708" t="str">
        <f>VLOOKUP(Table6[[#This Row],[Tên khoản mục]],TUKHOA_CHIPHI!$A$2:$D$42,4,FALSE)</f>
        <v>Chi phí biển đổi</v>
      </c>
      <c r="G708" t="str">
        <f>VLOOKUP(Table6[[#This Row],[Tên khoản mục]],TUKHOA_CHIPHI!$A$2:$D$42,3,FALSE)</f>
        <v>CPHH01</v>
      </c>
      <c r="H708" t="str">
        <f>VLOOKUP(Table6[[#This Row],[Tên khoản mục]],TUKHOA_CHIPHI!$A$2:$D$42,2,FALSE)</f>
        <v>Chi phí khác</v>
      </c>
      <c r="I708" t="s">
        <v>590</v>
      </c>
      <c r="J708" s="82">
        <v>26</v>
      </c>
    </row>
    <row r="709" spans="1:10">
      <c r="A709" s="26">
        <v>44903</v>
      </c>
      <c r="B709" s="9" t="str">
        <f>CHOOSE(WEEKDAY(Table6[[#This Row],[Ngày]],1),"CN","T2","T3","T4","T5","T6","T7","CN")</f>
        <v>T5</v>
      </c>
      <c r="C709" t="str">
        <f>"Tháng "&amp;MONTH(Table6[[#This Row],[Ngày]]) &amp; "/" &amp;YEAR(Table6[[#This Row],[Ngày]])</f>
        <v>Tháng 12/2022</v>
      </c>
      <c r="D709" t="str">
        <f>"Q "&amp;IF(Table6[[#This Row],[Ngày]]="","",ROUNDUP(MONTH(Table6[[#This Row],[Ngày]])/3,0)) &amp; "/" &amp;YEAR(Table6[[#This Row],[Ngày]])</f>
        <v>Q 4/2022</v>
      </c>
      <c r="E709">
        <f>YEAR(Table6[[#This Row],[Ngày]])</f>
        <v>2022</v>
      </c>
      <c r="F709" t="str">
        <f>VLOOKUP(Table6[[#This Row],[Tên khoản mục]],TUKHOA_CHIPHI!$A$2:$D$42,4,FALSE)</f>
        <v>Chi phí biển đổi</v>
      </c>
      <c r="G709" t="str">
        <f>VLOOKUP(Table6[[#This Row],[Tên khoản mục]],TUKHOA_CHIPHI!$A$2:$D$42,3,FALSE)</f>
        <v>CPHH02</v>
      </c>
      <c r="H709" t="str">
        <f>VLOOKUP(Table6[[#This Row],[Tên khoản mục]],TUKHOA_CHIPHI!$A$2:$D$42,2,FALSE)</f>
        <v>Chi phí khác</v>
      </c>
      <c r="I709" t="s">
        <v>591</v>
      </c>
      <c r="J709" s="82">
        <v>37</v>
      </c>
    </row>
    <row r="710" spans="1:10">
      <c r="A710" s="26">
        <v>44903</v>
      </c>
      <c r="B710" s="9" t="str">
        <f>CHOOSE(WEEKDAY(Table6[[#This Row],[Ngày]],1),"CN","T2","T3","T4","T5","T6","T7","CN")</f>
        <v>T5</v>
      </c>
      <c r="C710" t="str">
        <f>"Tháng "&amp;MONTH(Table6[[#This Row],[Ngày]]) &amp; "/" &amp;YEAR(Table6[[#This Row],[Ngày]])</f>
        <v>Tháng 12/2022</v>
      </c>
      <c r="D710" t="str">
        <f>"Q "&amp;IF(Table6[[#This Row],[Ngày]]="","",ROUNDUP(MONTH(Table6[[#This Row],[Ngày]])/3,0)) &amp; "/" &amp;YEAR(Table6[[#This Row],[Ngày]])</f>
        <v>Q 4/2022</v>
      </c>
      <c r="E710">
        <f>YEAR(Table6[[#This Row],[Ngày]])</f>
        <v>2022</v>
      </c>
      <c r="F710" t="str">
        <f>VLOOKUP(Table6[[#This Row],[Tên khoản mục]],TUKHOA_CHIPHI!$A$2:$D$42,4,FALSE)</f>
        <v>Chi phí biển đổi</v>
      </c>
      <c r="G710" t="str">
        <f>VLOOKUP(Table6[[#This Row],[Tên khoản mục]],TUKHOA_CHIPHI!$A$2:$D$42,3,FALSE)</f>
        <v>CPHH03</v>
      </c>
      <c r="H710" t="str">
        <f>VLOOKUP(Table6[[#This Row],[Tên khoản mục]],TUKHOA_CHIPHI!$A$2:$D$42,2,FALSE)</f>
        <v>Chi phí khác</v>
      </c>
      <c r="I710" t="s">
        <v>592</v>
      </c>
      <c r="J710" s="82">
        <v>203</v>
      </c>
    </row>
    <row r="711" spans="1:10">
      <c r="A711" s="26">
        <v>44903</v>
      </c>
      <c r="B711" s="9" t="str">
        <f>CHOOSE(WEEKDAY(Table6[[#This Row],[Ngày]],1),"CN","T2","T3","T4","T5","T6","T7","CN")</f>
        <v>T5</v>
      </c>
      <c r="C711" t="str">
        <f>"Tháng "&amp;MONTH(Table6[[#This Row],[Ngày]]) &amp; "/" &amp;YEAR(Table6[[#This Row],[Ngày]])</f>
        <v>Tháng 12/2022</v>
      </c>
      <c r="D711" t="str">
        <f>"Q "&amp;IF(Table6[[#This Row],[Ngày]]="","",ROUNDUP(MONTH(Table6[[#This Row],[Ngày]])/3,0)) &amp; "/" &amp;YEAR(Table6[[#This Row],[Ngày]])</f>
        <v>Q 4/2022</v>
      </c>
      <c r="E711">
        <f>YEAR(Table6[[#This Row],[Ngày]])</f>
        <v>2022</v>
      </c>
      <c r="F711" t="str">
        <f>VLOOKUP(Table6[[#This Row],[Tên khoản mục]],TUKHOA_CHIPHI!$A$2:$D$42,4,FALSE)</f>
        <v>Chi phí biển đổi</v>
      </c>
      <c r="G711" t="str">
        <f>VLOOKUP(Table6[[#This Row],[Tên khoản mục]],TUKHOA_CHIPHI!$A$2:$D$42,3,FALSE)</f>
        <v>CPVC01</v>
      </c>
      <c r="H711" t="str">
        <f>VLOOKUP(Table6[[#This Row],[Tên khoản mục]],TUKHOA_CHIPHI!$A$2:$D$42,2,FALSE)</f>
        <v>Logistics</v>
      </c>
      <c r="I711" t="s">
        <v>593</v>
      </c>
      <c r="J711" s="82">
        <v>71.555555555555557</v>
      </c>
    </row>
    <row r="712" spans="1:10">
      <c r="A712" s="26">
        <v>44903</v>
      </c>
      <c r="B712" s="9" t="str">
        <f>CHOOSE(WEEKDAY(Table6[[#This Row],[Ngày]],1),"CN","T2","T3","T4","T5","T6","T7","CN")</f>
        <v>T5</v>
      </c>
      <c r="C712" t="str">
        <f>"Tháng "&amp;MONTH(Table6[[#This Row],[Ngày]]) &amp; "/" &amp;YEAR(Table6[[#This Row],[Ngày]])</f>
        <v>Tháng 12/2022</v>
      </c>
      <c r="D712" t="str">
        <f>"Q "&amp;IF(Table6[[#This Row],[Ngày]]="","",ROUNDUP(MONTH(Table6[[#This Row],[Ngày]])/3,0)) &amp; "/" &amp;YEAR(Table6[[#This Row],[Ngày]])</f>
        <v>Q 4/2022</v>
      </c>
      <c r="E712">
        <f>YEAR(Table6[[#This Row],[Ngày]])</f>
        <v>2022</v>
      </c>
      <c r="F712" t="str">
        <f>VLOOKUP(Table6[[#This Row],[Tên khoản mục]],TUKHOA_CHIPHI!$A$2:$D$42,4,FALSE)</f>
        <v>Chi phí biển đổi</v>
      </c>
      <c r="G712" t="str">
        <f>VLOOKUP(Table6[[#This Row],[Tên khoản mục]],TUKHOA_CHIPHI!$A$2:$D$42,3,FALSE)</f>
        <v>CPVC02</v>
      </c>
      <c r="H712" t="str">
        <f>VLOOKUP(Table6[[#This Row],[Tên khoản mục]],TUKHOA_CHIPHI!$A$2:$D$42,2,FALSE)</f>
        <v>Logistics</v>
      </c>
      <c r="I712" t="s">
        <v>594</v>
      </c>
      <c r="J712" s="82">
        <v>68.444444444444443</v>
      </c>
    </row>
    <row r="713" spans="1:10">
      <c r="A713" s="26">
        <v>44903</v>
      </c>
      <c r="B713" s="9" t="str">
        <f>CHOOSE(WEEKDAY(Table6[[#This Row],[Ngày]],1),"CN","T2","T3","T4","T5","T6","T7","CN")</f>
        <v>T5</v>
      </c>
      <c r="C713" t="str">
        <f>"Tháng "&amp;MONTH(Table6[[#This Row],[Ngày]]) &amp; "/" &amp;YEAR(Table6[[#This Row],[Ngày]])</f>
        <v>Tháng 12/2022</v>
      </c>
      <c r="D713" t="str">
        <f>"Q "&amp;IF(Table6[[#This Row],[Ngày]]="","",ROUNDUP(MONTH(Table6[[#This Row],[Ngày]])/3,0)) &amp; "/" &amp;YEAR(Table6[[#This Row],[Ngày]])</f>
        <v>Q 4/2022</v>
      </c>
      <c r="E713">
        <f>YEAR(Table6[[#This Row],[Ngày]])</f>
        <v>2022</v>
      </c>
      <c r="F713" t="str">
        <f>VLOOKUP(Table6[[#This Row],[Tên khoản mục]],TUKHOA_CHIPHI!$A$2:$D$42,4,FALSE)</f>
        <v>Chi phí biển đổi</v>
      </c>
      <c r="G713" t="str">
        <f>VLOOKUP(Table6[[#This Row],[Tên khoản mục]],TUKHOA_CHIPHI!$A$2:$D$42,3,FALSE)</f>
        <v>CPVC03</v>
      </c>
      <c r="H713" t="str">
        <f>VLOOKUP(Table6[[#This Row],[Tên khoản mục]],TUKHOA_CHIPHI!$A$2:$D$42,2,FALSE)</f>
        <v>Logistics</v>
      </c>
      <c r="I713" s="16" t="s">
        <v>595</v>
      </c>
      <c r="J713" s="82">
        <v>169.86666666666665</v>
      </c>
    </row>
    <row r="714" spans="1:10">
      <c r="A714" s="26">
        <v>44903</v>
      </c>
      <c r="B714" s="9" t="str">
        <f>CHOOSE(WEEKDAY(Table6[[#This Row],[Ngày]],1),"CN","T2","T3","T4","T5","T6","T7","CN")</f>
        <v>T5</v>
      </c>
      <c r="C714" t="str">
        <f>"Tháng "&amp;MONTH(Table6[[#This Row],[Ngày]]) &amp; "/" &amp;YEAR(Table6[[#This Row],[Ngày]])</f>
        <v>Tháng 12/2022</v>
      </c>
      <c r="D714" t="str">
        <f>"Q "&amp;IF(Table6[[#This Row],[Ngày]]="","",ROUNDUP(MONTH(Table6[[#This Row],[Ngày]])/3,0)) &amp; "/" &amp;YEAR(Table6[[#This Row],[Ngày]])</f>
        <v>Q 4/2022</v>
      </c>
      <c r="E714">
        <f>YEAR(Table6[[#This Row],[Ngày]])</f>
        <v>2022</v>
      </c>
      <c r="F714" t="str">
        <f>VLOOKUP(Table6[[#This Row],[Tên khoản mục]],TUKHOA_CHIPHI!$A$2:$D$42,4,FALSE)</f>
        <v>Chi phí biển đổi</v>
      </c>
      <c r="G714" t="str">
        <f>VLOOKUP(Table6[[#This Row],[Tên khoản mục]],TUKHOA_CHIPHI!$A$2:$D$42,3,FALSE)</f>
        <v>CPVC04</v>
      </c>
      <c r="H714" t="str">
        <f>VLOOKUP(Table6[[#This Row],[Tên khoản mục]],TUKHOA_CHIPHI!$A$2:$D$42,2,FALSE)</f>
        <v>Logistics</v>
      </c>
      <c r="I714" s="16" t="s">
        <v>596</v>
      </c>
      <c r="J714" s="82">
        <v>150.57777777777778</v>
      </c>
    </row>
    <row r="715" spans="1:10">
      <c r="A715" s="26">
        <v>44903</v>
      </c>
      <c r="B715" s="9" t="str">
        <f>CHOOSE(WEEKDAY(Table6[[#This Row],[Ngày]],1),"CN","T2","T3","T4","T5","T6","T7","CN")</f>
        <v>T5</v>
      </c>
      <c r="C715" t="str">
        <f>"Tháng "&amp;MONTH(Table6[[#This Row],[Ngày]]) &amp; "/" &amp;YEAR(Table6[[#This Row],[Ngày]])</f>
        <v>Tháng 12/2022</v>
      </c>
      <c r="D715" t="str">
        <f>"Q "&amp;IF(Table6[[#This Row],[Ngày]]="","",ROUNDUP(MONTH(Table6[[#This Row],[Ngày]])/3,0)) &amp; "/" &amp;YEAR(Table6[[#This Row],[Ngày]])</f>
        <v>Q 4/2022</v>
      </c>
      <c r="E715">
        <f>YEAR(Table6[[#This Row],[Ngày]])</f>
        <v>2022</v>
      </c>
      <c r="F715" t="str">
        <f>VLOOKUP(Table6[[#This Row],[Tên khoản mục]],TUKHOA_CHIPHI!$A$2:$D$42,4,FALSE)</f>
        <v>Chi phí biển đổi</v>
      </c>
      <c r="G715" t="str">
        <f>VLOOKUP(Table6[[#This Row],[Tên khoản mục]],TUKHOA_CHIPHI!$A$2:$D$42,3,FALSE)</f>
        <v>CPMRFB01</v>
      </c>
      <c r="H715" t="str">
        <f>VLOOKUP(Table6[[#This Row],[Tên khoản mục]],TUKHOA_CHIPHI!$A$2:$D$42,2,FALSE)</f>
        <v>Marketing</v>
      </c>
      <c r="I715" s="16" t="s">
        <v>632</v>
      </c>
      <c r="J715" s="82">
        <v>1718</v>
      </c>
    </row>
    <row r="716" spans="1:10">
      <c r="A716" s="26">
        <v>44903</v>
      </c>
      <c r="B716" s="9" t="str">
        <f>CHOOSE(WEEKDAY(Table6[[#This Row],[Ngày]],1),"CN","T2","T3","T4","T5","T6","T7","CN")</f>
        <v>T5</v>
      </c>
      <c r="C716" t="str">
        <f>"Tháng "&amp;MONTH(Table6[[#This Row],[Ngày]]) &amp; "/" &amp;YEAR(Table6[[#This Row],[Ngày]])</f>
        <v>Tháng 12/2022</v>
      </c>
      <c r="D716" t="str">
        <f>"Q "&amp;IF(Table6[[#This Row],[Ngày]]="","",ROUNDUP(MONTH(Table6[[#This Row],[Ngày]])/3,0)) &amp; "/" &amp;YEAR(Table6[[#This Row],[Ngày]])</f>
        <v>Q 4/2022</v>
      </c>
      <c r="E716">
        <f>YEAR(Table6[[#This Row],[Ngày]])</f>
        <v>2022</v>
      </c>
      <c r="F716" t="str">
        <f>VLOOKUP(Table6[[#This Row],[Tên khoản mục]],TUKHOA_CHIPHI!$A$2:$D$42,4,FALSE)</f>
        <v>Chi phí biển đổi</v>
      </c>
      <c r="G716" t="str">
        <f>VLOOKUP(Table6[[#This Row],[Tên khoản mục]],TUKHOA_CHIPHI!$A$2:$D$42,3,FALSE)</f>
        <v>CPMRFB02</v>
      </c>
      <c r="H716" t="str">
        <f>VLOOKUP(Table6[[#This Row],[Tên khoản mục]],TUKHOA_CHIPHI!$A$2:$D$42,2,FALSE)</f>
        <v>Marketing</v>
      </c>
      <c r="I716" s="16" t="s">
        <v>633</v>
      </c>
      <c r="J716" s="82">
        <v>1768</v>
      </c>
    </row>
    <row r="717" spans="1:10">
      <c r="A717" s="26">
        <v>44903</v>
      </c>
      <c r="B717" s="9" t="str">
        <f>CHOOSE(WEEKDAY(Table6[[#This Row],[Ngày]],1),"CN","T2","T3","T4","T5","T6","T7","CN")</f>
        <v>T5</v>
      </c>
      <c r="C717" t="str">
        <f>"Tháng "&amp;MONTH(Table6[[#This Row],[Ngày]]) &amp; "/" &amp;YEAR(Table6[[#This Row],[Ngày]])</f>
        <v>Tháng 12/2022</v>
      </c>
      <c r="D717" t="str">
        <f>"Q "&amp;IF(Table6[[#This Row],[Ngày]]="","",ROUNDUP(MONTH(Table6[[#This Row],[Ngày]])/3,0)) &amp; "/" &amp;YEAR(Table6[[#This Row],[Ngày]])</f>
        <v>Q 4/2022</v>
      </c>
      <c r="E717">
        <f>YEAR(Table6[[#This Row],[Ngày]])</f>
        <v>2022</v>
      </c>
      <c r="F717" t="str">
        <f>VLOOKUP(Table6[[#This Row],[Tên khoản mục]],TUKHOA_CHIPHI!$A$2:$D$42,4,FALSE)</f>
        <v>Chi phí biển đổi</v>
      </c>
      <c r="G717" t="str">
        <f>VLOOKUP(Table6[[#This Row],[Tên khoản mục]],TUKHOA_CHIPHI!$A$2:$D$42,3,FALSE)</f>
        <v>CPMRYTB01</v>
      </c>
      <c r="H717" t="str">
        <f>VLOOKUP(Table6[[#This Row],[Tên khoản mục]],TUKHOA_CHIPHI!$A$2:$D$42,2,FALSE)</f>
        <v>Marketing</v>
      </c>
      <c r="I717" s="16" t="s">
        <v>636</v>
      </c>
      <c r="J717" s="82">
        <v>1832</v>
      </c>
    </row>
    <row r="718" spans="1:10">
      <c r="A718" s="26">
        <v>44903</v>
      </c>
      <c r="B718" s="9" t="str">
        <f>CHOOSE(WEEKDAY(Table6[[#This Row],[Ngày]],1),"CN","T2","T3","T4","T5","T6","T7","CN")</f>
        <v>T5</v>
      </c>
      <c r="C718" t="str">
        <f>"Tháng "&amp;MONTH(Table6[[#This Row],[Ngày]]) &amp; "/" &amp;YEAR(Table6[[#This Row],[Ngày]])</f>
        <v>Tháng 12/2022</v>
      </c>
      <c r="D718" t="str">
        <f>"Q "&amp;IF(Table6[[#This Row],[Ngày]]="","",ROUNDUP(MONTH(Table6[[#This Row],[Ngày]])/3,0)) &amp; "/" &amp;YEAR(Table6[[#This Row],[Ngày]])</f>
        <v>Q 4/2022</v>
      </c>
      <c r="E718">
        <f>YEAR(Table6[[#This Row],[Ngày]])</f>
        <v>2022</v>
      </c>
      <c r="F718" t="str">
        <f>VLOOKUP(Table6[[#This Row],[Tên khoản mục]],TUKHOA_CHIPHI!$A$2:$D$42,4,FALSE)</f>
        <v>Chi phí biển đổi</v>
      </c>
      <c r="G718" t="str">
        <f>VLOOKUP(Table6[[#This Row],[Tên khoản mục]],TUKHOA_CHIPHI!$A$2:$D$42,3,FALSE)</f>
        <v>CPMRYTB01</v>
      </c>
      <c r="H718" t="str">
        <f>VLOOKUP(Table6[[#This Row],[Tên khoản mục]],TUKHOA_CHIPHI!$A$2:$D$42,2,FALSE)</f>
        <v>Marketing</v>
      </c>
      <c r="I718" s="16" t="s">
        <v>636</v>
      </c>
      <c r="J718" s="82">
        <v>1755</v>
      </c>
    </row>
    <row r="719" spans="1:10">
      <c r="A719" s="26">
        <v>44903</v>
      </c>
      <c r="B719" s="9" t="str">
        <f>CHOOSE(WEEKDAY(Table6[[#This Row],[Ngày]],1),"CN","T2","T3","T4","T5","T6","T7","CN")</f>
        <v>T5</v>
      </c>
      <c r="C719" t="str">
        <f>"Tháng "&amp;MONTH(Table6[[#This Row],[Ngày]]) &amp; "/" &amp;YEAR(Table6[[#This Row],[Ngày]])</f>
        <v>Tháng 12/2022</v>
      </c>
      <c r="D719" t="str">
        <f>"Q "&amp;IF(Table6[[#This Row],[Ngày]]="","",ROUNDUP(MONTH(Table6[[#This Row],[Ngày]])/3,0)) &amp; "/" &amp;YEAR(Table6[[#This Row],[Ngày]])</f>
        <v>Q 4/2022</v>
      </c>
      <c r="E719">
        <f>YEAR(Table6[[#This Row],[Ngày]])</f>
        <v>2022</v>
      </c>
      <c r="F719" t="str">
        <f>VLOOKUP(Table6[[#This Row],[Tên khoản mục]],TUKHOA_CHIPHI!$A$2:$D$42,4,FALSE)</f>
        <v>Chi phí biển đổi</v>
      </c>
      <c r="G719" t="str">
        <f>VLOOKUP(Table6[[#This Row],[Tên khoản mục]],TUKHOA_CHIPHI!$A$2:$D$42,3,FALSE)</f>
        <v>CPMREC01</v>
      </c>
      <c r="H719" t="str">
        <f>VLOOKUP(Table6[[#This Row],[Tên khoản mục]],TUKHOA_CHIPHI!$A$2:$D$42,2,FALSE)</f>
        <v>Marketing</v>
      </c>
      <c r="I719" s="16" t="s">
        <v>641</v>
      </c>
      <c r="J719" s="82">
        <v>1682</v>
      </c>
    </row>
    <row r="720" spans="1:10">
      <c r="A720" s="26">
        <v>44903</v>
      </c>
      <c r="B720" s="9" t="str">
        <f>CHOOSE(WEEKDAY(Table6[[#This Row],[Ngày]],1),"CN","T2","T3","T4","T5","T6","T7","CN")</f>
        <v>T5</v>
      </c>
      <c r="C720" t="str">
        <f>"Tháng "&amp;MONTH(Table6[[#This Row],[Ngày]]) &amp; "/" &amp;YEAR(Table6[[#This Row],[Ngày]])</f>
        <v>Tháng 12/2022</v>
      </c>
      <c r="D720" t="str">
        <f>"Q "&amp;IF(Table6[[#This Row],[Ngày]]="","",ROUNDUP(MONTH(Table6[[#This Row],[Ngày]])/3,0)) &amp; "/" &amp;YEAR(Table6[[#This Row],[Ngày]])</f>
        <v>Q 4/2022</v>
      </c>
      <c r="E720">
        <f>YEAR(Table6[[#This Row],[Ngày]])</f>
        <v>2022</v>
      </c>
      <c r="F720" t="str">
        <f>VLOOKUP(Table6[[#This Row],[Tên khoản mục]],TUKHOA_CHIPHI!$A$2:$D$42,4,FALSE)</f>
        <v>Chi phí biển đổi</v>
      </c>
      <c r="G720" t="str">
        <f>VLOOKUP(Table6[[#This Row],[Tên khoản mục]],TUKHOA_CHIPHI!$A$2:$D$42,3,FALSE)</f>
        <v>CPMREC02</v>
      </c>
      <c r="H720" t="str">
        <f>VLOOKUP(Table6[[#This Row],[Tên khoản mục]],TUKHOA_CHIPHI!$A$2:$D$42,2,FALSE)</f>
        <v>Marketing</v>
      </c>
      <c r="I720" s="16" t="s">
        <v>642</v>
      </c>
      <c r="J720" s="82">
        <v>1736</v>
      </c>
    </row>
    <row r="721" spans="1:10">
      <c r="A721" s="26">
        <v>44902</v>
      </c>
      <c r="B721" s="9" t="str">
        <f>CHOOSE(WEEKDAY(Table6[[#This Row],[Ngày]],1),"CN","T2","T3","T4","T5","T6","T7","CN")</f>
        <v>T4</v>
      </c>
      <c r="C721" t="str">
        <f>"Tháng "&amp;MONTH(Table6[[#This Row],[Ngày]]) &amp; "/" &amp;YEAR(Table6[[#This Row],[Ngày]])</f>
        <v>Tháng 12/2022</v>
      </c>
      <c r="D721" t="str">
        <f>"Q "&amp;IF(Table6[[#This Row],[Ngày]]="","",ROUNDUP(MONTH(Table6[[#This Row],[Ngày]])/3,0)) &amp; "/" &amp;YEAR(Table6[[#This Row],[Ngày]])</f>
        <v>Q 4/2022</v>
      </c>
      <c r="E721">
        <f>YEAR(Table6[[#This Row],[Ngày]])</f>
        <v>2022</v>
      </c>
      <c r="F721" t="str">
        <f>VLOOKUP(Table6[[#This Row],[Tên khoản mục]],TUKHOA_CHIPHI!$A$2:$D$42,4,FALSE)</f>
        <v>Chi phí biển đổi</v>
      </c>
      <c r="G721" t="str">
        <f>VLOOKUP(Table6[[#This Row],[Tên khoản mục]],TUKHOA_CHIPHI!$A$2:$D$42,3,FALSE)</f>
        <v>CPPFA01</v>
      </c>
      <c r="H721" t="str">
        <f>VLOOKUP(Table6[[#This Row],[Tên khoản mục]],TUKHOA_CHIPHI!$A$2:$D$42,2,FALSE)</f>
        <v>Platform fee - Amazon</v>
      </c>
      <c r="I721" s="16" t="s">
        <v>643</v>
      </c>
      <c r="J721" s="82">
        <v>4273</v>
      </c>
    </row>
    <row r="722" spans="1:10">
      <c r="A722" s="26">
        <v>44900</v>
      </c>
      <c r="B722" s="9" t="str">
        <f>CHOOSE(WEEKDAY(Table6[[#This Row],[Ngày]],1),"CN","T2","T3","T4","T5","T6","T7","CN")</f>
        <v>T2</v>
      </c>
      <c r="C722" t="str">
        <f>"Tháng "&amp;MONTH(Table6[[#This Row],[Ngày]]) &amp; "/" &amp;YEAR(Table6[[#This Row],[Ngày]])</f>
        <v>Tháng 12/2022</v>
      </c>
      <c r="D722" t="str">
        <f>"Q "&amp;IF(Table6[[#This Row],[Ngày]]="","",ROUNDUP(MONTH(Table6[[#This Row],[Ngày]])/3,0)) &amp; "/" &amp;YEAR(Table6[[#This Row],[Ngày]])</f>
        <v>Q 4/2022</v>
      </c>
      <c r="E722">
        <f>YEAR(Table6[[#This Row],[Ngày]])</f>
        <v>2022</v>
      </c>
      <c r="F722" t="str">
        <f>VLOOKUP(Table6[[#This Row],[Tên khoản mục]],TUKHOA_CHIPHI!$A$2:$D$42,4,FALSE)</f>
        <v>Chi phí biển đổi</v>
      </c>
      <c r="G722" t="str">
        <f>VLOOKUP(Table6[[#This Row],[Tên khoản mục]],TUKHOA_CHIPHI!$A$2:$D$42,3,FALSE)</f>
        <v>CPPFA02</v>
      </c>
      <c r="H722" t="str">
        <f>VLOOKUP(Table6[[#This Row],[Tên khoản mục]],TUKHOA_CHIPHI!$A$2:$D$42,2,FALSE)</f>
        <v>Platform fee - Amazon</v>
      </c>
      <c r="I722" s="16" t="s">
        <v>644</v>
      </c>
      <c r="J722" s="82">
        <v>4261</v>
      </c>
    </row>
    <row r="723" spans="1:10">
      <c r="A723" s="26">
        <v>44900</v>
      </c>
      <c r="B723" s="9" t="str">
        <f>CHOOSE(WEEKDAY(Table6[[#This Row],[Ngày]],1),"CN","T2","T3","T4","T5","T6","T7","CN")</f>
        <v>T2</v>
      </c>
      <c r="C723" t="str">
        <f>"Tháng "&amp;MONTH(Table6[[#This Row],[Ngày]]) &amp; "/" &amp;YEAR(Table6[[#This Row],[Ngày]])</f>
        <v>Tháng 12/2022</v>
      </c>
      <c r="D723" t="str">
        <f>"Q "&amp;IF(Table6[[#This Row],[Ngày]]="","",ROUNDUP(MONTH(Table6[[#This Row],[Ngày]])/3,0)) &amp; "/" &amp;YEAR(Table6[[#This Row],[Ngày]])</f>
        <v>Q 4/2022</v>
      </c>
      <c r="E723">
        <f>YEAR(Table6[[#This Row],[Ngày]])</f>
        <v>2022</v>
      </c>
      <c r="F723" t="str">
        <f>VLOOKUP(Table6[[#This Row],[Tên khoản mục]],TUKHOA_CHIPHI!$A$2:$D$42,4,FALSE)</f>
        <v>Chi phí biển đổi</v>
      </c>
      <c r="G723" t="str">
        <f>VLOOKUP(Table6[[#This Row],[Tên khoản mục]],TUKHOA_CHIPHI!$A$2:$D$42,3,FALSE)</f>
        <v>CPPFA03</v>
      </c>
      <c r="H723" t="str">
        <f>VLOOKUP(Table6[[#This Row],[Tên khoản mục]],TUKHOA_CHIPHI!$A$2:$D$42,2,FALSE)</f>
        <v>Platform fee - Amazon</v>
      </c>
      <c r="I723" s="16" t="s">
        <v>645</v>
      </c>
      <c r="J723" s="82">
        <v>4202</v>
      </c>
    </row>
    <row r="724" spans="1:10">
      <c r="A724" s="26">
        <v>44900</v>
      </c>
      <c r="B724" s="9" t="str">
        <f>CHOOSE(WEEKDAY(Table6[[#This Row],[Ngày]],1),"CN","T2","T3","T4","T5","T6","T7","CN")</f>
        <v>T2</v>
      </c>
      <c r="C724" t="str">
        <f>"Tháng "&amp;MONTH(Table6[[#This Row],[Ngày]]) &amp; "/" &amp;YEAR(Table6[[#This Row],[Ngày]])</f>
        <v>Tháng 12/2022</v>
      </c>
      <c r="D724" t="str">
        <f>"Q "&amp;IF(Table6[[#This Row],[Ngày]]="","",ROUNDUP(MONTH(Table6[[#This Row],[Ngày]])/3,0)) &amp; "/" &amp;YEAR(Table6[[#This Row],[Ngày]])</f>
        <v>Q 4/2022</v>
      </c>
      <c r="E724">
        <f>YEAR(Table6[[#This Row],[Ngày]])</f>
        <v>2022</v>
      </c>
      <c r="F724" t="str">
        <f>VLOOKUP(Table6[[#This Row],[Tên khoản mục]],TUKHOA_CHIPHI!$A$2:$D$42,4,FALSE)</f>
        <v>Chi phí biển đổi</v>
      </c>
      <c r="G724" t="str">
        <f>VLOOKUP(Table6[[#This Row],[Tên khoản mục]],TUKHOA_CHIPHI!$A$2:$D$42,3,FALSE)</f>
        <v>CPPFA04</v>
      </c>
      <c r="H724" t="str">
        <f>VLOOKUP(Table6[[#This Row],[Tên khoản mục]],TUKHOA_CHIPHI!$A$2:$D$42,2,FALSE)</f>
        <v>Platform fee - Amazon</v>
      </c>
      <c r="I724" s="16" t="s">
        <v>646</v>
      </c>
      <c r="J724" s="82">
        <v>4119</v>
      </c>
    </row>
    <row r="725" spans="1:10">
      <c r="A725" s="26">
        <v>44900</v>
      </c>
      <c r="B725" s="9" t="str">
        <f>CHOOSE(WEEKDAY(Table6[[#This Row],[Ngày]],1),"CN","T2","T3","T4","T5","T6","T7","CN")</f>
        <v>T2</v>
      </c>
      <c r="C725" t="str">
        <f>"Tháng "&amp;MONTH(Table6[[#This Row],[Ngày]]) &amp; "/" &amp;YEAR(Table6[[#This Row],[Ngày]])</f>
        <v>Tháng 12/2022</v>
      </c>
      <c r="D725" t="str">
        <f>"Q "&amp;IF(Table6[[#This Row],[Ngày]]="","",ROUNDUP(MONTH(Table6[[#This Row],[Ngày]])/3,0)) &amp; "/" &amp;YEAR(Table6[[#This Row],[Ngày]])</f>
        <v>Q 4/2022</v>
      </c>
      <c r="E725">
        <f>YEAR(Table6[[#This Row],[Ngày]])</f>
        <v>2022</v>
      </c>
      <c r="F725" t="str">
        <f>VLOOKUP(Table6[[#This Row],[Tên khoản mục]],TUKHOA_CHIPHI!$A$2:$D$42,4,FALSE)</f>
        <v>Chi phí biển đổi</v>
      </c>
      <c r="G725" t="str">
        <f>VLOOKUP(Table6[[#This Row],[Tên khoản mục]],TUKHOA_CHIPHI!$A$2:$D$42,3,FALSE)</f>
        <v>CPPFA05</v>
      </c>
      <c r="H725" t="str">
        <f>VLOOKUP(Table6[[#This Row],[Tên khoản mục]],TUKHOA_CHIPHI!$A$2:$D$42,2,FALSE)</f>
        <v>Platform fee - Amazon</v>
      </c>
      <c r="I725" s="16" t="s">
        <v>647</v>
      </c>
      <c r="J725" s="82">
        <v>4208</v>
      </c>
    </row>
    <row r="726" spans="1:10">
      <c r="A726" s="26">
        <v>44900</v>
      </c>
      <c r="B726" s="9" t="str">
        <f>CHOOSE(WEEKDAY(Table6[[#This Row],[Ngày]],1),"CN","T2","T3","T4","T5","T6","T7","CN")</f>
        <v>T2</v>
      </c>
      <c r="C726" t="str">
        <f>"Tháng "&amp;MONTH(Table6[[#This Row],[Ngày]]) &amp; "/" &amp;YEAR(Table6[[#This Row],[Ngày]])</f>
        <v>Tháng 12/2022</v>
      </c>
      <c r="D726" t="str">
        <f>"Q "&amp;IF(Table6[[#This Row],[Ngày]]="","",ROUNDUP(MONTH(Table6[[#This Row],[Ngày]])/3,0)) &amp; "/" &amp;YEAR(Table6[[#This Row],[Ngày]])</f>
        <v>Q 4/2022</v>
      </c>
      <c r="E726">
        <f>YEAR(Table6[[#This Row],[Ngày]])</f>
        <v>2022</v>
      </c>
      <c r="F726" t="str">
        <f>VLOOKUP(Table6[[#This Row],[Tên khoản mục]],TUKHOA_CHIPHI!$A$2:$D$42,4,FALSE)</f>
        <v>Chi phí biển đổi</v>
      </c>
      <c r="G726" t="str">
        <f>VLOOKUP(Table6[[#This Row],[Tên khoản mục]],TUKHOA_CHIPHI!$A$2:$D$42,3,FALSE)</f>
        <v>CPPFA06</v>
      </c>
      <c r="H726" t="str">
        <f>VLOOKUP(Table6[[#This Row],[Tên khoản mục]],TUKHOA_CHIPHI!$A$2:$D$42,2,FALSE)</f>
        <v>Platform fee - Amazon</v>
      </c>
      <c r="I726" s="16" t="s">
        <v>648</v>
      </c>
      <c r="J726" s="82">
        <v>4185</v>
      </c>
    </row>
    <row r="727" spans="1:10">
      <c r="A727" s="26">
        <v>44900</v>
      </c>
      <c r="B727" s="9" t="str">
        <f>CHOOSE(WEEKDAY(Table6[[#This Row],[Ngày]],1),"CN","T2","T3","T4","T5","T6","T7","CN")</f>
        <v>T2</v>
      </c>
      <c r="C727" t="str">
        <f>"Tháng "&amp;MONTH(Table6[[#This Row],[Ngày]]) &amp; "/" &amp;YEAR(Table6[[#This Row],[Ngày]])</f>
        <v>Tháng 12/2022</v>
      </c>
      <c r="D727" t="str">
        <f>"Q "&amp;IF(Table6[[#This Row],[Ngày]]="","",ROUNDUP(MONTH(Table6[[#This Row],[Ngày]])/3,0)) &amp; "/" &amp;YEAR(Table6[[#This Row],[Ngày]])</f>
        <v>Q 4/2022</v>
      </c>
      <c r="E727">
        <f>YEAR(Table6[[#This Row],[Ngày]])</f>
        <v>2022</v>
      </c>
      <c r="F727" t="str">
        <f>VLOOKUP(Table6[[#This Row],[Tên khoản mục]],TUKHOA_CHIPHI!$A$2:$D$42,4,FALSE)</f>
        <v>Chi phí biển đổi</v>
      </c>
      <c r="G727" t="str">
        <f>VLOOKUP(Table6[[#This Row],[Tên khoản mục]],TUKHOA_CHIPHI!$A$2:$D$42,3,FALSE)</f>
        <v>CPPFE01</v>
      </c>
      <c r="H727" t="str">
        <f>VLOOKUP(Table6[[#This Row],[Tên khoản mục]],TUKHOA_CHIPHI!$A$2:$D$42,2,FALSE)</f>
        <v>Platform fee - Etsy</v>
      </c>
      <c r="I727" s="16" t="s">
        <v>649</v>
      </c>
      <c r="J727" s="82">
        <v>2092</v>
      </c>
    </row>
    <row r="728" spans="1:10">
      <c r="A728" s="26">
        <v>44900</v>
      </c>
      <c r="B728" s="9" t="str">
        <f>CHOOSE(WEEKDAY(Table6[[#This Row],[Ngày]],1),"CN","T2","T3","T4","T5","T6","T7","CN")</f>
        <v>T2</v>
      </c>
      <c r="C728" t="str">
        <f>"Tháng "&amp;MONTH(Table6[[#This Row],[Ngày]]) &amp; "/" &amp;YEAR(Table6[[#This Row],[Ngày]])</f>
        <v>Tháng 12/2022</v>
      </c>
      <c r="D728" t="str">
        <f>"Q "&amp;IF(Table6[[#This Row],[Ngày]]="","",ROUNDUP(MONTH(Table6[[#This Row],[Ngày]])/3,0)) &amp; "/" &amp;YEAR(Table6[[#This Row],[Ngày]])</f>
        <v>Q 4/2022</v>
      </c>
      <c r="E728">
        <f>YEAR(Table6[[#This Row],[Ngày]])</f>
        <v>2022</v>
      </c>
      <c r="F728" t="str">
        <f>VLOOKUP(Table6[[#This Row],[Tên khoản mục]],TUKHOA_CHIPHI!$A$2:$D$42,4,FALSE)</f>
        <v>Chi phí biển đổi</v>
      </c>
      <c r="G728" t="str">
        <f>VLOOKUP(Table6[[#This Row],[Tên khoản mục]],TUKHOA_CHIPHI!$A$2:$D$42,3,FALSE)</f>
        <v>CPPFE02</v>
      </c>
      <c r="H728" t="str">
        <f>VLOOKUP(Table6[[#This Row],[Tên khoản mục]],TUKHOA_CHIPHI!$A$2:$D$42,2,FALSE)</f>
        <v>Platform fee - Etsy</v>
      </c>
      <c r="I728" s="16" t="s">
        <v>650</v>
      </c>
      <c r="J728" s="82">
        <v>2127</v>
      </c>
    </row>
    <row r="729" spans="1:10">
      <c r="A729" s="26">
        <v>44900</v>
      </c>
      <c r="B729" s="9" t="str">
        <f>CHOOSE(WEEKDAY(Table6[[#This Row],[Ngày]],1),"CN","T2","T3","T4","T5","T6","T7","CN")</f>
        <v>T2</v>
      </c>
      <c r="C729" t="str">
        <f>"Tháng "&amp;MONTH(Table6[[#This Row],[Ngày]]) &amp; "/" &amp;YEAR(Table6[[#This Row],[Ngày]])</f>
        <v>Tháng 12/2022</v>
      </c>
      <c r="D729" t="str">
        <f>"Q "&amp;IF(Table6[[#This Row],[Ngày]]="","",ROUNDUP(MONTH(Table6[[#This Row],[Ngày]])/3,0)) &amp; "/" &amp;YEAR(Table6[[#This Row],[Ngày]])</f>
        <v>Q 4/2022</v>
      </c>
      <c r="E729">
        <f>YEAR(Table6[[#This Row],[Ngày]])</f>
        <v>2022</v>
      </c>
      <c r="F729" t="str">
        <f>VLOOKUP(Table6[[#This Row],[Tên khoản mục]],TUKHOA_CHIPHI!$A$2:$D$42,4,FALSE)</f>
        <v>Chi phí biển đổi</v>
      </c>
      <c r="G729" t="str">
        <f>VLOOKUP(Table6[[#This Row],[Tên khoản mục]],TUKHOA_CHIPHI!$A$2:$D$42,3,FALSE)</f>
        <v>CPPFE03</v>
      </c>
      <c r="H729" t="str">
        <f>VLOOKUP(Table6[[#This Row],[Tên khoản mục]],TUKHOA_CHIPHI!$A$2:$D$42,2,FALSE)</f>
        <v>Platform fee - Etsy</v>
      </c>
      <c r="I729" s="16" t="s">
        <v>651</v>
      </c>
      <c r="J729" s="82">
        <v>2165</v>
      </c>
    </row>
    <row r="730" spans="1:10">
      <c r="A730" s="26">
        <v>44899</v>
      </c>
      <c r="B730" s="9" t="str">
        <f>CHOOSE(WEEKDAY(Table6[[#This Row],[Ngày]],1),"CN","T2","T3","T4","T5","T6","T7","CN")</f>
        <v>CN</v>
      </c>
      <c r="C730" t="str">
        <f>"Tháng "&amp;MONTH(Table6[[#This Row],[Ngày]]) &amp; "/" &amp;YEAR(Table6[[#This Row],[Ngày]])</f>
        <v>Tháng 12/2022</v>
      </c>
      <c r="D730" t="str">
        <f>"Q "&amp;IF(Table6[[#This Row],[Ngày]]="","",ROUNDUP(MONTH(Table6[[#This Row],[Ngày]])/3,0)) &amp; "/" &amp;YEAR(Table6[[#This Row],[Ngày]])</f>
        <v>Q 4/2022</v>
      </c>
      <c r="E730">
        <f>YEAR(Table6[[#This Row],[Ngày]])</f>
        <v>2022</v>
      </c>
      <c r="F730" t="str">
        <f>VLOOKUP(Table6[[#This Row],[Tên khoản mục]],TUKHOA_CHIPHI!$A$2:$D$42,4,FALSE)</f>
        <v>Chi phí biển đổi</v>
      </c>
      <c r="G730" t="str">
        <f>VLOOKUP(Table6[[#This Row],[Tên khoản mục]],TUKHOA_CHIPHI!$A$2:$D$42,3,FALSE)</f>
        <v>CPPFE04</v>
      </c>
      <c r="H730" t="str">
        <f>VLOOKUP(Table6[[#This Row],[Tên khoản mục]],TUKHOA_CHIPHI!$A$2:$D$42,2,FALSE)</f>
        <v>Platform fee - Etsy</v>
      </c>
      <c r="I730" s="16" t="s">
        <v>652</v>
      </c>
      <c r="J730" s="82">
        <v>2193</v>
      </c>
    </row>
    <row r="731" spans="1:10">
      <c r="A731" s="26">
        <v>44897</v>
      </c>
      <c r="B731" s="9" t="str">
        <f>CHOOSE(WEEKDAY(Table6[[#This Row],[Ngày]],1),"CN","T2","T3","T4","T5","T6","T7","CN")</f>
        <v>T6</v>
      </c>
      <c r="C731" t="str">
        <f>"Tháng "&amp;MONTH(Table6[[#This Row],[Ngày]]) &amp; "/" &amp;YEAR(Table6[[#This Row],[Ngày]])</f>
        <v>Tháng 12/2022</v>
      </c>
      <c r="D731" t="str">
        <f>"Q "&amp;IF(Table6[[#This Row],[Ngày]]="","",ROUNDUP(MONTH(Table6[[#This Row],[Ngày]])/3,0)) &amp; "/" &amp;YEAR(Table6[[#This Row],[Ngày]])</f>
        <v>Q 4/2022</v>
      </c>
      <c r="E731">
        <f>YEAR(Table6[[#This Row],[Ngày]])</f>
        <v>2022</v>
      </c>
      <c r="F731" t="str">
        <f>VLOOKUP(Table6[[#This Row],[Tên khoản mục]],TUKHOA_CHIPHI!$A$2:$D$42,4,FALSE)</f>
        <v>Chi phí biển đổi</v>
      </c>
      <c r="G731" t="str">
        <f>VLOOKUP(Table6[[#This Row],[Tên khoản mục]],TUKHOA_CHIPHI!$A$2:$D$42,3,FALSE)</f>
        <v>CPPFE05</v>
      </c>
      <c r="H731" t="str">
        <f>VLOOKUP(Table6[[#This Row],[Tên khoản mục]],TUKHOA_CHIPHI!$A$2:$D$42,2,FALSE)</f>
        <v>Platform fee - Etsy</v>
      </c>
      <c r="I731" s="16" t="s">
        <v>653</v>
      </c>
      <c r="J731" s="82">
        <v>2123</v>
      </c>
    </row>
    <row r="732" spans="1:10">
      <c r="A732" s="26">
        <v>44896</v>
      </c>
      <c r="B732" s="9" t="str">
        <f>CHOOSE(WEEKDAY(Table6[[#This Row],[Ngày]],1),"CN","T2","T3","T4","T5","T6","T7","CN")</f>
        <v>T5</v>
      </c>
      <c r="C732" t="str">
        <f>"Tháng "&amp;MONTH(Table6[[#This Row],[Ngày]]) &amp; "/" &amp;YEAR(Table6[[#This Row],[Ngày]])</f>
        <v>Tháng 12/2022</v>
      </c>
      <c r="D732" t="str">
        <f>"Q "&amp;IF(Table6[[#This Row],[Ngày]]="","",ROUNDUP(MONTH(Table6[[#This Row],[Ngày]])/3,0)) &amp; "/" &amp;YEAR(Table6[[#This Row],[Ngày]])</f>
        <v>Q 4/2022</v>
      </c>
      <c r="E732">
        <f>YEAR(Table6[[#This Row],[Ngày]])</f>
        <v>2022</v>
      </c>
      <c r="F732" t="str">
        <f>VLOOKUP(Table6[[#This Row],[Tên khoản mục]],TUKHOA_CHIPHI!$A$2:$D$42,4,FALSE)</f>
        <v>Chi phí biển đổi</v>
      </c>
      <c r="G732" t="str">
        <f>VLOOKUP(Table6[[#This Row],[Tên khoản mục]],TUKHOA_CHIPHI!$A$2:$D$42,3,FALSE)</f>
        <v>CPPFE06</v>
      </c>
      <c r="H732" t="str">
        <f>VLOOKUP(Table6[[#This Row],[Tên khoản mục]],TUKHOA_CHIPHI!$A$2:$D$42,2,FALSE)</f>
        <v>Platform fee - Etsy</v>
      </c>
      <c r="I732" s="27" t="s">
        <v>654</v>
      </c>
      <c r="J732" s="82">
        <v>2139</v>
      </c>
    </row>
    <row r="733" spans="1:10">
      <c r="A733" s="26">
        <v>44896</v>
      </c>
      <c r="B733" s="9" t="str">
        <f>CHOOSE(WEEKDAY(Table6[[#This Row],[Ngày]],1),"CN","T2","T3","T4","T5","T6","T7","CN")</f>
        <v>T5</v>
      </c>
      <c r="C733" t="str">
        <f>"Tháng "&amp;MONTH(Table6[[#This Row],[Ngày]]) &amp; "/" &amp;YEAR(Table6[[#This Row],[Ngày]])</f>
        <v>Tháng 12/2022</v>
      </c>
      <c r="D733" t="str">
        <f>"Q "&amp;IF(Table6[[#This Row],[Ngày]]="","",ROUNDUP(MONTH(Table6[[#This Row],[Ngày]])/3,0)) &amp; "/" &amp;YEAR(Table6[[#This Row],[Ngày]])</f>
        <v>Q 4/2022</v>
      </c>
      <c r="E733">
        <f>YEAR(Table6[[#This Row],[Ngày]])</f>
        <v>2022</v>
      </c>
      <c r="F733" t="str">
        <f>VLOOKUP(Table6[[#This Row],[Tên khoản mục]],TUKHOA_CHIPHI!$A$2:$D$42,4,FALSE)</f>
        <v>Chi phí cố định</v>
      </c>
      <c r="G733" t="str">
        <f>VLOOKUP(Table6[[#This Row],[Tên khoản mục]],TUKHOA_CHIPHI!$A$2:$D$42,3,FALSE)</f>
        <v>CPNS01</v>
      </c>
      <c r="H733" t="str">
        <f>VLOOKUP(Table6[[#This Row],[Tên khoản mục]],TUKHOA_CHIPHI!$A$2:$D$42,2,FALSE)</f>
        <v>Nhân sự</v>
      </c>
      <c r="I733" t="s">
        <v>577</v>
      </c>
      <c r="J733" s="82">
        <v>1191</v>
      </c>
    </row>
    <row r="734" spans="1:10">
      <c r="A734" s="26">
        <v>44896</v>
      </c>
      <c r="B734" s="9" t="str">
        <f>CHOOSE(WEEKDAY(Table6[[#This Row],[Ngày]],1),"CN","T2","T3","T4","T5","T6","T7","CN")</f>
        <v>T5</v>
      </c>
      <c r="C734" t="str">
        <f>"Tháng "&amp;MONTH(Table6[[#This Row],[Ngày]]) &amp; "/" &amp;YEAR(Table6[[#This Row],[Ngày]])</f>
        <v>Tháng 12/2022</v>
      </c>
      <c r="D734" t="str">
        <f>"Q "&amp;IF(Table6[[#This Row],[Ngày]]="","",ROUNDUP(MONTH(Table6[[#This Row],[Ngày]])/3,0)) &amp; "/" &amp;YEAR(Table6[[#This Row],[Ngày]])</f>
        <v>Q 4/2022</v>
      </c>
      <c r="E734">
        <f>YEAR(Table6[[#This Row],[Ngày]])</f>
        <v>2022</v>
      </c>
      <c r="F734" t="str">
        <f>VLOOKUP(Table6[[#This Row],[Tên khoản mục]],TUKHOA_CHIPHI!$A$2:$D$42,4,FALSE)</f>
        <v>Chi phí cố định</v>
      </c>
      <c r="G734" t="str">
        <f>VLOOKUP(Table6[[#This Row],[Tên khoản mục]],TUKHOA_CHIPHI!$A$2:$D$42,3,FALSE)</f>
        <v>CPNS02</v>
      </c>
      <c r="H734" t="str">
        <f>VLOOKUP(Table6[[#This Row],[Tên khoản mục]],TUKHOA_CHIPHI!$A$2:$D$42,2,FALSE)</f>
        <v>Nhân sự</v>
      </c>
      <c r="I734" t="s">
        <v>578</v>
      </c>
      <c r="J734" s="82">
        <v>74</v>
      </c>
    </row>
    <row r="735" spans="1:10">
      <c r="A735" s="26">
        <v>44892</v>
      </c>
      <c r="B735" s="9" t="str">
        <f>CHOOSE(WEEKDAY(Table6[[#This Row],[Ngày]],1),"CN","T2","T3","T4","T5","T6","T7","CN")</f>
        <v>CN</v>
      </c>
      <c r="C735" t="str">
        <f>"Tháng "&amp;MONTH(Table6[[#This Row],[Ngày]]) &amp; "/" &amp;YEAR(Table6[[#This Row],[Ngày]])</f>
        <v>Tháng 11/2022</v>
      </c>
      <c r="D735" t="str">
        <f>"Q "&amp;IF(Table6[[#This Row],[Ngày]]="","",ROUNDUP(MONTH(Table6[[#This Row],[Ngày]])/3,0)) &amp; "/" &amp;YEAR(Table6[[#This Row],[Ngày]])</f>
        <v>Q 4/2022</v>
      </c>
      <c r="E735">
        <f>YEAR(Table6[[#This Row],[Ngày]])</f>
        <v>2022</v>
      </c>
      <c r="F735" t="str">
        <f>VLOOKUP(Table6[[#This Row],[Tên khoản mục]],TUKHOA_CHIPHI!$A$2:$D$42,4,FALSE)</f>
        <v>Chi phí cố định</v>
      </c>
      <c r="G735" t="str">
        <f>VLOOKUP(Table6[[#This Row],[Tên khoản mục]],TUKHOA_CHIPHI!$A$2:$D$42,3,FALSE)</f>
        <v>CPNS03</v>
      </c>
      <c r="H735" t="str">
        <f>VLOOKUP(Table6[[#This Row],[Tên khoản mục]],TUKHOA_CHIPHI!$A$2:$D$42,2,FALSE)</f>
        <v>Nhân sự</v>
      </c>
      <c r="I735" t="s">
        <v>579</v>
      </c>
      <c r="J735" s="82">
        <v>166</v>
      </c>
    </row>
    <row r="736" spans="1:10">
      <c r="A736" s="26">
        <v>44892</v>
      </c>
      <c r="B736" s="9" t="str">
        <f>CHOOSE(WEEKDAY(Table6[[#This Row],[Ngày]],1),"CN","T2","T3","T4","T5","T6","T7","CN")</f>
        <v>CN</v>
      </c>
      <c r="C736" t="str">
        <f>"Tháng "&amp;MONTH(Table6[[#This Row],[Ngày]]) &amp; "/" &amp;YEAR(Table6[[#This Row],[Ngày]])</f>
        <v>Tháng 11/2022</v>
      </c>
      <c r="D736" t="str">
        <f>"Q "&amp;IF(Table6[[#This Row],[Ngày]]="","",ROUNDUP(MONTH(Table6[[#This Row],[Ngày]])/3,0)) &amp; "/" &amp;YEAR(Table6[[#This Row],[Ngày]])</f>
        <v>Q 4/2022</v>
      </c>
      <c r="E736">
        <f>YEAR(Table6[[#This Row],[Ngày]])</f>
        <v>2022</v>
      </c>
      <c r="F736" t="str">
        <f>VLOOKUP(Table6[[#This Row],[Tên khoản mục]],TUKHOA_CHIPHI!$A$2:$D$42,4,FALSE)</f>
        <v>Chi phí cố định</v>
      </c>
      <c r="G736" t="str">
        <f>VLOOKUP(Table6[[#This Row],[Tên khoản mục]],TUKHOA_CHIPHI!$A$2:$D$42,3,FALSE)</f>
        <v>CPNS04</v>
      </c>
      <c r="H736" t="str">
        <f>VLOOKUP(Table6[[#This Row],[Tên khoản mục]],TUKHOA_CHIPHI!$A$2:$D$42,2,FALSE)</f>
        <v>Nhân sự</v>
      </c>
      <c r="I736" t="s">
        <v>580</v>
      </c>
      <c r="J736" s="82">
        <v>348</v>
      </c>
    </row>
    <row r="737" spans="1:10">
      <c r="A737" s="26">
        <v>44890</v>
      </c>
      <c r="B737" s="9" t="str">
        <f>CHOOSE(WEEKDAY(Table6[[#This Row],[Ngày]],1),"CN","T2","T3","T4","T5","T6","T7","CN")</f>
        <v>T6</v>
      </c>
      <c r="C737" t="str">
        <f>"Tháng "&amp;MONTH(Table6[[#This Row],[Ngày]]) &amp; "/" &amp;YEAR(Table6[[#This Row],[Ngày]])</f>
        <v>Tháng 11/2022</v>
      </c>
      <c r="D737" t="str">
        <f>"Q "&amp;IF(Table6[[#This Row],[Ngày]]="","",ROUNDUP(MONTH(Table6[[#This Row],[Ngày]])/3,0)) &amp; "/" &amp;YEAR(Table6[[#This Row],[Ngày]])</f>
        <v>Q 4/2022</v>
      </c>
      <c r="E737">
        <f>YEAR(Table6[[#This Row],[Ngày]])</f>
        <v>2022</v>
      </c>
      <c r="F737" t="str">
        <f>VLOOKUP(Table6[[#This Row],[Tên khoản mục]],TUKHOA_CHIPHI!$A$2:$D$42,4,FALSE)</f>
        <v>Chi phí cố định</v>
      </c>
      <c r="G737" t="str">
        <f>VLOOKUP(Table6[[#This Row],[Tên khoản mục]],TUKHOA_CHIPHI!$A$2:$D$42,3,FALSE)</f>
        <v>CPNS05</v>
      </c>
      <c r="H737" t="str">
        <f>VLOOKUP(Table6[[#This Row],[Tên khoản mục]],TUKHOA_CHIPHI!$A$2:$D$42,2,FALSE)</f>
        <v>Nhân sự</v>
      </c>
      <c r="I737" t="s">
        <v>581</v>
      </c>
      <c r="J737" s="82">
        <v>1820</v>
      </c>
    </row>
    <row r="738" spans="1:10">
      <c r="A738" s="26">
        <v>44889</v>
      </c>
      <c r="B738" s="9" t="str">
        <f>CHOOSE(WEEKDAY(Table6[[#This Row],[Ngày]],1),"CN","T2","T3","T4","T5","T6","T7","CN")</f>
        <v>T5</v>
      </c>
      <c r="C738" t="str">
        <f>"Tháng "&amp;MONTH(Table6[[#This Row],[Ngày]]) &amp; "/" &amp;YEAR(Table6[[#This Row],[Ngày]])</f>
        <v>Tháng 11/2022</v>
      </c>
      <c r="D738" t="str">
        <f>"Q "&amp;IF(Table6[[#This Row],[Ngày]]="","",ROUNDUP(MONTH(Table6[[#This Row],[Ngày]])/3,0)) &amp; "/" &amp;YEAR(Table6[[#This Row],[Ngày]])</f>
        <v>Q 4/2022</v>
      </c>
      <c r="E738">
        <f>YEAR(Table6[[#This Row],[Ngày]])</f>
        <v>2022</v>
      </c>
      <c r="F738" t="str">
        <f>VLOOKUP(Table6[[#This Row],[Tên khoản mục]],TUKHOA_CHIPHI!$A$2:$D$42,4,FALSE)</f>
        <v>Chi phí cố định</v>
      </c>
      <c r="G738" t="str">
        <f>VLOOKUP(Table6[[#This Row],[Tên khoản mục]],TUKHOA_CHIPHI!$A$2:$D$42,3,FALSE)</f>
        <v>CPNS06</v>
      </c>
      <c r="H738" t="str">
        <f>VLOOKUP(Table6[[#This Row],[Tên khoản mục]],TUKHOA_CHIPHI!$A$2:$D$42,2,FALSE)</f>
        <v>Nhân sự</v>
      </c>
      <c r="I738" t="s">
        <v>582</v>
      </c>
      <c r="J738" s="82">
        <v>88</v>
      </c>
    </row>
    <row r="739" spans="1:10">
      <c r="A739" s="26">
        <v>44889</v>
      </c>
      <c r="B739" s="9" t="str">
        <f>CHOOSE(WEEKDAY(Table6[[#This Row],[Ngày]],1),"CN","T2","T3","T4","T5","T6","T7","CN")</f>
        <v>T5</v>
      </c>
      <c r="C739" t="str">
        <f>"Tháng "&amp;MONTH(Table6[[#This Row],[Ngày]]) &amp; "/" &amp;YEAR(Table6[[#This Row],[Ngày]])</f>
        <v>Tháng 11/2022</v>
      </c>
      <c r="D739" t="str">
        <f>"Q "&amp;IF(Table6[[#This Row],[Ngày]]="","",ROUNDUP(MONTH(Table6[[#This Row],[Ngày]])/3,0)) &amp; "/" &amp;YEAR(Table6[[#This Row],[Ngày]])</f>
        <v>Q 4/2022</v>
      </c>
      <c r="E739">
        <f>YEAR(Table6[[#This Row],[Ngày]])</f>
        <v>2022</v>
      </c>
      <c r="F739" t="str">
        <f>VLOOKUP(Table6[[#This Row],[Tên khoản mục]],TUKHOA_CHIPHI!$A$2:$D$42,4,FALSE)</f>
        <v>Chi phí cố định</v>
      </c>
      <c r="G739" t="str">
        <f>VLOOKUP(Table6[[#This Row],[Tên khoản mục]],TUKHOA_CHIPHI!$A$2:$D$42,3,FALSE)</f>
        <v>CPVP01</v>
      </c>
      <c r="H739" t="str">
        <f>VLOOKUP(Table6[[#This Row],[Tên khoản mục]],TUKHOA_CHIPHI!$A$2:$D$42,2,FALSE)</f>
        <v>Văn phòng</v>
      </c>
      <c r="I739" t="s">
        <v>583</v>
      </c>
      <c r="J739" s="82">
        <v>2041</v>
      </c>
    </row>
    <row r="740" spans="1:10">
      <c r="A740" s="26">
        <v>44889</v>
      </c>
      <c r="B740" s="9" t="str">
        <f>CHOOSE(WEEKDAY(Table6[[#This Row],[Ngày]],1),"CN","T2","T3","T4","T5","T6","T7","CN")</f>
        <v>T5</v>
      </c>
      <c r="C740" t="str">
        <f>"Tháng "&amp;MONTH(Table6[[#This Row],[Ngày]]) &amp; "/" &amp;YEAR(Table6[[#This Row],[Ngày]])</f>
        <v>Tháng 11/2022</v>
      </c>
      <c r="D740" t="str">
        <f>"Q "&amp;IF(Table6[[#This Row],[Ngày]]="","",ROUNDUP(MONTH(Table6[[#This Row],[Ngày]])/3,0)) &amp; "/" &amp;YEAR(Table6[[#This Row],[Ngày]])</f>
        <v>Q 4/2022</v>
      </c>
      <c r="E740">
        <f>YEAR(Table6[[#This Row],[Ngày]])</f>
        <v>2022</v>
      </c>
      <c r="F740" t="str">
        <f>VLOOKUP(Table6[[#This Row],[Tên khoản mục]],TUKHOA_CHIPHI!$A$2:$D$42,4,FALSE)</f>
        <v>Chi phí cố định</v>
      </c>
      <c r="G740" t="str">
        <f>VLOOKUP(Table6[[#This Row],[Tên khoản mục]],TUKHOA_CHIPHI!$A$2:$D$42,3,FALSE)</f>
        <v>CPVP02</v>
      </c>
      <c r="H740" t="str">
        <f>VLOOKUP(Table6[[#This Row],[Tên khoản mục]],TUKHOA_CHIPHI!$A$2:$D$42,2,FALSE)</f>
        <v>Văn phòng</v>
      </c>
      <c r="I740" t="s">
        <v>584</v>
      </c>
      <c r="J740" s="82">
        <v>155</v>
      </c>
    </row>
    <row r="741" spans="1:10">
      <c r="A741" s="26">
        <v>44889</v>
      </c>
      <c r="B741" s="9" t="str">
        <f>CHOOSE(WEEKDAY(Table6[[#This Row],[Ngày]],1),"CN","T2","T3","T4","T5","T6","T7","CN")</f>
        <v>T5</v>
      </c>
      <c r="C741" t="str">
        <f>"Tháng "&amp;MONTH(Table6[[#This Row],[Ngày]]) &amp; "/" &amp;YEAR(Table6[[#This Row],[Ngày]])</f>
        <v>Tháng 11/2022</v>
      </c>
      <c r="D741" t="str">
        <f>"Q "&amp;IF(Table6[[#This Row],[Ngày]]="","",ROUNDUP(MONTH(Table6[[#This Row],[Ngày]])/3,0)) &amp; "/" &amp;YEAR(Table6[[#This Row],[Ngày]])</f>
        <v>Q 4/2022</v>
      </c>
      <c r="E741">
        <f>YEAR(Table6[[#This Row],[Ngày]])</f>
        <v>2022</v>
      </c>
      <c r="F741" t="str">
        <f>VLOOKUP(Table6[[#This Row],[Tên khoản mục]],TUKHOA_CHIPHI!$A$2:$D$42,4,FALSE)</f>
        <v>Chi phí cố định</v>
      </c>
      <c r="G741" t="str">
        <f>VLOOKUP(Table6[[#This Row],[Tên khoản mục]],TUKHOA_CHIPHI!$A$2:$D$42,3,FALSE)</f>
        <v>CPLV</v>
      </c>
      <c r="H741" t="str">
        <f>VLOOKUP(Table6[[#This Row],[Tên khoản mục]],TUKHOA_CHIPHI!$A$2:$D$42,2,FALSE)</f>
        <v>Chi phí khác</v>
      </c>
      <c r="I741" t="s">
        <v>585</v>
      </c>
      <c r="J741" s="82">
        <v>102</v>
      </c>
    </row>
    <row r="742" spans="1:10">
      <c r="A742" s="26">
        <v>44889</v>
      </c>
      <c r="B742" s="9" t="str">
        <f>CHOOSE(WEEKDAY(Table6[[#This Row],[Ngày]],1),"CN","T2","T3","T4","T5","T6","T7","CN")</f>
        <v>T5</v>
      </c>
      <c r="C742" t="str">
        <f>"Tháng "&amp;MONTH(Table6[[#This Row],[Ngày]]) &amp; "/" &amp;YEAR(Table6[[#This Row],[Ngày]])</f>
        <v>Tháng 11/2022</v>
      </c>
      <c r="D742" t="str">
        <f>"Q "&amp;IF(Table6[[#This Row],[Ngày]]="","",ROUNDUP(MONTH(Table6[[#This Row],[Ngày]])/3,0)) &amp; "/" &amp;YEAR(Table6[[#This Row],[Ngày]])</f>
        <v>Q 4/2022</v>
      </c>
      <c r="E742">
        <f>YEAR(Table6[[#This Row],[Ngày]])</f>
        <v>2022</v>
      </c>
      <c r="F742" t="str">
        <f>VLOOKUP(Table6[[#This Row],[Tên khoản mục]],TUKHOA_CHIPHI!$A$2:$D$42,4,FALSE)</f>
        <v>Chi phí cố định</v>
      </c>
      <c r="G742" t="str">
        <f>VLOOKUP(Table6[[#This Row],[Tên khoản mục]],TUKHOA_CHIPHI!$A$2:$D$42,3,FALSE)</f>
        <v>CPCT</v>
      </c>
      <c r="H742" t="str">
        <f>VLOOKUP(Table6[[#This Row],[Tên khoản mục]],TUKHOA_CHIPHI!$A$2:$D$42,2,FALSE)</f>
        <v>Chi phí khác</v>
      </c>
      <c r="I742" t="s">
        <v>586</v>
      </c>
      <c r="J742" s="82">
        <v>100</v>
      </c>
    </row>
    <row r="743" spans="1:10">
      <c r="A743" s="26">
        <v>44889</v>
      </c>
      <c r="B743" s="9" t="str">
        <f>CHOOSE(WEEKDAY(Table6[[#This Row],[Ngày]],1),"CN","T2","T3","T4","T5","T6","T7","CN")</f>
        <v>T5</v>
      </c>
      <c r="C743" t="str">
        <f>"Tháng "&amp;MONTH(Table6[[#This Row],[Ngày]]) &amp; "/" &amp;YEAR(Table6[[#This Row],[Ngày]])</f>
        <v>Tháng 11/2022</v>
      </c>
      <c r="D743" t="str">
        <f>"Q "&amp;IF(Table6[[#This Row],[Ngày]]="","",ROUNDUP(MONTH(Table6[[#This Row],[Ngày]])/3,0)) &amp; "/" &amp;YEAR(Table6[[#This Row],[Ngày]])</f>
        <v>Q 4/2022</v>
      </c>
      <c r="E743">
        <f>YEAR(Table6[[#This Row],[Ngày]])</f>
        <v>2022</v>
      </c>
      <c r="F743" t="str">
        <f>VLOOKUP(Table6[[#This Row],[Tên khoản mục]],TUKHOA_CHIPHI!$A$2:$D$42,4,FALSE)</f>
        <v>Chi phí cố định</v>
      </c>
      <c r="G743" t="str">
        <f>VLOOKUP(Table6[[#This Row],[Tên khoản mục]],TUKHOA_CHIPHI!$A$2:$D$42,3,FALSE)</f>
        <v>CPTK</v>
      </c>
      <c r="H743" t="str">
        <f>VLOOKUP(Table6[[#This Row],[Tên khoản mục]],TUKHOA_CHIPHI!$A$2:$D$42,2,FALSE)</f>
        <v>Chi phí khác</v>
      </c>
      <c r="I743" t="s">
        <v>587</v>
      </c>
      <c r="J743" s="82">
        <v>100</v>
      </c>
    </row>
    <row r="744" spans="1:10">
      <c r="A744" s="26">
        <v>44889</v>
      </c>
      <c r="B744" s="9" t="str">
        <f>CHOOSE(WEEKDAY(Table6[[#This Row],[Ngày]],1),"CN","T2","T3","T4","T5","T6","T7","CN")</f>
        <v>T5</v>
      </c>
      <c r="C744" t="str">
        <f>"Tháng "&amp;MONTH(Table6[[#This Row],[Ngày]]) &amp; "/" &amp;YEAR(Table6[[#This Row],[Ngày]])</f>
        <v>Tháng 11/2022</v>
      </c>
      <c r="D744" t="str">
        <f>"Q "&amp;IF(Table6[[#This Row],[Ngày]]="","",ROUNDUP(MONTH(Table6[[#This Row],[Ngày]])/3,0)) &amp; "/" &amp;YEAR(Table6[[#This Row],[Ngày]])</f>
        <v>Q 4/2022</v>
      </c>
      <c r="E744">
        <f>YEAR(Table6[[#This Row],[Ngày]])</f>
        <v>2022</v>
      </c>
      <c r="F744" t="str">
        <f>VLOOKUP(Table6[[#This Row],[Tên khoản mục]],TUKHOA_CHIPHI!$A$2:$D$42,4,FALSE)</f>
        <v>Chi phí cố định</v>
      </c>
      <c r="G744" t="str">
        <f>VLOOKUP(Table6[[#This Row],[Tên khoản mục]],TUKHOA_CHIPHI!$A$2:$D$42,3,FALSE)</f>
        <v>CPDV</v>
      </c>
      <c r="H744" t="str">
        <f>VLOOKUP(Table6[[#This Row],[Tên khoản mục]],TUKHOA_CHIPHI!$A$2:$D$42,2,FALSE)</f>
        <v>Chi phí khác</v>
      </c>
      <c r="I744" t="s">
        <v>588</v>
      </c>
      <c r="J744" s="82">
        <v>201</v>
      </c>
    </row>
    <row r="745" spans="1:10">
      <c r="A745" s="26">
        <v>44888</v>
      </c>
      <c r="B745" s="9" t="str">
        <f>CHOOSE(WEEKDAY(Table6[[#This Row],[Ngày]],1),"CN","T2","T3","T4","T5","T6","T7","CN")</f>
        <v>T4</v>
      </c>
      <c r="C745" t="str">
        <f>"Tháng "&amp;MONTH(Table6[[#This Row],[Ngày]]) &amp; "/" &amp;YEAR(Table6[[#This Row],[Ngày]])</f>
        <v>Tháng 11/2022</v>
      </c>
      <c r="D745" t="str">
        <f>"Q "&amp;IF(Table6[[#This Row],[Ngày]]="","",ROUNDUP(MONTH(Table6[[#This Row],[Ngày]])/3,0)) &amp; "/" &amp;YEAR(Table6[[#This Row],[Ngày]])</f>
        <v>Q 4/2022</v>
      </c>
      <c r="E745">
        <f>YEAR(Table6[[#This Row],[Ngày]])</f>
        <v>2022</v>
      </c>
      <c r="F745" t="str">
        <f>VLOOKUP(Table6[[#This Row],[Tên khoản mục]],TUKHOA_CHIPHI!$A$2:$D$42,4,FALSE)</f>
        <v>Chi phí cố định</v>
      </c>
      <c r="G745" t="str">
        <f>VLOOKUP(Table6[[#This Row],[Tên khoản mục]],TUKHOA_CHIPHI!$A$2:$D$42,3,FALSE)</f>
        <v>NDTH</v>
      </c>
      <c r="H745" t="str">
        <f>VLOOKUP(Table6[[#This Row],[Tên khoản mục]],TUKHOA_CHIPHI!$A$2:$D$42,2,FALSE)</f>
        <v>Chi phí khác</v>
      </c>
      <c r="I745" t="s">
        <v>589</v>
      </c>
      <c r="J745" s="82">
        <v>960</v>
      </c>
    </row>
    <row r="746" spans="1:10">
      <c r="A746" s="26">
        <v>44888</v>
      </c>
      <c r="B746" s="9" t="str">
        <f>CHOOSE(WEEKDAY(Table6[[#This Row],[Ngày]],1),"CN","T2","T3","T4","T5","T6","T7","CN")</f>
        <v>T4</v>
      </c>
      <c r="C746" t="str">
        <f>"Tháng "&amp;MONTH(Table6[[#This Row],[Ngày]]) &amp; "/" &amp;YEAR(Table6[[#This Row],[Ngày]])</f>
        <v>Tháng 11/2022</v>
      </c>
      <c r="D746" t="str">
        <f>"Q "&amp;IF(Table6[[#This Row],[Ngày]]="","",ROUNDUP(MONTH(Table6[[#This Row],[Ngày]])/3,0)) &amp; "/" &amp;YEAR(Table6[[#This Row],[Ngày]])</f>
        <v>Q 4/2022</v>
      </c>
      <c r="E746">
        <f>YEAR(Table6[[#This Row],[Ngày]])</f>
        <v>2022</v>
      </c>
      <c r="F746" t="str">
        <f>VLOOKUP(Table6[[#This Row],[Tên khoản mục]],TUKHOA_CHIPHI!$A$2:$D$42,4,FALSE)</f>
        <v>Chi phí biển đổi</v>
      </c>
      <c r="G746" t="str">
        <f>VLOOKUP(Table6[[#This Row],[Tên khoản mục]],TUKHOA_CHIPHI!$A$2:$D$42,3,FALSE)</f>
        <v>CPHH01</v>
      </c>
      <c r="H746" t="str">
        <f>VLOOKUP(Table6[[#This Row],[Tên khoản mục]],TUKHOA_CHIPHI!$A$2:$D$42,2,FALSE)</f>
        <v>Chi phí khác</v>
      </c>
      <c r="I746" t="s">
        <v>590</v>
      </c>
      <c r="J746" s="82">
        <v>32</v>
      </c>
    </row>
    <row r="747" spans="1:10">
      <c r="A747" s="26">
        <v>44888</v>
      </c>
      <c r="B747" s="9" t="str">
        <f>CHOOSE(WEEKDAY(Table6[[#This Row],[Ngày]],1),"CN","T2","T3","T4","T5","T6","T7","CN")</f>
        <v>T4</v>
      </c>
      <c r="C747" t="str">
        <f>"Tháng "&amp;MONTH(Table6[[#This Row],[Ngày]]) &amp; "/" &amp;YEAR(Table6[[#This Row],[Ngày]])</f>
        <v>Tháng 11/2022</v>
      </c>
      <c r="D747" t="str">
        <f>"Q "&amp;IF(Table6[[#This Row],[Ngày]]="","",ROUNDUP(MONTH(Table6[[#This Row],[Ngày]])/3,0)) &amp; "/" &amp;YEAR(Table6[[#This Row],[Ngày]])</f>
        <v>Q 4/2022</v>
      </c>
      <c r="E747">
        <f>YEAR(Table6[[#This Row],[Ngày]])</f>
        <v>2022</v>
      </c>
      <c r="F747" t="str">
        <f>VLOOKUP(Table6[[#This Row],[Tên khoản mục]],TUKHOA_CHIPHI!$A$2:$D$42,4,FALSE)</f>
        <v>Chi phí biển đổi</v>
      </c>
      <c r="G747" t="str">
        <f>VLOOKUP(Table6[[#This Row],[Tên khoản mục]],TUKHOA_CHIPHI!$A$2:$D$42,3,FALSE)</f>
        <v>CPHH02</v>
      </c>
      <c r="H747" t="str">
        <f>VLOOKUP(Table6[[#This Row],[Tên khoản mục]],TUKHOA_CHIPHI!$A$2:$D$42,2,FALSE)</f>
        <v>Chi phí khác</v>
      </c>
      <c r="I747" t="s">
        <v>591</v>
      </c>
      <c r="J747" s="82">
        <v>176</v>
      </c>
    </row>
    <row r="748" spans="1:10">
      <c r="A748" s="26">
        <v>44888</v>
      </c>
      <c r="B748" s="9" t="str">
        <f>CHOOSE(WEEKDAY(Table6[[#This Row],[Ngày]],1),"CN","T2","T3","T4","T5","T6","T7","CN")</f>
        <v>T4</v>
      </c>
      <c r="C748" t="str">
        <f>"Tháng "&amp;MONTH(Table6[[#This Row],[Ngày]]) &amp; "/" &amp;YEAR(Table6[[#This Row],[Ngày]])</f>
        <v>Tháng 11/2022</v>
      </c>
      <c r="D748" t="str">
        <f>"Q "&amp;IF(Table6[[#This Row],[Ngày]]="","",ROUNDUP(MONTH(Table6[[#This Row],[Ngày]])/3,0)) &amp; "/" &amp;YEAR(Table6[[#This Row],[Ngày]])</f>
        <v>Q 4/2022</v>
      </c>
      <c r="E748">
        <f>YEAR(Table6[[#This Row],[Ngày]])</f>
        <v>2022</v>
      </c>
      <c r="F748" t="str">
        <f>VLOOKUP(Table6[[#This Row],[Tên khoản mục]],TUKHOA_CHIPHI!$A$2:$D$42,4,FALSE)</f>
        <v>Chi phí biển đổi</v>
      </c>
      <c r="G748" t="str">
        <f>VLOOKUP(Table6[[#This Row],[Tên khoản mục]],TUKHOA_CHIPHI!$A$2:$D$42,3,FALSE)</f>
        <v>CPHH03</v>
      </c>
      <c r="H748" t="str">
        <f>VLOOKUP(Table6[[#This Row],[Tên khoản mục]],TUKHOA_CHIPHI!$A$2:$D$42,2,FALSE)</f>
        <v>Chi phí khác</v>
      </c>
      <c r="I748" t="s">
        <v>592</v>
      </c>
      <c r="J748" s="82">
        <v>194</v>
      </c>
    </row>
    <row r="749" spans="1:10">
      <c r="A749" s="26">
        <v>44887</v>
      </c>
      <c r="B749" s="9" t="str">
        <f>CHOOSE(WEEKDAY(Table6[[#This Row],[Ngày]],1),"CN","T2","T3","T4","T5","T6","T7","CN")</f>
        <v>T3</v>
      </c>
      <c r="C749" t="str">
        <f>"Tháng "&amp;MONTH(Table6[[#This Row],[Ngày]]) &amp; "/" &amp;YEAR(Table6[[#This Row],[Ngày]])</f>
        <v>Tháng 11/2022</v>
      </c>
      <c r="D749" t="str">
        <f>"Q "&amp;IF(Table6[[#This Row],[Ngày]]="","",ROUNDUP(MONTH(Table6[[#This Row],[Ngày]])/3,0)) &amp; "/" &amp;YEAR(Table6[[#This Row],[Ngày]])</f>
        <v>Q 4/2022</v>
      </c>
      <c r="E749">
        <f>YEAR(Table6[[#This Row],[Ngày]])</f>
        <v>2022</v>
      </c>
      <c r="F749" t="str">
        <f>VLOOKUP(Table6[[#This Row],[Tên khoản mục]],TUKHOA_CHIPHI!$A$2:$D$42,4,FALSE)</f>
        <v>Chi phí biển đổi</v>
      </c>
      <c r="G749" t="str">
        <f>VLOOKUP(Table6[[#This Row],[Tên khoản mục]],TUKHOA_CHIPHI!$A$2:$D$42,3,FALSE)</f>
        <v>CPVC01</v>
      </c>
      <c r="H749" t="str">
        <f>VLOOKUP(Table6[[#This Row],[Tên khoản mục]],TUKHOA_CHIPHI!$A$2:$D$42,2,FALSE)</f>
        <v>Logistics</v>
      </c>
      <c r="I749" t="s">
        <v>593</v>
      </c>
      <c r="J749" s="82">
        <v>154.31111111111113</v>
      </c>
    </row>
    <row r="750" spans="1:10">
      <c r="A750" s="26">
        <v>44880</v>
      </c>
      <c r="B750" s="9" t="str">
        <f>CHOOSE(WEEKDAY(Table6[[#This Row],[Ngày]],1),"CN","T2","T3","T4","T5","T6","T7","CN")</f>
        <v>T3</v>
      </c>
      <c r="C750" t="str">
        <f>"Tháng "&amp;MONTH(Table6[[#This Row],[Ngày]]) &amp; "/" &amp;YEAR(Table6[[#This Row],[Ngày]])</f>
        <v>Tháng 11/2022</v>
      </c>
      <c r="D750" t="str">
        <f>"Q "&amp;IF(Table6[[#This Row],[Ngày]]="","",ROUNDUP(MONTH(Table6[[#This Row],[Ngày]])/3,0)) &amp; "/" &amp;YEAR(Table6[[#This Row],[Ngày]])</f>
        <v>Q 4/2022</v>
      </c>
      <c r="E750">
        <f>YEAR(Table6[[#This Row],[Ngày]])</f>
        <v>2022</v>
      </c>
      <c r="F750" t="str">
        <f>VLOOKUP(Table6[[#This Row],[Tên khoản mục]],TUKHOA_CHIPHI!$A$2:$D$42,4,FALSE)</f>
        <v>Chi phí biển đổi</v>
      </c>
      <c r="G750" t="str">
        <f>VLOOKUP(Table6[[#This Row],[Tên khoản mục]],TUKHOA_CHIPHI!$A$2:$D$42,3,FALSE)</f>
        <v>CPVC02</v>
      </c>
      <c r="H750" t="str">
        <f>VLOOKUP(Table6[[#This Row],[Tên khoản mục]],TUKHOA_CHIPHI!$A$2:$D$42,2,FALSE)</f>
        <v>Logistics</v>
      </c>
      <c r="I750" t="s">
        <v>594</v>
      </c>
      <c r="J750" s="82">
        <v>120.71111111111109</v>
      </c>
    </row>
    <row r="751" spans="1:10">
      <c r="A751" s="26">
        <v>44880</v>
      </c>
      <c r="B751" s="9" t="str">
        <f>CHOOSE(WEEKDAY(Table6[[#This Row],[Ngày]],1),"CN","T2","T3","T4","T5","T6","T7","CN")</f>
        <v>T3</v>
      </c>
      <c r="C751" t="str">
        <f>"Tháng "&amp;MONTH(Table6[[#This Row],[Ngày]]) &amp; "/" &amp;YEAR(Table6[[#This Row],[Ngày]])</f>
        <v>Tháng 11/2022</v>
      </c>
      <c r="D751" t="str">
        <f>"Q "&amp;IF(Table6[[#This Row],[Ngày]]="","",ROUNDUP(MONTH(Table6[[#This Row],[Ngày]])/3,0)) &amp; "/" &amp;YEAR(Table6[[#This Row],[Ngày]])</f>
        <v>Q 4/2022</v>
      </c>
      <c r="E751">
        <f>YEAR(Table6[[#This Row],[Ngày]])</f>
        <v>2022</v>
      </c>
      <c r="F751" t="str">
        <f>VLOOKUP(Table6[[#This Row],[Tên khoản mục]],TUKHOA_CHIPHI!$A$2:$D$42,4,FALSE)</f>
        <v>Chi phí biển đổi</v>
      </c>
      <c r="G751" t="str">
        <f>VLOOKUP(Table6[[#This Row],[Tên khoản mục]],TUKHOA_CHIPHI!$A$2:$D$42,3,FALSE)</f>
        <v>CPVC03</v>
      </c>
      <c r="H751" t="str">
        <f>VLOOKUP(Table6[[#This Row],[Tên khoản mục]],TUKHOA_CHIPHI!$A$2:$D$42,2,FALSE)</f>
        <v>Logistics</v>
      </c>
      <c r="I751" s="16" t="s">
        <v>595</v>
      </c>
      <c r="J751" s="82">
        <v>99.555555555555543</v>
      </c>
    </row>
    <row r="752" spans="1:10">
      <c r="A752" s="26">
        <v>44879</v>
      </c>
      <c r="B752" s="9" t="str">
        <f>CHOOSE(WEEKDAY(Table6[[#This Row],[Ngày]],1),"CN","T2","T3","T4","T5","T6","T7","CN")</f>
        <v>T2</v>
      </c>
      <c r="C752" t="str">
        <f>"Tháng "&amp;MONTH(Table6[[#This Row],[Ngày]]) &amp; "/" &amp;YEAR(Table6[[#This Row],[Ngày]])</f>
        <v>Tháng 11/2022</v>
      </c>
      <c r="D752" t="str">
        <f>"Q "&amp;IF(Table6[[#This Row],[Ngày]]="","",ROUNDUP(MONTH(Table6[[#This Row],[Ngày]])/3,0)) &amp; "/" &amp;YEAR(Table6[[#This Row],[Ngày]])</f>
        <v>Q 4/2022</v>
      </c>
      <c r="E752">
        <f>YEAR(Table6[[#This Row],[Ngày]])</f>
        <v>2022</v>
      </c>
      <c r="F752" t="str">
        <f>VLOOKUP(Table6[[#This Row],[Tên khoản mục]],TUKHOA_CHIPHI!$A$2:$D$42,4,FALSE)</f>
        <v>Chi phí biển đổi</v>
      </c>
      <c r="G752" t="str">
        <f>VLOOKUP(Table6[[#This Row],[Tên khoản mục]],TUKHOA_CHIPHI!$A$2:$D$42,3,FALSE)</f>
        <v>CPVC04</v>
      </c>
      <c r="H752" t="str">
        <f>VLOOKUP(Table6[[#This Row],[Tên khoản mục]],TUKHOA_CHIPHI!$A$2:$D$42,2,FALSE)</f>
        <v>Logistics</v>
      </c>
      <c r="I752" s="16" t="s">
        <v>596</v>
      </c>
      <c r="J752" s="82">
        <v>66.577777777777769</v>
      </c>
    </row>
    <row r="753" spans="1:10">
      <c r="A753" s="26">
        <v>44879</v>
      </c>
      <c r="B753" s="9" t="str">
        <f>CHOOSE(WEEKDAY(Table6[[#This Row],[Ngày]],1),"CN","T2","T3","T4","T5","T6","T7","CN")</f>
        <v>T2</v>
      </c>
      <c r="C753" t="str">
        <f>"Tháng "&amp;MONTH(Table6[[#This Row],[Ngày]]) &amp; "/" &amp;YEAR(Table6[[#This Row],[Ngày]])</f>
        <v>Tháng 11/2022</v>
      </c>
      <c r="D753" t="str">
        <f>"Q "&amp;IF(Table6[[#This Row],[Ngày]]="","",ROUNDUP(MONTH(Table6[[#This Row],[Ngày]])/3,0)) &amp; "/" &amp;YEAR(Table6[[#This Row],[Ngày]])</f>
        <v>Q 4/2022</v>
      </c>
      <c r="E753">
        <f>YEAR(Table6[[#This Row],[Ngày]])</f>
        <v>2022</v>
      </c>
      <c r="F753" t="str">
        <f>VLOOKUP(Table6[[#This Row],[Tên khoản mục]],TUKHOA_CHIPHI!$A$2:$D$42,4,FALSE)</f>
        <v>Chi phí biển đổi</v>
      </c>
      <c r="G753" t="str">
        <f>VLOOKUP(Table6[[#This Row],[Tên khoản mục]],TUKHOA_CHIPHI!$A$2:$D$42,3,FALSE)</f>
        <v>CPMRFB01</v>
      </c>
      <c r="H753" t="str">
        <f>VLOOKUP(Table6[[#This Row],[Tên khoản mục]],TUKHOA_CHIPHI!$A$2:$D$42,2,FALSE)</f>
        <v>Marketing</v>
      </c>
      <c r="I753" s="16" t="s">
        <v>632</v>
      </c>
      <c r="J753" s="82">
        <v>1739</v>
      </c>
    </row>
    <row r="754" spans="1:10">
      <c r="A754" s="26">
        <v>44879</v>
      </c>
      <c r="B754" s="9" t="str">
        <f>CHOOSE(WEEKDAY(Table6[[#This Row],[Ngày]],1),"CN","T2","T3","T4","T5","T6","T7","CN")</f>
        <v>T2</v>
      </c>
      <c r="C754" t="str">
        <f>"Tháng "&amp;MONTH(Table6[[#This Row],[Ngày]]) &amp; "/" &amp;YEAR(Table6[[#This Row],[Ngày]])</f>
        <v>Tháng 11/2022</v>
      </c>
      <c r="D754" t="str">
        <f>"Q "&amp;IF(Table6[[#This Row],[Ngày]]="","",ROUNDUP(MONTH(Table6[[#This Row],[Ngày]])/3,0)) &amp; "/" &amp;YEAR(Table6[[#This Row],[Ngày]])</f>
        <v>Q 4/2022</v>
      </c>
      <c r="E754">
        <f>YEAR(Table6[[#This Row],[Ngày]])</f>
        <v>2022</v>
      </c>
      <c r="F754" t="str">
        <f>VLOOKUP(Table6[[#This Row],[Tên khoản mục]],TUKHOA_CHIPHI!$A$2:$D$42,4,FALSE)</f>
        <v>Chi phí biển đổi</v>
      </c>
      <c r="G754" t="str">
        <f>VLOOKUP(Table6[[#This Row],[Tên khoản mục]],TUKHOA_CHIPHI!$A$2:$D$42,3,FALSE)</f>
        <v>CPMRFB02</v>
      </c>
      <c r="H754" t="str">
        <f>VLOOKUP(Table6[[#This Row],[Tên khoản mục]],TUKHOA_CHIPHI!$A$2:$D$42,2,FALSE)</f>
        <v>Marketing</v>
      </c>
      <c r="I754" s="16" t="s">
        <v>633</v>
      </c>
      <c r="J754" s="82">
        <v>1850</v>
      </c>
    </row>
    <row r="755" spans="1:10">
      <c r="A755" s="26">
        <v>44602</v>
      </c>
      <c r="B755" s="9" t="str">
        <f>CHOOSE(WEEKDAY(Table6[[#This Row],[Ngày]],1),"CN","T2","T3","T4","T5","T6","T7","CN")</f>
        <v>T5</v>
      </c>
      <c r="C755" t="str">
        <f>"Tháng "&amp;MONTH(Table6[[#This Row],[Ngày]]) &amp; "/" &amp;YEAR(Table6[[#This Row],[Ngày]])</f>
        <v>Tháng 2/2022</v>
      </c>
      <c r="D755" t="str">
        <f>"Q "&amp;IF(Table6[[#This Row],[Ngày]]="","",ROUNDUP(MONTH(Table6[[#This Row],[Ngày]])/3,0)) &amp; "/" &amp;YEAR(Table6[[#This Row],[Ngày]])</f>
        <v>Q 1/2022</v>
      </c>
      <c r="E755">
        <f>YEAR(Table6[[#This Row],[Ngày]])</f>
        <v>2022</v>
      </c>
      <c r="F755" t="str">
        <f>VLOOKUP(Table6[[#This Row],[Tên khoản mục]],TUKHOA_CHIPHI!$A$2:$D$42,4,FALSE)</f>
        <v>Chi phí biển đổi</v>
      </c>
      <c r="G755" t="str">
        <f>VLOOKUP(Table6[[#This Row],[Tên khoản mục]],TUKHOA_CHIPHI!$A$2:$D$42,3,FALSE)</f>
        <v>CPMRYTB01</v>
      </c>
      <c r="H755" t="str">
        <f>VLOOKUP(Table6[[#This Row],[Tên khoản mục]],TUKHOA_CHIPHI!$A$2:$D$42,2,FALSE)</f>
        <v>Marketing</v>
      </c>
      <c r="I755" s="16" t="s">
        <v>636</v>
      </c>
      <c r="J755" s="82">
        <v>1737</v>
      </c>
    </row>
    <row r="756" spans="1:10">
      <c r="A756" s="26">
        <v>44602</v>
      </c>
      <c r="B756" s="9" t="str">
        <f>CHOOSE(WEEKDAY(Table6[[#This Row],[Ngày]],1),"CN","T2","T3","T4","T5","T6","T7","CN")</f>
        <v>T5</v>
      </c>
      <c r="C756" t="str">
        <f>"Tháng "&amp;MONTH(Table6[[#This Row],[Ngày]]) &amp; "/" &amp;YEAR(Table6[[#This Row],[Ngày]])</f>
        <v>Tháng 2/2022</v>
      </c>
      <c r="D756" t="str">
        <f>"Q "&amp;IF(Table6[[#This Row],[Ngày]]="","",ROUNDUP(MONTH(Table6[[#This Row],[Ngày]])/3,0)) &amp; "/" &amp;YEAR(Table6[[#This Row],[Ngày]])</f>
        <v>Q 1/2022</v>
      </c>
      <c r="E756">
        <f>YEAR(Table6[[#This Row],[Ngày]])</f>
        <v>2022</v>
      </c>
      <c r="F756" t="str">
        <f>VLOOKUP(Table6[[#This Row],[Tên khoản mục]],TUKHOA_CHIPHI!$A$2:$D$42,4,FALSE)</f>
        <v>Chi phí biển đổi</v>
      </c>
      <c r="G756" t="str">
        <f>VLOOKUP(Table6[[#This Row],[Tên khoản mục]],TUKHOA_CHIPHI!$A$2:$D$42,3,FALSE)</f>
        <v>CPMRYTB01</v>
      </c>
      <c r="H756" t="str">
        <f>VLOOKUP(Table6[[#This Row],[Tên khoản mục]],TUKHOA_CHIPHI!$A$2:$D$42,2,FALSE)</f>
        <v>Marketing</v>
      </c>
      <c r="I756" s="16" t="s">
        <v>636</v>
      </c>
      <c r="J756" s="82">
        <v>1770</v>
      </c>
    </row>
    <row r="757" spans="1:10">
      <c r="A757" s="26">
        <v>44601</v>
      </c>
      <c r="B757" s="9" t="str">
        <f>CHOOSE(WEEKDAY(Table6[[#This Row],[Ngày]],1),"CN","T2","T3","T4","T5","T6","T7","CN")</f>
        <v>T4</v>
      </c>
      <c r="C757" t="str">
        <f>"Tháng "&amp;MONTH(Table6[[#This Row],[Ngày]]) &amp; "/" &amp;YEAR(Table6[[#This Row],[Ngày]])</f>
        <v>Tháng 2/2022</v>
      </c>
      <c r="D757" t="str">
        <f>"Q "&amp;IF(Table6[[#This Row],[Ngày]]="","",ROUNDUP(MONTH(Table6[[#This Row],[Ngày]])/3,0)) &amp; "/" &amp;YEAR(Table6[[#This Row],[Ngày]])</f>
        <v>Q 1/2022</v>
      </c>
      <c r="E757">
        <f>YEAR(Table6[[#This Row],[Ngày]])</f>
        <v>2022</v>
      </c>
      <c r="F757" t="str">
        <f>VLOOKUP(Table6[[#This Row],[Tên khoản mục]],TUKHOA_CHIPHI!$A$2:$D$42,4,FALSE)</f>
        <v>Chi phí biển đổi</v>
      </c>
      <c r="G757" t="str">
        <f>VLOOKUP(Table6[[#This Row],[Tên khoản mục]],TUKHOA_CHIPHI!$A$2:$D$42,3,FALSE)</f>
        <v>CPMREC01</v>
      </c>
      <c r="H757" t="str">
        <f>VLOOKUP(Table6[[#This Row],[Tên khoản mục]],TUKHOA_CHIPHI!$A$2:$D$42,2,FALSE)</f>
        <v>Marketing</v>
      </c>
      <c r="I757" s="16" t="s">
        <v>641</v>
      </c>
      <c r="J757" s="82">
        <v>1850</v>
      </c>
    </row>
    <row r="758" spans="1:10">
      <c r="A758" s="26">
        <v>44601</v>
      </c>
      <c r="B758" s="9" t="str">
        <f>CHOOSE(WEEKDAY(Table6[[#This Row],[Ngày]],1),"CN","T2","T3","T4","T5","T6","T7","CN")</f>
        <v>T4</v>
      </c>
      <c r="C758" t="str">
        <f>"Tháng "&amp;MONTH(Table6[[#This Row],[Ngày]]) &amp; "/" &amp;YEAR(Table6[[#This Row],[Ngày]])</f>
        <v>Tháng 2/2022</v>
      </c>
      <c r="D758" t="str">
        <f>"Q "&amp;IF(Table6[[#This Row],[Ngày]]="","",ROUNDUP(MONTH(Table6[[#This Row],[Ngày]])/3,0)) &amp; "/" &amp;YEAR(Table6[[#This Row],[Ngày]])</f>
        <v>Q 1/2022</v>
      </c>
      <c r="E758">
        <f>YEAR(Table6[[#This Row],[Ngày]])</f>
        <v>2022</v>
      </c>
      <c r="F758" t="str">
        <f>VLOOKUP(Table6[[#This Row],[Tên khoản mục]],TUKHOA_CHIPHI!$A$2:$D$42,4,FALSE)</f>
        <v>Chi phí biển đổi</v>
      </c>
      <c r="G758" t="str">
        <f>VLOOKUP(Table6[[#This Row],[Tên khoản mục]],TUKHOA_CHIPHI!$A$2:$D$42,3,FALSE)</f>
        <v>CPMREC02</v>
      </c>
      <c r="H758" t="str">
        <f>VLOOKUP(Table6[[#This Row],[Tên khoản mục]],TUKHOA_CHIPHI!$A$2:$D$42,2,FALSE)</f>
        <v>Marketing</v>
      </c>
      <c r="I758" s="16" t="s">
        <v>642</v>
      </c>
      <c r="J758" s="82">
        <v>1859</v>
      </c>
    </row>
    <row r="759" spans="1:10">
      <c r="A759" s="26">
        <v>44601</v>
      </c>
      <c r="B759" s="9" t="str">
        <f>CHOOSE(WEEKDAY(Table6[[#This Row],[Ngày]],1),"CN","T2","T3","T4","T5","T6","T7","CN")</f>
        <v>T4</v>
      </c>
      <c r="C759" t="str">
        <f>"Tháng "&amp;MONTH(Table6[[#This Row],[Ngày]]) &amp; "/" &amp;YEAR(Table6[[#This Row],[Ngày]])</f>
        <v>Tháng 2/2022</v>
      </c>
      <c r="D759" t="str">
        <f>"Q "&amp;IF(Table6[[#This Row],[Ngày]]="","",ROUNDUP(MONTH(Table6[[#This Row],[Ngày]])/3,0)) &amp; "/" &amp;YEAR(Table6[[#This Row],[Ngày]])</f>
        <v>Q 1/2022</v>
      </c>
      <c r="E759">
        <f>YEAR(Table6[[#This Row],[Ngày]])</f>
        <v>2022</v>
      </c>
      <c r="F759" t="str">
        <f>VLOOKUP(Table6[[#This Row],[Tên khoản mục]],TUKHOA_CHIPHI!$A$2:$D$42,4,FALSE)</f>
        <v>Chi phí biển đổi</v>
      </c>
      <c r="G759" t="str">
        <f>VLOOKUP(Table6[[#This Row],[Tên khoản mục]],TUKHOA_CHIPHI!$A$2:$D$42,3,FALSE)</f>
        <v>CPPFA01</v>
      </c>
      <c r="H759" t="str">
        <f>VLOOKUP(Table6[[#This Row],[Tên khoản mục]],TUKHOA_CHIPHI!$A$2:$D$42,2,FALSE)</f>
        <v>Platform fee - Amazon</v>
      </c>
      <c r="I759" s="16" t="s">
        <v>643</v>
      </c>
      <c r="J759" s="82">
        <v>4132</v>
      </c>
    </row>
    <row r="760" spans="1:10">
      <c r="A760" s="26">
        <v>44599</v>
      </c>
      <c r="B760" s="9" t="str">
        <f>CHOOSE(WEEKDAY(Table6[[#This Row],[Ngày]],1),"CN","T2","T3","T4","T5","T6","T7","CN")</f>
        <v>T2</v>
      </c>
      <c r="C760" t="str">
        <f>"Tháng "&amp;MONTH(Table6[[#This Row],[Ngày]]) &amp; "/" &amp;YEAR(Table6[[#This Row],[Ngày]])</f>
        <v>Tháng 2/2022</v>
      </c>
      <c r="D760" t="str">
        <f>"Q "&amp;IF(Table6[[#This Row],[Ngày]]="","",ROUNDUP(MONTH(Table6[[#This Row],[Ngày]])/3,0)) &amp; "/" &amp;YEAR(Table6[[#This Row],[Ngày]])</f>
        <v>Q 1/2022</v>
      </c>
      <c r="E760">
        <f>YEAR(Table6[[#This Row],[Ngày]])</f>
        <v>2022</v>
      </c>
      <c r="F760" t="str">
        <f>VLOOKUP(Table6[[#This Row],[Tên khoản mục]],TUKHOA_CHIPHI!$A$2:$D$42,4,FALSE)</f>
        <v>Chi phí biển đổi</v>
      </c>
      <c r="G760" t="str">
        <f>VLOOKUP(Table6[[#This Row],[Tên khoản mục]],TUKHOA_CHIPHI!$A$2:$D$42,3,FALSE)</f>
        <v>CPPFA02</v>
      </c>
      <c r="H760" t="str">
        <f>VLOOKUP(Table6[[#This Row],[Tên khoản mục]],TUKHOA_CHIPHI!$A$2:$D$42,2,FALSE)</f>
        <v>Platform fee - Amazon</v>
      </c>
      <c r="I760" s="16" t="s">
        <v>644</v>
      </c>
      <c r="J760" s="82">
        <v>4126</v>
      </c>
    </row>
    <row r="761" spans="1:10">
      <c r="A761" s="26">
        <v>44594</v>
      </c>
      <c r="B761" s="9" t="str">
        <f>CHOOSE(WEEKDAY(Table6[[#This Row],[Ngày]],1),"CN","T2","T3","T4","T5","T6","T7","CN")</f>
        <v>T4</v>
      </c>
      <c r="C761" t="str">
        <f>"Tháng "&amp;MONTH(Table6[[#This Row],[Ngày]]) &amp; "/" &amp;YEAR(Table6[[#This Row],[Ngày]])</f>
        <v>Tháng 2/2022</v>
      </c>
      <c r="D761" t="str">
        <f>"Q "&amp;IF(Table6[[#This Row],[Ngày]]="","",ROUNDUP(MONTH(Table6[[#This Row],[Ngày]])/3,0)) &amp; "/" &amp;YEAR(Table6[[#This Row],[Ngày]])</f>
        <v>Q 1/2022</v>
      </c>
      <c r="E761">
        <f>YEAR(Table6[[#This Row],[Ngày]])</f>
        <v>2022</v>
      </c>
      <c r="F761" t="str">
        <f>VLOOKUP(Table6[[#This Row],[Tên khoản mục]],TUKHOA_CHIPHI!$A$2:$D$42,4,FALSE)</f>
        <v>Chi phí biển đổi</v>
      </c>
      <c r="G761" t="str">
        <f>VLOOKUP(Table6[[#This Row],[Tên khoản mục]],TUKHOA_CHIPHI!$A$2:$D$42,3,FALSE)</f>
        <v>CPPFA03</v>
      </c>
      <c r="H761" t="str">
        <f>VLOOKUP(Table6[[#This Row],[Tên khoản mục]],TUKHOA_CHIPHI!$A$2:$D$42,2,FALSE)</f>
        <v>Platform fee - Amazon</v>
      </c>
      <c r="I761" s="16" t="s">
        <v>645</v>
      </c>
      <c r="J761" s="82">
        <v>4202</v>
      </c>
    </row>
    <row r="762" spans="1:10">
      <c r="A762" s="26">
        <v>44594</v>
      </c>
      <c r="B762" s="9" t="str">
        <f>CHOOSE(WEEKDAY(Table6[[#This Row],[Ngày]],1),"CN","T2","T3","T4","T5","T6","T7","CN")</f>
        <v>T4</v>
      </c>
      <c r="C762" t="str">
        <f>"Tháng "&amp;MONTH(Table6[[#This Row],[Ngày]]) &amp; "/" &amp;YEAR(Table6[[#This Row],[Ngày]])</f>
        <v>Tháng 2/2022</v>
      </c>
      <c r="D762" t="str">
        <f>"Q "&amp;IF(Table6[[#This Row],[Ngày]]="","",ROUNDUP(MONTH(Table6[[#This Row],[Ngày]])/3,0)) &amp; "/" &amp;YEAR(Table6[[#This Row],[Ngày]])</f>
        <v>Q 1/2022</v>
      </c>
      <c r="E762">
        <f>YEAR(Table6[[#This Row],[Ngày]])</f>
        <v>2022</v>
      </c>
      <c r="F762" t="str">
        <f>VLOOKUP(Table6[[#This Row],[Tên khoản mục]],TUKHOA_CHIPHI!$A$2:$D$42,4,FALSE)</f>
        <v>Chi phí biển đổi</v>
      </c>
      <c r="G762" t="str">
        <f>VLOOKUP(Table6[[#This Row],[Tên khoản mục]],TUKHOA_CHIPHI!$A$2:$D$42,3,FALSE)</f>
        <v>CPPFA04</v>
      </c>
      <c r="H762" t="str">
        <f>VLOOKUP(Table6[[#This Row],[Tên khoản mục]],TUKHOA_CHIPHI!$A$2:$D$42,2,FALSE)</f>
        <v>Platform fee - Amazon</v>
      </c>
      <c r="I762" s="16" t="s">
        <v>646</v>
      </c>
      <c r="J762" s="82">
        <v>4208</v>
      </c>
    </row>
    <row r="763" spans="1:10">
      <c r="A763" s="26">
        <v>44594</v>
      </c>
      <c r="B763" s="9" t="str">
        <f>CHOOSE(WEEKDAY(Table6[[#This Row],[Ngày]],1),"CN","T2","T3","T4","T5","T6","T7","CN")</f>
        <v>T4</v>
      </c>
      <c r="C763" t="str">
        <f>"Tháng "&amp;MONTH(Table6[[#This Row],[Ngày]]) &amp; "/" &amp;YEAR(Table6[[#This Row],[Ngày]])</f>
        <v>Tháng 2/2022</v>
      </c>
      <c r="D763" t="str">
        <f>"Q "&amp;IF(Table6[[#This Row],[Ngày]]="","",ROUNDUP(MONTH(Table6[[#This Row],[Ngày]])/3,0)) &amp; "/" &amp;YEAR(Table6[[#This Row],[Ngày]])</f>
        <v>Q 1/2022</v>
      </c>
      <c r="E763">
        <f>YEAR(Table6[[#This Row],[Ngày]])</f>
        <v>2022</v>
      </c>
      <c r="F763" t="str">
        <f>VLOOKUP(Table6[[#This Row],[Tên khoản mục]],TUKHOA_CHIPHI!$A$2:$D$42,4,FALSE)</f>
        <v>Chi phí biển đổi</v>
      </c>
      <c r="G763" t="str">
        <f>VLOOKUP(Table6[[#This Row],[Tên khoản mục]],TUKHOA_CHIPHI!$A$2:$D$42,3,FALSE)</f>
        <v>CPPFA05</v>
      </c>
      <c r="H763" t="str">
        <f>VLOOKUP(Table6[[#This Row],[Tên khoản mục]],TUKHOA_CHIPHI!$A$2:$D$42,2,FALSE)</f>
        <v>Platform fee - Amazon</v>
      </c>
      <c r="I763" s="16" t="s">
        <v>647</v>
      </c>
      <c r="J763" s="82">
        <v>4242</v>
      </c>
    </row>
    <row r="764" spans="1:10">
      <c r="A764" s="26">
        <v>44593</v>
      </c>
      <c r="B764" s="9" t="str">
        <f>CHOOSE(WEEKDAY(Table6[[#This Row],[Ngày]],1),"CN","T2","T3","T4","T5","T6","T7","CN")</f>
        <v>T3</v>
      </c>
      <c r="C764" t="str">
        <f>"Tháng "&amp;MONTH(Table6[[#This Row],[Ngày]]) &amp; "/" &amp;YEAR(Table6[[#This Row],[Ngày]])</f>
        <v>Tháng 2/2022</v>
      </c>
      <c r="D764" t="str">
        <f>"Q "&amp;IF(Table6[[#This Row],[Ngày]]="","",ROUNDUP(MONTH(Table6[[#This Row],[Ngày]])/3,0)) &amp; "/" &amp;YEAR(Table6[[#This Row],[Ngày]])</f>
        <v>Q 1/2022</v>
      </c>
      <c r="E764">
        <f>YEAR(Table6[[#This Row],[Ngày]])</f>
        <v>2022</v>
      </c>
      <c r="F764" t="str">
        <f>VLOOKUP(Table6[[#This Row],[Tên khoản mục]],TUKHOA_CHIPHI!$A$2:$D$42,4,FALSE)</f>
        <v>Chi phí biển đổi</v>
      </c>
      <c r="G764" t="str">
        <f>VLOOKUP(Table6[[#This Row],[Tên khoản mục]],TUKHOA_CHIPHI!$A$2:$D$42,3,FALSE)</f>
        <v>CPPFA06</v>
      </c>
      <c r="H764" t="str">
        <f>VLOOKUP(Table6[[#This Row],[Tên khoản mục]],TUKHOA_CHIPHI!$A$2:$D$42,2,FALSE)</f>
        <v>Platform fee - Amazon</v>
      </c>
      <c r="I764" s="16" t="s">
        <v>648</v>
      </c>
      <c r="J764" s="82">
        <v>4261</v>
      </c>
    </row>
    <row r="765" spans="1:10">
      <c r="A765" s="26">
        <v>44593</v>
      </c>
      <c r="B765" s="9" t="str">
        <f>CHOOSE(WEEKDAY(Table6[[#This Row],[Ngày]],1),"CN","T2","T3","T4","T5","T6","T7","CN")</f>
        <v>T3</v>
      </c>
      <c r="C765" t="str">
        <f>"Tháng "&amp;MONTH(Table6[[#This Row],[Ngày]]) &amp; "/" &amp;YEAR(Table6[[#This Row],[Ngày]])</f>
        <v>Tháng 2/2022</v>
      </c>
      <c r="D765" t="str">
        <f>"Q "&amp;IF(Table6[[#This Row],[Ngày]]="","",ROUNDUP(MONTH(Table6[[#This Row],[Ngày]])/3,0)) &amp; "/" &amp;YEAR(Table6[[#This Row],[Ngày]])</f>
        <v>Q 1/2022</v>
      </c>
      <c r="E765">
        <f>YEAR(Table6[[#This Row],[Ngày]])</f>
        <v>2022</v>
      </c>
      <c r="F765" t="str">
        <f>VLOOKUP(Table6[[#This Row],[Tên khoản mục]],TUKHOA_CHIPHI!$A$2:$D$42,4,FALSE)</f>
        <v>Chi phí biển đổi</v>
      </c>
      <c r="G765" t="str">
        <f>VLOOKUP(Table6[[#This Row],[Tên khoản mục]],TUKHOA_CHIPHI!$A$2:$D$42,3,FALSE)</f>
        <v>CPPFE01</v>
      </c>
      <c r="H765" t="str">
        <f>VLOOKUP(Table6[[#This Row],[Tên khoản mục]],TUKHOA_CHIPHI!$A$2:$D$42,2,FALSE)</f>
        <v>Platform fee - Etsy</v>
      </c>
      <c r="I765" s="16" t="s">
        <v>649</v>
      </c>
      <c r="J765" s="82">
        <v>2208</v>
      </c>
    </row>
    <row r="766" spans="1:10">
      <c r="A766" s="26">
        <v>44593</v>
      </c>
      <c r="B766" s="9" t="str">
        <f>CHOOSE(WEEKDAY(Table6[[#This Row],[Ngày]],1),"CN","T2","T3","T4","T5","T6","T7","CN")</f>
        <v>T3</v>
      </c>
      <c r="C766" t="str">
        <f>"Tháng "&amp;MONTH(Table6[[#This Row],[Ngày]]) &amp; "/" &amp;YEAR(Table6[[#This Row],[Ngày]])</f>
        <v>Tháng 2/2022</v>
      </c>
      <c r="D766" t="str">
        <f>"Q "&amp;IF(Table6[[#This Row],[Ngày]]="","",ROUNDUP(MONTH(Table6[[#This Row],[Ngày]])/3,0)) &amp; "/" &amp;YEAR(Table6[[#This Row],[Ngày]])</f>
        <v>Q 1/2022</v>
      </c>
      <c r="E766">
        <f>YEAR(Table6[[#This Row],[Ngày]])</f>
        <v>2022</v>
      </c>
      <c r="F766" t="str">
        <f>VLOOKUP(Table6[[#This Row],[Tên khoản mục]],TUKHOA_CHIPHI!$A$2:$D$42,4,FALSE)</f>
        <v>Chi phí biển đổi</v>
      </c>
      <c r="G766" t="str">
        <f>VLOOKUP(Table6[[#This Row],[Tên khoản mục]],TUKHOA_CHIPHI!$A$2:$D$42,3,FALSE)</f>
        <v>CPPFE02</v>
      </c>
      <c r="H766" t="str">
        <f>VLOOKUP(Table6[[#This Row],[Tên khoản mục]],TUKHOA_CHIPHI!$A$2:$D$42,2,FALSE)</f>
        <v>Platform fee - Etsy</v>
      </c>
      <c r="I766" s="16" t="s">
        <v>650</v>
      </c>
      <c r="J766" s="82">
        <v>2074</v>
      </c>
    </row>
    <row r="767" spans="1:10">
      <c r="A767" s="26">
        <v>44593</v>
      </c>
      <c r="B767" s="9" t="str">
        <f>CHOOSE(WEEKDAY(Table6[[#This Row],[Ngày]],1),"CN","T2","T3","T4","T5","T6","T7","CN")</f>
        <v>T3</v>
      </c>
      <c r="C767" t="str">
        <f>"Tháng "&amp;MONTH(Table6[[#This Row],[Ngày]]) &amp; "/" &amp;YEAR(Table6[[#This Row],[Ngày]])</f>
        <v>Tháng 2/2022</v>
      </c>
      <c r="D767" t="str">
        <f>"Q "&amp;IF(Table6[[#This Row],[Ngày]]="","",ROUNDUP(MONTH(Table6[[#This Row],[Ngày]])/3,0)) &amp; "/" &amp;YEAR(Table6[[#This Row],[Ngày]])</f>
        <v>Q 1/2022</v>
      </c>
      <c r="E767">
        <f>YEAR(Table6[[#This Row],[Ngày]])</f>
        <v>2022</v>
      </c>
      <c r="F767" t="str">
        <f>VLOOKUP(Table6[[#This Row],[Tên khoản mục]],TUKHOA_CHIPHI!$A$2:$D$42,4,FALSE)</f>
        <v>Chi phí biển đổi</v>
      </c>
      <c r="G767" t="str">
        <f>VLOOKUP(Table6[[#This Row],[Tên khoản mục]],TUKHOA_CHIPHI!$A$2:$D$42,3,FALSE)</f>
        <v>CPPFE03</v>
      </c>
      <c r="H767" t="str">
        <f>VLOOKUP(Table6[[#This Row],[Tên khoản mục]],TUKHOA_CHIPHI!$A$2:$D$42,2,FALSE)</f>
        <v>Platform fee - Etsy</v>
      </c>
      <c r="I767" s="16" t="s">
        <v>651</v>
      </c>
      <c r="J767" s="82">
        <v>2130</v>
      </c>
    </row>
    <row r="768" spans="1:10">
      <c r="A768" s="26">
        <v>44593</v>
      </c>
      <c r="B768" s="9" t="str">
        <f>CHOOSE(WEEKDAY(Table6[[#This Row],[Ngày]],1),"CN","T2","T3","T4","T5","T6","T7","CN")</f>
        <v>T3</v>
      </c>
      <c r="C768" t="str">
        <f>"Tháng "&amp;MONTH(Table6[[#This Row],[Ngày]]) &amp; "/" &amp;YEAR(Table6[[#This Row],[Ngày]])</f>
        <v>Tháng 2/2022</v>
      </c>
      <c r="D768" t="str">
        <f>"Q "&amp;IF(Table6[[#This Row],[Ngày]]="","",ROUNDUP(MONTH(Table6[[#This Row],[Ngày]])/3,0)) &amp; "/" &amp;YEAR(Table6[[#This Row],[Ngày]])</f>
        <v>Q 1/2022</v>
      </c>
      <c r="E768">
        <f>YEAR(Table6[[#This Row],[Ngày]])</f>
        <v>2022</v>
      </c>
      <c r="F768" t="str">
        <f>VLOOKUP(Table6[[#This Row],[Tên khoản mục]],TUKHOA_CHIPHI!$A$2:$D$42,4,FALSE)</f>
        <v>Chi phí biển đổi</v>
      </c>
      <c r="G768" t="str">
        <f>VLOOKUP(Table6[[#This Row],[Tên khoản mục]],TUKHOA_CHIPHI!$A$2:$D$42,3,FALSE)</f>
        <v>CPPFE04</v>
      </c>
      <c r="H768" t="str">
        <f>VLOOKUP(Table6[[#This Row],[Tên khoản mục]],TUKHOA_CHIPHI!$A$2:$D$42,2,FALSE)</f>
        <v>Platform fee - Etsy</v>
      </c>
      <c r="I768" s="16" t="s">
        <v>652</v>
      </c>
      <c r="J768" s="82">
        <v>2057</v>
      </c>
    </row>
    <row r="769" spans="1:10">
      <c r="A769" s="26">
        <v>44593</v>
      </c>
      <c r="B769" s="9" t="str">
        <f>CHOOSE(WEEKDAY(Table6[[#This Row],[Ngày]],1),"CN","T2","T3","T4","T5","T6","T7","CN")</f>
        <v>T3</v>
      </c>
      <c r="C769" t="str">
        <f>"Tháng "&amp;MONTH(Table6[[#This Row],[Ngày]]) &amp; "/" &amp;YEAR(Table6[[#This Row],[Ngày]])</f>
        <v>Tháng 2/2022</v>
      </c>
      <c r="D769" t="str">
        <f>"Q "&amp;IF(Table6[[#This Row],[Ngày]]="","",ROUNDUP(MONTH(Table6[[#This Row],[Ngày]])/3,0)) &amp; "/" &amp;YEAR(Table6[[#This Row],[Ngày]])</f>
        <v>Q 1/2022</v>
      </c>
      <c r="E769">
        <f>YEAR(Table6[[#This Row],[Ngày]])</f>
        <v>2022</v>
      </c>
      <c r="F769" t="str">
        <f>VLOOKUP(Table6[[#This Row],[Tên khoản mục]],TUKHOA_CHIPHI!$A$2:$D$42,4,FALSE)</f>
        <v>Chi phí biển đổi</v>
      </c>
      <c r="G769" t="str">
        <f>VLOOKUP(Table6[[#This Row],[Tên khoản mục]],TUKHOA_CHIPHI!$A$2:$D$42,3,FALSE)</f>
        <v>CPPFE05</v>
      </c>
      <c r="H769" t="str">
        <f>VLOOKUP(Table6[[#This Row],[Tên khoản mục]],TUKHOA_CHIPHI!$A$2:$D$42,2,FALSE)</f>
        <v>Platform fee - Etsy</v>
      </c>
      <c r="I769" s="16" t="s">
        <v>653</v>
      </c>
      <c r="J769" s="82">
        <v>2116</v>
      </c>
    </row>
    <row r="770" spans="1:10">
      <c r="A770" s="26">
        <v>44593</v>
      </c>
      <c r="B770" s="9" t="str">
        <f>CHOOSE(WEEKDAY(Table6[[#This Row],[Ngày]],1),"CN","T2","T3","T4","T5","T6","T7","CN")</f>
        <v>T3</v>
      </c>
      <c r="C770" t="str">
        <f>"Tháng "&amp;MONTH(Table6[[#This Row],[Ngày]]) &amp; "/" &amp;YEAR(Table6[[#This Row],[Ngày]])</f>
        <v>Tháng 2/2022</v>
      </c>
      <c r="D770" t="str">
        <f>"Q "&amp;IF(Table6[[#This Row],[Ngày]]="","",ROUNDUP(MONTH(Table6[[#This Row],[Ngày]])/3,0)) &amp; "/" &amp;YEAR(Table6[[#This Row],[Ngày]])</f>
        <v>Q 1/2022</v>
      </c>
      <c r="E770">
        <f>YEAR(Table6[[#This Row],[Ngày]])</f>
        <v>2022</v>
      </c>
      <c r="F770" t="str">
        <f>VLOOKUP(Table6[[#This Row],[Tên khoản mục]],TUKHOA_CHIPHI!$A$2:$D$42,4,FALSE)</f>
        <v>Chi phí biển đổi</v>
      </c>
      <c r="G770" t="str">
        <f>VLOOKUP(Table6[[#This Row],[Tên khoản mục]],TUKHOA_CHIPHI!$A$2:$D$42,3,FALSE)</f>
        <v>CPPFE06</v>
      </c>
      <c r="H770" t="str">
        <f>VLOOKUP(Table6[[#This Row],[Tên khoản mục]],TUKHOA_CHIPHI!$A$2:$D$42,2,FALSE)</f>
        <v>Platform fee - Etsy</v>
      </c>
      <c r="I770" s="27" t="s">
        <v>654</v>
      </c>
      <c r="J770" s="82">
        <v>2017</v>
      </c>
    </row>
    <row r="771" spans="1:10">
      <c r="A771" s="26">
        <v>44593</v>
      </c>
      <c r="B771" s="9" t="str">
        <f>CHOOSE(WEEKDAY(Table6[[#This Row],[Ngày]],1),"CN","T2","T3","T4","T5","T6","T7","CN")</f>
        <v>T3</v>
      </c>
      <c r="C771" t="str">
        <f>"Tháng "&amp;MONTH(Table6[[#This Row],[Ngày]]) &amp; "/" &amp;YEAR(Table6[[#This Row],[Ngày]])</f>
        <v>Tháng 2/2022</v>
      </c>
      <c r="D771" t="str">
        <f>"Q "&amp;IF(Table6[[#This Row],[Ngày]]="","",ROUNDUP(MONTH(Table6[[#This Row],[Ngày]])/3,0)) &amp; "/" &amp;YEAR(Table6[[#This Row],[Ngày]])</f>
        <v>Q 1/2022</v>
      </c>
      <c r="E771">
        <f>YEAR(Table6[[#This Row],[Ngày]])</f>
        <v>2022</v>
      </c>
      <c r="F771" t="str">
        <f>VLOOKUP(Table6[[#This Row],[Tên khoản mục]],TUKHOA_CHIPHI!$A$2:$D$42,4,FALSE)</f>
        <v>Chi phí cố định</v>
      </c>
      <c r="G771" t="str">
        <f>VLOOKUP(Table6[[#This Row],[Tên khoản mục]],TUKHOA_CHIPHI!$A$2:$D$42,3,FALSE)</f>
        <v>CPNS01</v>
      </c>
      <c r="H771" t="str">
        <f>VLOOKUP(Table6[[#This Row],[Tên khoản mục]],TUKHOA_CHIPHI!$A$2:$D$42,2,FALSE)</f>
        <v>Nhân sự</v>
      </c>
      <c r="I771" t="s">
        <v>577</v>
      </c>
      <c r="J771" s="82">
        <v>1258</v>
      </c>
    </row>
    <row r="772" spans="1:10">
      <c r="A772" s="26">
        <v>44865</v>
      </c>
      <c r="B772" s="9" t="str">
        <f>CHOOSE(WEEKDAY(Table6[[#This Row],[Ngày]],1),"CN","T2","T3","T4","T5","T6","T7","CN")</f>
        <v>T2</v>
      </c>
      <c r="C772" t="str">
        <f>"Tháng "&amp;MONTH(Table6[[#This Row],[Ngày]]) &amp; "/" &amp;YEAR(Table6[[#This Row],[Ngày]])</f>
        <v>Tháng 10/2022</v>
      </c>
      <c r="D772" t="str">
        <f>"Q "&amp;IF(Table6[[#This Row],[Ngày]]="","",ROUNDUP(MONTH(Table6[[#This Row],[Ngày]])/3,0)) &amp; "/" &amp;YEAR(Table6[[#This Row],[Ngày]])</f>
        <v>Q 4/2022</v>
      </c>
      <c r="E772">
        <f>YEAR(Table6[[#This Row],[Ngày]])</f>
        <v>2022</v>
      </c>
      <c r="F772" t="str">
        <f>VLOOKUP(Table6[[#This Row],[Tên khoản mục]],TUKHOA_CHIPHI!$A$2:$D$42,4,FALSE)</f>
        <v>Chi phí cố định</v>
      </c>
      <c r="G772" t="str">
        <f>VLOOKUP(Table6[[#This Row],[Tên khoản mục]],TUKHOA_CHIPHI!$A$2:$D$42,3,FALSE)</f>
        <v>CPNS02</v>
      </c>
      <c r="H772" t="str">
        <f>VLOOKUP(Table6[[#This Row],[Tên khoản mục]],TUKHOA_CHIPHI!$A$2:$D$42,2,FALSE)</f>
        <v>Nhân sự</v>
      </c>
      <c r="I772" t="s">
        <v>578</v>
      </c>
      <c r="J772" s="82">
        <v>163</v>
      </c>
    </row>
    <row r="773" spans="1:10">
      <c r="A773" s="26">
        <v>44862</v>
      </c>
      <c r="B773" s="9" t="str">
        <f>CHOOSE(WEEKDAY(Table6[[#This Row],[Ngày]],1),"CN","T2","T3","T4","T5","T6","T7","CN")</f>
        <v>T6</v>
      </c>
      <c r="C773" t="str">
        <f>"Tháng "&amp;MONTH(Table6[[#This Row],[Ngày]]) &amp; "/" &amp;YEAR(Table6[[#This Row],[Ngày]])</f>
        <v>Tháng 10/2022</v>
      </c>
      <c r="D773" t="str">
        <f>"Q "&amp;IF(Table6[[#This Row],[Ngày]]="","",ROUNDUP(MONTH(Table6[[#This Row],[Ngày]])/3,0)) &amp; "/" &amp;YEAR(Table6[[#This Row],[Ngày]])</f>
        <v>Q 4/2022</v>
      </c>
      <c r="E773">
        <f>YEAR(Table6[[#This Row],[Ngày]])</f>
        <v>2022</v>
      </c>
      <c r="F773" t="str">
        <f>VLOOKUP(Table6[[#This Row],[Tên khoản mục]],TUKHOA_CHIPHI!$A$2:$D$42,4,FALSE)</f>
        <v>Chi phí cố định</v>
      </c>
      <c r="G773" t="str">
        <f>VLOOKUP(Table6[[#This Row],[Tên khoản mục]],TUKHOA_CHIPHI!$A$2:$D$42,3,FALSE)</f>
        <v>CPNS03</v>
      </c>
      <c r="H773" t="str">
        <f>VLOOKUP(Table6[[#This Row],[Tên khoản mục]],TUKHOA_CHIPHI!$A$2:$D$42,2,FALSE)</f>
        <v>Nhân sự</v>
      </c>
      <c r="I773" t="s">
        <v>579</v>
      </c>
      <c r="J773" s="82">
        <v>197</v>
      </c>
    </row>
    <row r="774" spans="1:10">
      <c r="A774" s="26">
        <v>44861</v>
      </c>
      <c r="B774" s="9" t="str">
        <f>CHOOSE(WEEKDAY(Table6[[#This Row],[Ngày]],1),"CN","T2","T3","T4","T5","T6","T7","CN")</f>
        <v>T5</v>
      </c>
      <c r="C774" t="str">
        <f>"Tháng "&amp;MONTH(Table6[[#This Row],[Ngày]]) &amp; "/" &amp;YEAR(Table6[[#This Row],[Ngày]])</f>
        <v>Tháng 10/2022</v>
      </c>
      <c r="D774" t="str">
        <f>"Q "&amp;IF(Table6[[#This Row],[Ngày]]="","",ROUNDUP(MONTH(Table6[[#This Row],[Ngày]])/3,0)) &amp; "/" &amp;YEAR(Table6[[#This Row],[Ngày]])</f>
        <v>Q 4/2022</v>
      </c>
      <c r="E774">
        <f>YEAR(Table6[[#This Row],[Ngày]])</f>
        <v>2022</v>
      </c>
      <c r="F774" t="str">
        <f>VLOOKUP(Table6[[#This Row],[Tên khoản mục]],TUKHOA_CHIPHI!$A$2:$D$42,4,FALSE)</f>
        <v>Chi phí cố định</v>
      </c>
      <c r="G774" t="str">
        <f>VLOOKUP(Table6[[#This Row],[Tên khoản mục]],TUKHOA_CHIPHI!$A$2:$D$42,3,FALSE)</f>
        <v>CPNS04</v>
      </c>
      <c r="H774" t="str">
        <f>VLOOKUP(Table6[[#This Row],[Tên khoản mục]],TUKHOA_CHIPHI!$A$2:$D$42,2,FALSE)</f>
        <v>Nhân sự</v>
      </c>
      <c r="I774" t="s">
        <v>580</v>
      </c>
      <c r="J774" s="82">
        <v>110</v>
      </c>
    </row>
    <row r="775" spans="1:10">
      <c r="A775" s="26">
        <v>44861</v>
      </c>
      <c r="B775" s="9" t="str">
        <f>CHOOSE(WEEKDAY(Table6[[#This Row],[Ngày]],1),"CN","T2","T3","T4","T5","T6","T7","CN")</f>
        <v>T5</v>
      </c>
      <c r="C775" t="str">
        <f>"Tháng "&amp;MONTH(Table6[[#This Row],[Ngày]]) &amp; "/" &amp;YEAR(Table6[[#This Row],[Ngày]])</f>
        <v>Tháng 10/2022</v>
      </c>
      <c r="D775" t="str">
        <f>"Q "&amp;IF(Table6[[#This Row],[Ngày]]="","",ROUNDUP(MONTH(Table6[[#This Row],[Ngày]])/3,0)) &amp; "/" &amp;YEAR(Table6[[#This Row],[Ngày]])</f>
        <v>Q 4/2022</v>
      </c>
      <c r="E775">
        <f>YEAR(Table6[[#This Row],[Ngày]])</f>
        <v>2022</v>
      </c>
      <c r="F775" t="str">
        <f>VLOOKUP(Table6[[#This Row],[Tên khoản mục]],TUKHOA_CHIPHI!$A$2:$D$42,4,FALSE)</f>
        <v>Chi phí cố định</v>
      </c>
      <c r="G775" t="str">
        <f>VLOOKUP(Table6[[#This Row],[Tên khoản mục]],TUKHOA_CHIPHI!$A$2:$D$42,3,FALSE)</f>
        <v>CPNS05</v>
      </c>
      <c r="H775" t="str">
        <f>VLOOKUP(Table6[[#This Row],[Tên khoản mục]],TUKHOA_CHIPHI!$A$2:$D$42,2,FALSE)</f>
        <v>Nhân sự</v>
      </c>
      <c r="I775" t="s">
        <v>581</v>
      </c>
      <c r="J775" s="82">
        <v>2130</v>
      </c>
    </row>
    <row r="776" spans="1:10">
      <c r="A776" s="26">
        <v>44861</v>
      </c>
      <c r="B776" s="9" t="str">
        <f>CHOOSE(WEEKDAY(Table6[[#This Row],[Ngày]],1),"CN","T2","T3","T4","T5","T6","T7","CN")</f>
        <v>T5</v>
      </c>
      <c r="C776" t="str">
        <f>"Tháng "&amp;MONTH(Table6[[#This Row],[Ngày]]) &amp; "/" &amp;YEAR(Table6[[#This Row],[Ngày]])</f>
        <v>Tháng 10/2022</v>
      </c>
      <c r="D776" t="str">
        <f>"Q "&amp;IF(Table6[[#This Row],[Ngày]]="","",ROUNDUP(MONTH(Table6[[#This Row],[Ngày]])/3,0)) &amp; "/" &amp;YEAR(Table6[[#This Row],[Ngày]])</f>
        <v>Q 4/2022</v>
      </c>
      <c r="E776">
        <f>YEAR(Table6[[#This Row],[Ngày]])</f>
        <v>2022</v>
      </c>
      <c r="F776" t="str">
        <f>VLOOKUP(Table6[[#This Row],[Tên khoản mục]],TUKHOA_CHIPHI!$A$2:$D$42,4,FALSE)</f>
        <v>Chi phí cố định</v>
      </c>
      <c r="G776" t="str">
        <f>VLOOKUP(Table6[[#This Row],[Tên khoản mục]],TUKHOA_CHIPHI!$A$2:$D$42,3,FALSE)</f>
        <v>CPNS06</v>
      </c>
      <c r="H776" t="str">
        <f>VLOOKUP(Table6[[#This Row],[Tên khoản mục]],TUKHOA_CHIPHI!$A$2:$D$42,2,FALSE)</f>
        <v>Nhân sự</v>
      </c>
      <c r="I776" t="s">
        <v>582</v>
      </c>
      <c r="J776" s="82">
        <v>67</v>
      </c>
    </row>
    <row r="777" spans="1:10">
      <c r="A777" s="26">
        <v>44861</v>
      </c>
      <c r="B777" s="9" t="str">
        <f>CHOOSE(WEEKDAY(Table6[[#This Row],[Ngày]],1),"CN","T2","T3","T4","T5","T6","T7","CN")</f>
        <v>T5</v>
      </c>
      <c r="C777" t="str">
        <f>"Tháng "&amp;MONTH(Table6[[#This Row],[Ngày]]) &amp; "/" &amp;YEAR(Table6[[#This Row],[Ngày]])</f>
        <v>Tháng 10/2022</v>
      </c>
      <c r="D777" t="str">
        <f>"Q "&amp;IF(Table6[[#This Row],[Ngày]]="","",ROUNDUP(MONTH(Table6[[#This Row],[Ngày]])/3,0)) &amp; "/" &amp;YEAR(Table6[[#This Row],[Ngày]])</f>
        <v>Q 4/2022</v>
      </c>
      <c r="E777">
        <f>YEAR(Table6[[#This Row],[Ngày]])</f>
        <v>2022</v>
      </c>
      <c r="F777" t="str">
        <f>VLOOKUP(Table6[[#This Row],[Tên khoản mục]],TUKHOA_CHIPHI!$A$2:$D$42,4,FALSE)</f>
        <v>Chi phí cố định</v>
      </c>
      <c r="G777" t="str">
        <f>VLOOKUP(Table6[[#This Row],[Tên khoản mục]],TUKHOA_CHIPHI!$A$2:$D$42,3,FALSE)</f>
        <v>CPVP01</v>
      </c>
      <c r="H777" t="str">
        <f>VLOOKUP(Table6[[#This Row],[Tên khoản mục]],TUKHOA_CHIPHI!$A$2:$D$42,2,FALSE)</f>
        <v>Văn phòng</v>
      </c>
      <c r="I777" t="s">
        <v>583</v>
      </c>
      <c r="J777" s="82">
        <v>2024</v>
      </c>
    </row>
    <row r="778" spans="1:10">
      <c r="A778" s="26">
        <v>44860</v>
      </c>
      <c r="B778" s="9" t="str">
        <f>CHOOSE(WEEKDAY(Table6[[#This Row],[Ngày]],1),"CN","T2","T3","T4","T5","T6","T7","CN")</f>
        <v>T4</v>
      </c>
      <c r="C778" t="str">
        <f>"Tháng "&amp;MONTH(Table6[[#This Row],[Ngày]]) &amp; "/" &amp;YEAR(Table6[[#This Row],[Ngày]])</f>
        <v>Tháng 10/2022</v>
      </c>
      <c r="D778" t="str">
        <f>"Q "&amp;IF(Table6[[#This Row],[Ngày]]="","",ROUNDUP(MONTH(Table6[[#This Row],[Ngày]])/3,0)) &amp; "/" &amp;YEAR(Table6[[#This Row],[Ngày]])</f>
        <v>Q 4/2022</v>
      </c>
      <c r="E778">
        <f>YEAR(Table6[[#This Row],[Ngày]])</f>
        <v>2022</v>
      </c>
      <c r="F778" t="str">
        <f>VLOOKUP(Table6[[#This Row],[Tên khoản mục]],TUKHOA_CHIPHI!$A$2:$D$42,4,FALSE)</f>
        <v>Chi phí cố định</v>
      </c>
      <c r="G778" t="str">
        <f>VLOOKUP(Table6[[#This Row],[Tên khoản mục]],TUKHOA_CHIPHI!$A$2:$D$42,3,FALSE)</f>
        <v>CPVP02</v>
      </c>
      <c r="H778" t="str">
        <f>VLOOKUP(Table6[[#This Row],[Tên khoản mục]],TUKHOA_CHIPHI!$A$2:$D$42,2,FALSE)</f>
        <v>Văn phòng</v>
      </c>
      <c r="I778" t="s">
        <v>584</v>
      </c>
      <c r="J778" s="82">
        <v>172</v>
      </c>
    </row>
    <row r="779" spans="1:10">
      <c r="A779" s="26">
        <v>44858</v>
      </c>
      <c r="B779" s="9" t="str">
        <f>CHOOSE(WEEKDAY(Table6[[#This Row],[Ngày]],1),"CN","T2","T3","T4","T5","T6","T7","CN")</f>
        <v>T2</v>
      </c>
      <c r="C779" t="str">
        <f>"Tháng "&amp;MONTH(Table6[[#This Row],[Ngày]]) &amp; "/" &amp;YEAR(Table6[[#This Row],[Ngày]])</f>
        <v>Tháng 10/2022</v>
      </c>
      <c r="D779" t="str">
        <f>"Q "&amp;IF(Table6[[#This Row],[Ngày]]="","",ROUNDUP(MONTH(Table6[[#This Row],[Ngày]])/3,0)) &amp; "/" &amp;YEAR(Table6[[#This Row],[Ngày]])</f>
        <v>Q 4/2022</v>
      </c>
      <c r="E779">
        <f>YEAR(Table6[[#This Row],[Ngày]])</f>
        <v>2022</v>
      </c>
      <c r="F779" t="str">
        <f>VLOOKUP(Table6[[#This Row],[Tên khoản mục]],TUKHOA_CHIPHI!$A$2:$D$42,4,FALSE)</f>
        <v>Chi phí cố định</v>
      </c>
      <c r="G779" t="str">
        <f>VLOOKUP(Table6[[#This Row],[Tên khoản mục]],TUKHOA_CHIPHI!$A$2:$D$42,3,FALSE)</f>
        <v>CPLV</v>
      </c>
      <c r="H779" t="str">
        <f>VLOOKUP(Table6[[#This Row],[Tên khoản mục]],TUKHOA_CHIPHI!$A$2:$D$42,2,FALSE)</f>
        <v>Chi phí khác</v>
      </c>
      <c r="I779" t="s">
        <v>585</v>
      </c>
      <c r="J779" s="82">
        <v>37</v>
      </c>
    </row>
    <row r="780" spans="1:10">
      <c r="A780" s="26">
        <v>44858</v>
      </c>
      <c r="B780" s="9" t="str">
        <f>CHOOSE(WEEKDAY(Table6[[#This Row],[Ngày]],1),"CN","T2","T3","T4","T5","T6","T7","CN")</f>
        <v>T2</v>
      </c>
      <c r="C780" t="str">
        <f>"Tháng "&amp;MONTH(Table6[[#This Row],[Ngày]]) &amp; "/" &amp;YEAR(Table6[[#This Row],[Ngày]])</f>
        <v>Tháng 10/2022</v>
      </c>
      <c r="D780" t="str">
        <f>"Q "&amp;IF(Table6[[#This Row],[Ngày]]="","",ROUNDUP(MONTH(Table6[[#This Row],[Ngày]])/3,0)) &amp; "/" &amp;YEAR(Table6[[#This Row],[Ngày]])</f>
        <v>Q 4/2022</v>
      </c>
      <c r="E780">
        <f>YEAR(Table6[[#This Row],[Ngày]])</f>
        <v>2022</v>
      </c>
      <c r="F780" t="str">
        <f>VLOOKUP(Table6[[#This Row],[Tên khoản mục]],TUKHOA_CHIPHI!$A$2:$D$42,4,FALSE)</f>
        <v>Chi phí cố định</v>
      </c>
      <c r="G780" t="str">
        <f>VLOOKUP(Table6[[#This Row],[Tên khoản mục]],TUKHOA_CHIPHI!$A$2:$D$42,3,FALSE)</f>
        <v>CPCT</v>
      </c>
      <c r="H780" t="str">
        <f>VLOOKUP(Table6[[#This Row],[Tên khoản mục]],TUKHOA_CHIPHI!$A$2:$D$42,2,FALSE)</f>
        <v>Chi phí khác</v>
      </c>
      <c r="I780" t="s">
        <v>586</v>
      </c>
      <c r="J780" s="82">
        <v>100</v>
      </c>
    </row>
    <row r="781" spans="1:10">
      <c r="A781" s="26">
        <v>44858</v>
      </c>
      <c r="B781" s="9" t="str">
        <f>CHOOSE(WEEKDAY(Table6[[#This Row],[Ngày]],1),"CN","T2","T3","T4","T5","T6","T7","CN")</f>
        <v>T2</v>
      </c>
      <c r="C781" t="str">
        <f>"Tháng "&amp;MONTH(Table6[[#This Row],[Ngày]]) &amp; "/" &amp;YEAR(Table6[[#This Row],[Ngày]])</f>
        <v>Tháng 10/2022</v>
      </c>
      <c r="D781" t="str">
        <f>"Q "&amp;IF(Table6[[#This Row],[Ngày]]="","",ROUNDUP(MONTH(Table6[[#This Row],[Ngày]])/3,0)) &amp; "/" &amp;YEAR(Table6[[#This Row],[Ngày]])</f>
        <v>Q 4/2022</v>
      </c>
      <c r="E781">
        <f>YEAR(Table6[[#This Row],[Ngày]])</f>
        <v>2022</v>
      </c>
      <c r="F781" t="str">
        <f>VLOOKUP(Table6[[#This Row],[Tên khoản mục]],TUKHOA_CHIPHI!$A$2:$D$42,4,FALSE)</f>
        <v>Chi phí cố định</v>
      </c>
      <c r="G781" t="str">
        <f>VLOOKUP(Table6[[#This Row],[Tên khoản mục]],TUKHOA_CHIPHI!$A$2:$D$42,3,FALSE)</f>
        <v>CPTK</v>
      </c>
      <c r="H781" t="str">
        <f>VLOOKUP(Table6[[#This Row],[Tên khoản mục]],TUKHOA_CHIPHI!$A$2:$D$42,2,FALSE)</f>
        <v>Chi phí khác</v>
      </c>
      <c r="I781" t="s">
        <v>587</v>
      </c>
      <c r="J781" s="82">
        <v>100</v>
      </c>
    </row>
    <row r="782" spans="1:10">
      <c r="A782" s="26">
        <v>44858</v>
      </c>
      <c r="B782" s="9" t="str">
        <f>CHOOSE(WEEKDAY(Table6[[#This Row],[Ngày]],1),"CN","T2","T3","T4","T5","T6","T7","CN")</f>
        <v>T2</v>
      </c>
      <c r="C782" t="str">
        <f>"Tháng "&amp;MONTH(Table6[[#This Row],[Ngày]]) &amp; "/" &amp;YEAR(Table6[[#This Row],[Ngày]])</f>
        <v>Tháng 10/2022</v>
      </c>
      <c r="D782" t="str">
        <f>"Q "&amp;IF(Table6[[#This Row],[Ngày]]="","",ROUNDUP(MONTH(Table6[[#This Row],[Ngày]])/3,0)) &amp; "/" &amp;YEAR(Table6[[#This Row],[Ngày]])</f>
        <v>Q 4/2022</v>
      </c>
      <c r="E782">
        <f>YEAR(Table6[[#This Row],[Ngày]])</f>
        <v>2022</v>
      </c>
      <c r="F782" t="str">
        <f>VLOOKUP(Table6[[#This Row],[Tên khoản mục]],TUKHOA_CHIPHI!$A$2:$D$42,4,FALSE)</f>
        <v>Chi phí cố định</v>
      </c>
      <c r="G782" t="str">
        <f>VLOOKUP(Table6[[#This Row],[Tên khoản mục]],TUKHOA_CHIPHI!$A$2:$D$42,3,FALSE)</f>
        <v>CPDV</v>
      </c>
      <c r="H782" t="str">
        <f>VLOOKUP(Table6[[#This Row],[Tên khoản mục]],TUKHOA_CHIPHI!$A$2:$D$42,2,FALSE)</f>
        <v>Chi phí khác</v>
      </c>
      <c r="I782" t="s">
        <v>588</v>
      </c>
      <c r="J782" s="82">
        <v>187</v>
      </c>
    </row>
    <row r="783" spans="1:10">
      <c r="A783" s="26">
        <v>44858</v>
      </c>
      <c r="B783" s="9" t="str">
        <f>CHOOSE(WEEKDAY(Table6[[#This Row],[Ngày]],1),"CN","T2","T3","T4","T5","T6","T7","CN")</f>
        <v>T2</v>
      </c>
      <c r="C783" t="str">
        <f>"Tháng "&amp;MONTH(Table6[[#This Row],[Ngày]]) &amp; "/" &amp;YEAR(Table6[[#This Row],[Ngày]])</f>
        <v>Tháng 10/2022</v>
      </c>
      <c r="D783" t="str">
        <f>"Q "&amp;IF(Table6[[#This Row],[Ngày]]="","",ROUNDUP(MONTH(Table6[[#This Row],[Ngày]])/3,0)) &amp; "/" &amp;YEAR(Table6[[#This Row],[Ngày]])</f>
        <v>Q 4/2022</v>
      </c>
      <c r="E783">
        <f>YEAR(Table6[[#This Row],[Ngày]])</f>
        <v>2022</v>
      </c>
      <c r="F783" t="str">
        <f>VLOOKUP(Table6[[#This Row],[Tên khoản mục]],TUKHOA_CHIPHI!$A$2:$D$42,4,FALSE)</f>
        <v>Chi phí cố định</v>
      </c>
      <c r="G783" t="str">
        <f>VLOOKUP(Table6[[#This Row],[Tên khoản mục]],TUKHOA_CHIPHI!$A$2:$D$42,3,FALSE)</f>
        <v>NDTH</v>
      </c>
      <c r="H783" t="str">
        <f>VLOOKUP(Table6[[#This Row],[Tên khoản mục]],TUKHOA_CHIPHI!$A$2:$D$42,2,FALSE)</f>
        <v>Chi phí khác</v>
      </c>
      <c r="I783" t="s">
        <v>589</v>
      </c>
      <c r="J783" s="82">
        <v>1680</v>
      </c>
    </row>
    <row r="784" spans="1:10">
      <c r="A784" s="26">
        <v>44856</v>
      </c>
      <c r="B784" s="9" t="str">
        <f>CHOOSE(WEEKDAY(Table6[[#This Row],[Ngày]],1),"CN","T2","T3","T4","T5","T6","T7","CN")</f>
        <v>T7</v>
      </c>
      <c r="C784" t="str">
        <f>"Tháng "&amp;MONTH(Table6[[#This Row],[Ngày]]) &amp; "/" &amp;YEAR(Table6[[#This Row],[Ngày]])</f>
        <v>Tháng 10/2022</v>
      </c>
      <c r="D784" t="str">
        <f>"Q "&amp;IF(Table6[[#This Row],[Ngày]]="","",ROUNDUP(MONTH(Table6[[#This Row],[Ngày]])/3,0)) &amp; "/" &amp;YEAR(Table6[[#This Row],[Ngày]])</f>
        <v>Q 4/2022</v>
      </c>
      <c r="E784">
        <f>YEAR(Table6[[#This Row],[Ngày]])</f>
        <v>2022</v>
      </c>
      <c r="F784" t="str">
        <f>VLOOKUP(Table6[[#This Row],[Tên khoản mục]],TUKHOA_CHIPHI!$A$2:$D$42,4,FALSE)</f>
        <v>Chi phí biển đổi</v>
      </c>
      <c r="G784" t="str">
        <f>VLOOKUP(Table6[[#This Row],[Tên khoản mục]],TUKHOA_CHIPHI!$A$2:$D$42,3,FALSE)</f>
        <v>CPHH01</v>
      </c>
      <c r="H784" t="str">
        <f>VLOOKUP(Table6[[#This Row],[Tên khoản mục]],TUKHOA_CHIPHI!$A$2:$D$42,2,FALSE)</f>
        <v>Chi phí khác</v>
      </c>
      <c r="I784" t="s">
        <v>590</v>
      </c>
      <c r="J784" s="82">
        <v>156</v>
      </c>
    </row>
    <row r="785" spans="1:10">
      <c r="A785" s="26">
        <v>44856</v>
      </c>
      <c r="B785" s="9" t="str">
        <f>CHOOSE(WEEKDAY(Table6[[#This Row],[Ngày]],1),"CN","T2","T3","T4","T5","T6","T7","CN")</f>
        <v>T7</v>
      </c>
      <c r="C785" t="str">
        <f>"Tháng "&amp;MONTH(Table6[[#This Row],[Ngày]]) &amp; "/" &amp;YEAR(Table6[[#This Row],[Ngày]])</f>
        <v>Tháng 10/2022</v>
      </c>
      <c r="D785" t="str">
        <f>"Q "&amp;IF(Table6[[#This Row],[Ngày]]="","",ROUNDUP(MONTH(Table6[[#This Row],[Ngày]])/3,0)) &amp; "/" &amp;YEAR(Table6[[#This Row],[Ngày]])</f>
        <v>Q 4/2022</v>
      </c>
      <c r="E785">
        <f>YEAR(Table6[[#This Row],[Ngày]])</f>
        <v>2022</v>
      </c>
      <c r="F785" t="str">
        <f>VLOOKUP(Table6[[#This Row],[Tên khoản mục]],TUKHOA_CHIPHI!$A$2:$D$42,4,FALSE)</f>
        <v>Chi phí biển đổi</v>
      </c>
      <c r="G785" t="str">
        <f>VLOOKUP(Table6[[#This Row],[Tên khoản mục]],TUKHOA_CHIPHI!$A$2:$D$42,3,FALSE)</f>
        <v>CPHH02</v>
      </c>
      <c r="H785" t="str">
        <f>VLOOKUP(Table6[[#This Row],[Tên khoản mục]],TUKHOA_CHIPHI!$A$2:$D$42,2,FALSE)</f>
        <v>Chi phí khác</v>
      </c>
      <c r="I785" t="s">
        <v>591</v>
      </c>
      <c r="J785" s="82">
        <v>20</v>
      </c>
    </row>
    <row r="786" spans="1:10">
      <c r="A786" s="26">
        <v>44855</v>
      </c>
      <c r="B786" s="9" t="str">
        <f>CHOOSE(WEEKDAY(Table6[[#This Row],[Ngày]],1),"CN","T2","T3","T4","T5","T6","T7","CN")</f>
        <v>T6</v>
      </c>
      <c r="C786" t="str">
        <f>"Tháng "&amp;MONTH(Table6[[#This Row],[Ngày]]) &amp; "/" &amp;YEAR(Table6[[#This Row],[Ngày]])</f>
        <v>Tháng 10/2022</v>
      </c>
      <c r="D786" t="str">
        <f>"Q "&amp;IF(Table6[[#This Row],[Ngày]]="","",ROUNDUP(MONTH(Table6[[#This Row],[Ngày]])/3,0)) &amp; "/" &amp;YEAR(Table6[[#This Row],[Ngày]])</f>
        <v>Q 4/2022</v>
      </c>
      <c r="E786">
        <f>YEAR(Table6[[#This Row],[Ngày]])</f>
        <v>2022</v>
      </c>
      <c r="F786" t="str">
        <f>VLOOKUP(Table6[[#This Row],[Tên khoản mục]],TUKHOA_CHIPHI!$A$2:$D$42,4,FALSE)</f>
        <v>Chi phí biển đổi</v>
      </c>
      <c r="G786" t="str">
        <f>VLOOKUP(Table6[[#This Row],[Tên khoản mục]],TUKHOA_CHIPHI!$A$2:$D$42,3,FALSE)</f>
        <v>CPHH03</v>
      </c>
      <c r="H786" t="str">
        <f>VLOOKUP(Table6[[#This Row],[Tên khoản mục]],TUKHOA_CHIPHI!$A$2:$D$42,2,FALSE)</f>
        <v>Chi phí khác</v>
      </c>
      <c r="I786" t="s">
        <v>592</v>
      </c>
      <c r="J786" s="82">
        <v>138</v>
      </c>
    </row>
    <row r="787" spans="1:10">
      <c r="A787" s="26">
        <v>44855</v>
      </c>
      <c r="B787" s="9" t="str">
        <f>CHOOSE(WEEKDAY(Table6[[#This Row],[Ngày]],1),"CN","T2","T3","T4","T5","T6","T7","CN")</f>
        <v>T6</v>
      </c>
      <c r="C787" t="str">
        <f>"Tháng "&amp;MONTH(Table6[[#This Row],[Ngày]]) &amp; "/" &amp;YEAR(Table6[[#This Row],[Ngày]])</f>
        <v>Tháng 10/2022</v>
      </c>
      <c r="D787" t="str">
        <f>"Q "&amp;IF(Table6[[#This Row],[Ngày]]="","",ROUNDUP(MONTH(Table6[[#This Row],[Ngày]])/3,0)) &amp; "/" &amp;YEAR(Table6[[#This Row],[Ngày]])</f>
        <v>Q 4/2022</v>
      </c>
      <c r="E787">
        <f>YEAR(Table6[[#This Row],[Ngày]])</f>
        <v>2022</v>
      </c>
      <c r="F787" t="str">
        <f>VLOOKUP(Table6[[#This Row],[Tên khoản mục]],TUKHOA_CHIPHI!$A$2:$D$42,4,FALSE)</f>
        <v>Chi phí biển đổi</v>
      </c>
      <c r="G787" t="str">
        <f>VLOOKUP(Table6[[#This Row],[Tên khoản mục]],TUKHOA_CHIPHI!$A$2:$D$42,3,FALSE)</f>
        <v>CPVC01</v>
      </c>
      <c r="H787" t="str">
        <f>VLOOKUP(Table6[[#This Row],[Tên khoản mục]],TUKHOA_CHIPHI!$A$2:$D$42,2,FALSE)</f>
        <v>Logistics</v>
      </c>
      <c r="I787" t="s">
        <v>593</v>
      </c>
      <c r="J787" s="82">
        <v>70.311111111111117</v>
      </c>
    </row>
    <row r="788" spans="1:10">
      <c r="A788" s="26">
        <v>44855</v>
      </c>
      <c r="B788" s="9" t="str">
        <f>CHOOSE(WEEKDAY(Table6[[#This Row],[Ngày]],1),"CN","T2","T3","T4","T5","T6","T7","CN")</f>
        <v>T6</v>
      </c>
      <c r="C788" t="str">
        <f>"Tháng "&amp;MONTH(Table6[[#This Row],[Ngày]]) &amp; "/" &amp;YEAR(Table6[[#This Row],[Ngày]])</f>
        <v>Tháng 10/2022</v>
      </c>
      <c r="D788" t="str">
        <f>"Q "&amp;IF(Table6[[#This Row],[Ngày]]="","",ROUNDUP(MONTH(Table6[[#This Row],[Ngày]])/3,0)) &amp; "/" &amp;YEAR(Table6[[#This Row],[Ngày]])</f>
        <v>Q 4/2022</v>
      </c>
      <c r="E788">
        <f>YEAR(Table6[[#This Row],[Ngày]])</f>
        <v>2022</v>
      </c>
      <c r="F788" t="str">
        <f>VLOOKUP(Table6[[#This Row],[Tên khoản mục]],TUKHOA_CHIPHI!$A$2:$D$42,4,FALSE)</f>
        <v>Chi phí biển đổi</v>
      </c>
      <c r="G788" t="str">
        <f>VLOOKUP(Table6[[#This Row],[Tên khoản mục]],TUKHOA_CHIPHI!$A$2:$D$42,3,FALSE)</f>
        <v>CPVC02</v>
      </c>
      <c r="H788" t="str">
        <f>VLOOKUP(Table6[[#This Row],[Tên khoản mục]],TUKHOA_CHIPHI!$A$2:$D$42,2,FALSE)</f>
        <v>Logistics</v>
      </c>
      <c r="I788" t="s">
        <v>594</v>
      </c>
      <c r="J788" s="82">
        <v>74.666666666666671</v>
      </c>
    </row>
    <row r="789" spans="1:10">
      <c r="A789" s="26">
        <v>44854</v>
      </c>
      <c r="B789" s="9" t="str">
        <f>CHOOSE(WEEKDAY(Table6[[#This Row],[Ngày]],1),"CN","T2","T3","T4","T5","T6","T7","CN")</f>
        <v>T5</v>
      </c>
      <c r="C789" t="str">
        <f>"Tháng "&amp;MONTH(Table6[[#This Row],[Ngày]]) &amp; "/" &amp;YEAR(Table6[[#This Row],[Ngày]])</f>
        <v>Tháng 10/2022</v>
      </c>
      <c r="D789" t="str">
        <f>"Q "&amp;IF(Table6[[#This Row],[Ngày]]="","",ROUNDUP(MONTH(Table6[[#This Row],[Ngày]])/3,0)) &amp; "/" &amp;YEAR(Table6[[#This Row],[Ngày]])</f>
        <v>Q 4/2022</v>
      </c>
      <c r="E789">
        <f>YEAR(Table6[[#This Row],[Ngày]])</f>
        <v>2022</v>
      </c>
      <c r="F789" t="str">
        <f>VLOOKUP(Table6[[#This Row],[Tên khoản mục]],TUKHOA_CHIPHI!$A$2:$D$42,4,FALSE)</f>
        <v>Chi phí biển đổi</v>
      </c>
      <c r="G789" t="str">
        <f>VLOOKUP(Table6[[#This Row],[Tên khoản mục]],TUKHOA_CHIPHI!$A$2:$D$42,3,FALSE)</f>
        <v>CPVC03</v>
      </c>
      <c r="H789" t="str">
        <f>VLOOKUP(Table6[[#This Row],[Tên khoản mục]],TUKHOA_CHIPHI!$A$2:$D$42,2,FALSE)</f>
        <v>Logistics</v>
      </c>
      <c r="I789" s="16" t="s">
        <v>595</v>
      </c>
      <c r="J789" s="82">
        <v>83.37777777777778</v>
      </c>
    </row>
    <row r="790" spans="1:10">
      <c r="A790" s="26">
        <v>44854</v>
      </c>
      <c r="B790" s="9" t="str">
        <f>CHOOSE(WEEKDAY(Table6[[#This Row],[Ngày]],1),"CN","T2","T3","T4","T5","T6","T7","CN")</f>
        <v>T5</v>
      </c>
      <c r="C790" t="str">
        <f>"Tháng "&amp;MONTH(Table6[[#This Row],[Ngày]]) &amp; "/" &amp;YEAR(Table6[[#This Row],[Ngày]])</f>
        <v>Tháng 10/2022</v>
      </c>
      <c r="D790" t="str">
        <f>"Q "&amp;IF(Table6[[#This Row],[Ngày]]="","",ROUNDUP(MONTH(Table6[[#This Row],[Ngày]])/3,0)) &amp; "/" &amp;YEAR(Table6[[#This Row],[Ngày]])</f>
        <v>Q 4/2022</v>
      </c>
      <c r="E790">
        <f>YEAR(Table6[[#This Row],[Ngày]])</f>
        <v>2022</v>
      </c>
      <c r="F790" t="str">
        <f>VLOOKUP(Table6[[#This Row],[Tên khoản mục]],TUKHOA_CHIPHI!$A$2:$D$42,4,FALSE)</f>
        <v>Chi phí biển đổi</v>
      </c>
      <c r="G790" t="str">
        <f>VLOOKUP(Table6[[#This Row],[Tên khoản mục]],TUKHOA_CHIPHI!$A$2:$D$42,3,FALSE)</f>
        <v>CPVC04</v>
      </c>
      <c r="H790" t="str">
        <f>VLOOKUP(Table6[[#This Row],[Tên khoản mục]],TUKHOA_CHIPHI!$A$2:$D$42,2,FALSE)</f>
        <v>Logistics</v>
      </c>
      <c r="I790" s="16" t="s">
        <v>596</v>
      </c>
      <c r="J790" s="82">
        <v>128.79999999999998</v>
      </c>
    </row>
    <row r="791" spans="1:10">
      <c r="A791" s="26">
        <v>44854</v>
      </c>
      <c r="B791" s="9" t="str">
        <f>CHOOSE(WEEKDAY(Table6[[#This Row],[Ngày]],1),"CN","T2","T3","T4","T5","T6","T7","CN")</f>
        <v>T5</v>
      </c>
      <c r="C791" t="str">
        <f>"Tháng "&amp;MONTH(Table6[[#This Row],[Ngày]]) &amp; "/" &amp;YEAR(Table6[[#This Row],[Ngày]])</f>
        <v>Tháng 10/2022</v>
      </c>
      <c r="D791" t="str">
        <f>"Q "&amp;IF(Table6[[#This Row],[Ngày]]="","",ROUNDUP(MONTH(Table6[[#This Row],[Ngày]])/3,0)) &amp; "/" &amp;YEAR(Table6[[#This Row],[Ngày]])</f>
        <v>Q 4/2022</v>
      </c>
      <c r="E791">
        <f>YEAR(Table6[[#This Row],[Ngày]])</f>
        <v>2022</v>
      </c>
      <c r="F791" t="str">
        <f>VLOOKUP(Table6[[#This Row],[Tên khoản mục]],TUKHOA_CHIPHI!$A$2:$D$42,4,FALSE)</f>
        <v>Chi phí biển đổi</v>
      </c>
      <c r="G791" t="str">
        <f>VLOOKUP(Table6[[#This Row],[Tên khoản mục]],TUKHOA_CHIPHI!$A$2:$D$42,3,FALSE)</f>
        <v>CPMRFB01</v>
      </c>
      <c r="H791" t="str">
        <f>VLOOKUP(Table6[[#This Row],[Tên khoản mục]],TUKHOA_CHIPHI!$A$2:$D$42,2,FALSE)</f>
        <v>Marketing</v>
      </c>
      <c r="I791" s="16" t="s">
        <v>632</v>
      </c>
      <c r="J791" s="82">
        <v>1797</v>
      </c>
    </row>
    <row r="792" spans="1:10">
      <c r="A792" s="26">
        <v>44854</v>
      </c>
      <c r="B792" s="9" t="str">
        <f>CHOOSE(WEEKDAY(Table6[[#This Row],[Ngày]],1),"CN","T2","T3","T4","T5","T6","T7","CN")</f>
        <v>T5</v>
      </c>
      <c r="C792" t="str">
        <f>"Tháng "&amp;MONTH(Table6[[#This Row],[Ngày]]) &amp; "/" &amp;YEAR(Table6[[#This Row],[Ngày]])</f>
        <v>Tháng 10/2022</v>
      </c>
      <c r="D792" t="str">
        <f>"Q "&amp;IF(Table6[[#This Row],[Ngày]]="","",ROUNDUP(MONTH(Table6[[#This Row],[Ngày]])/3,0)) &amp; "/" &amp;YEAR(Table6[[#This Row],[Ngày]])</f>
        <v>Q 4/2022</v>
      </c>
      <c r="E792">
        <f>YEAR(Table6[[#This Row],[Ngày]])</f>
        <v>2022</v>
      </c>
      <c r="F792" t="str">
        <f>VLOOKUP(Table6[[#This Row],[Tên khoản mục]],TUKHOA_CHIPHI!$A$2:$D$42,4,FALSE)</f>
        <v>Chi phí biển đổi</v>
      </c>
      <c r="G792" t="str">
        <f>VLOOKUP(Table6[[#This Row],[Tên khoản mục]],TUKHOA_CHIPHI!$A$2:$D$42,3,FALSE)</f>
        <v>CPMRFB02</v>
      </c>
      <c r="H792" t="str">
        <f>VLOOKUP(Table6[[#This Row],[Tên khoản mục]],TUKHOA_CHIPHI!$A$2:$D$42,2,FALSE)</f>
        <v>Marketing</v>
      </c>
      <c r="I792" s="16" t="s">
        <v>633</v>
      </c>
      <c r="J792" s="82">
        <v>1873</v>
      </c>
    </row>
    <row r="793" spans="1:10">
      <c r="A793" s="26">
        <v>44854</v>
      </c>
      <c r="B793" s="9" t="str">
        <f>CHOOSE(WEEKDAY(Table6[[#This Row],[Ngày]],1),"CN","T2","T3","T4","T5","T6","T7","CN")</f>
        <v>T5</v>
      </c>
      <c r="C793" t="str">
        <f>"Tháng "&amp;MONTH(Table6[[#This Row],[Ngày]]) &amp; "/" &amp;YEAR(Table6[[#This Row],[Ngày]])</f>
        <v>Tháng 10/2022</v>
      </c>
      <c r="D793" t="str">
        <f>"Q "&amp;IF(Table6[[#This Row],[Ngày]]="","",ROUNDUP(MONTH(Table6[[#This Row],[Ngày]])/3,0)) &amp; "/" &amp;YEAR(Table6[[#This Row],[Ngày]])</f>
        <v>Q 4/2022</v>
      </c>
      <c r="E793">
        <f>YEAR(Table6[[#This Row],[Ngày]])</f>
        <v>2022</v>
      </c>
      <c r="F793" t="str">
        <f>VLOOKUP(Table6[[#This Row],[Tên khoản mục]],TUKHOA_CHIPHI!$A$2:$D$42,4,FALSE)</f>
        <v>Chi phí biển đổi</v>
      </c>
      <c r="G793" t="str">
        <f>VLOOKUP(Table6[[#This Row],[Tên khoản mục]],TUKHOA_CHIPHI!$A$2:$D$42,3,FALSE)</f>
        <v>CPMRYTB01</v>
      </c>
      <c r="H793" t="str">
        <f>VLOOKUP(Table6[[#This Row],[Tên khoản mục]],TUKHOA_CHIPHI!$A$2:$D$42,2,FALSE)</f>
        <v>Marketing</v>
      </c>
      <c r="I793" s="16" t="s">
        <v>636</v>
      </c>
      <c r="J793" s="82">
        <v>1750</v>
      </c>
    </row>
    <row r="794" spans="1:10">
      <c r="A794" s="26">
        <v>44854</v>
      </c>
      <c r="B794" s="9" t="str">
        <f>CHOOSE(WEEKDAY(Table6[[#This Row],[Ngày]],1),"CN","T2","T3","T4","T5","T6","T7","CN")</f>
        <v>T5</v>
      </c>
      <c r="C794" t="str">
        <f>"Tháng "&amp;MONTH(Table6[[#This Row],[Ngày]]) &amp; "/" &amp;YEAR(Table6[[#This Row],[Ngày]])</f>
        <v>Tháng 10/2022</v>
      </c>
      <c r="D794" t="str">
        <f>"Q "&amp;IF(Table6[[#This Row],[Ngày]]="","",ROUNDUP(MONTH(Table6[[#This Row],[Ngày]])/3,0)) &amp; "/" &amp;YEAR(Table6[[#This Row],[Ngày]])</f>
        <v>Q 4/2022</v>
      </c>
      <c r="E794">
        <f>YEAR(Table6[[#This Row],[Ngày]])</f>
        <v>2022</v>
      </c>
      <c r="F794" t="str">
        <f>VLOOKUP(Table6[[#This Row],[Tên khoản mục]],TUKHOA_CHIPHI!$A$2:$D$42,4,FALSE)</f>
        <v>Chi phí biển đổi</v>
      </c>
      <c r="G794" t="str">
        <f>VLOOKUP(Table6[[#This Row],[Tên khoản mục]],TUKHOA_CHIPHI!$A$2:$D$42,3,FALSE)</f>
        <v>CPMRYTB01</v>
      </c>
      <c r="H794" t="str">
        <f>VLOOKUP(Table6[[#This Row],[Tên khoản mục]],TUKHOA_CHIPHI!$A$2:$D$42,2,FALSE)</f>
        <v>Marketing</v>
      </c>
      <c r="I794" s="16" t="s">
        <v>636</v>
      </c>
      <c r="J794" s="82">
        <v>1695</v>
      </c>
    </row>
    <row r="795" spans="1:10">
      <c r="A795" s="26">
        <v>44853</v>
      </c>
      <c r="B795" s="9" t="str">
        <f>CHOOSE(WEEKDAY(Table6[[#This Row],[Ngày]],1),"CN","T2","T3","T4","T5","T6","T7","CN")</f>
        <v>T4</v>
      </c>
      <c r="C795" t="str">
        <f>"Tháng "&amp;MONTH(Table6[[#This Row],[Ngày]]) &amp; "/" &amp;YEAR(Table6[[#This Row],[Ngày]])</f>
        <v>Tháng 10/2022</v>
      </c>
      <c r="D795" t="str">
        <f>"Q "&amp;IF(Table6[[#This Row],[Ngày]]="","",ROUNDUP(MONTH(Table6[[#This Row],[Ngày]])/3,0)) &amp; "/" &amp;YEAR(Table6[[#This Row],[Ngày]])</f>
        <v>Q 4/2022</v>
      </c>
      <c r="E795">
        <f>YEAR(Table6[[#This Row],[Ngày]])</f>
        <v>2022</v>
      </c>
      <c r="F795" t="str">
        <f>VLOOKUP(Table6[[#This Row],[Tên khoản mục]],TUKHOA_CHIPHI!$A$2:$D$42,4,FALSE)</f>
        <v>Chi phí biển đổi</v>
      </c>
      <c r="G795" t="str">
        <f>VLOOKUP(Table6[[#This Row],[Tên khoản mục]],TUKHOA_CHIPHI!$A$2:$D$42,3,FALSE)</f>
        <v>CPMREC01</v>
      </c>
      <c r="H795" t="str">
        <f>VLOOKUP(Table6[[#This Row],[Tên khoản mục]],TUKHOA_CHIPHI!$A$2:$D$42,2,FALSE)</f>
        <v>Marketing</v>
      </c>
      <c r="I795" s="16" t="s">
        <v>641</v>
      </c>
      <c r="J795" s="82">
        <v>1696</v>
      </c>
    </row>
    <row r="796" spans="1:10">
      <c r="A796" s="26">
        <v>44853</v>
      </c>
      <c r="B796" s="9" t="str">
        <f>CHOOSE(WEEKDAY(Table6[[#This Row],[Ngày]],1),"CN","T2","T3","T4","T5","T6","T7","CN")</f>
        <v>T4</v>
      </c>
      <c r="C796" t="str">
        <f>"Tháng "&amp;MONTH(Table6[[#This Row],[Ngày]]) &amp; "/" &amp;YEAR(Table6[[#This Row],[Ngày]])</f>
        <v>Tháng 10/2022</v>
      </c>
      <c r="D796" t="str">
        <f>"Q "&amp;IF(Table6[[#This Row],[Ngày]]="","",ROUNDUP(MONTH(Table6[[#This Row],[Ngày]])/3,0)) &amp; "/" &amp;YEAR(Table6[[#This Row],[Ngày]])</f>
        <v>Q 4/2022</v>
      </c>
      <c r="E796">
        <f>YEAR(Table6[[#This Row],[Ngày]])</f>
        <v>2022</v>
      </c>
      <c r="F796" t="str">
        <f>VLOOKUP(Table6[[#This Row],[Tên khoản mục]],TUKHOA_CHIPHI!$A$2:$D$42,4,FALSE)</f>
        <v>Chi phí biển đổi</v>
      </c>
      <c r="G796" t="str">
        <f>VLOOKUP(Table6[[#This Row],[Tên khoản mục]],TUKHOA_CHIPHI!$A$2:$D$42,3,FALSE)</f>
        <v>CPMREC02</v>
      </c>
      <c r="H796" t="str">
        <f>VLOOKUP(Table6[[#This Row],[Tên khoản mục]],TUKHOA_CHIPHI!$A$2:$D$42,2,FALSE)</f>
        <v>Marketing</v>
      </c>
      <c r="I796" s="16" t="s">
        <v>642</v>
      </c>
      <c r="J796" s="82">
        <v>1718</v>
      </c>
    </row>
    <row r="797" spans="1:10">
      <c r="A797" s="26">
        <v>44853</v>
      </c>
      <c r="B797" s="9" t="str">
        <f>CHOOSE(WEEKDAY(Table6[[#This Row],[Ngày]],1),"CN","T2","T3","T4","T5","T6","T7","CN")</f>
        <v>T4</v>
      </c>
      <c r="C797" t="str">
        <f>"Tháng "&amp;MONTH(Table6[[#This Row],[Ngày]]) &amp; "/" &amp;YEAR(Table6[[#This Row],[Ngày]])</f>
        <v>Tháng 10/2022</v>
      </c>
      <c r="D797" t="str">
        <f>"Q "&amp;IF(Table6[[#This Row],[Ngày]]="","",ROUNDUP(MONTH(Table6[[#This Row],[Ngày]])/3,0)) &amp; "/" &amp;YEAR(Table6[[#This Row],[Ngày]])</f>
        <v>Q 4/2022</v>
      </c>
      <c r="E797">
        <f>YEAR(Table6[[#This Row],[Ngày]])</f>
        <v>2022</v>
      </c>
      <c r="F797" t="str">
        <f>VLOOKUP(Table6[[#This Row],[Tên khoản mục]],TUKHOA_CHIPHI!$A$2:$D$42,4,FALSE)</f>
        <v>Chi phí biển đổi</v>
      </c>
      <c r="G797" t="str">
        <f>VLOOKUP(Table6[[#This Row],[Tên khoản mục]],TUKHOA_CHIPHI!$A$2:$D$42,3,FALSE)</f>
        <v>CPPFA01</v>
      </c>
      <c r="H797" t="str">
        <f>VLOOKUP(Table6[[#This Row],[Tên khoản mục]],TUKHOA_CHIPHI!$A$2:$D$42,2,FALSE)</f>
        <v>Platform fee - Amazon</v>
      </c>
      <c r="I797" s="16" t="s">
        <v>643</v>
      </c>
      <c r="J797" s="82">
        <v>4198</v>
      </c>
    </row>
    <row r="798" spans="1:10">
      <c r="A798" s="26">
        <v>44853</v>
      </c>
      <c r="B798" s="9" t="str">
        <f>CHOOSE(WEEKDAY(Table6[[#This Row],[Ngày]],1),"CN","T2","T3","T4","T5","T6","T7","CN")</f>
        <v>T4</v>
      </c>
      <c r="C798" t="str">
        <f>"Tháng "&amp;MONTH(Table6[[#This Row],[Ngày]]) &amp; "/" &amp;YEAR(Table6[[#This Row],[Ngày]])</f>
        <v>Tháng 10/2022</v>
      </c>
      <c r="D798" t="str">
        <f>"Q "&amp;IF(Table6[[#This Row],[Ngày]]="","",ROUNDUP(MONTH(Table6[[#This Row],[Ngày]])/3,0)) &amp; "/" &amp;YEAR(Table6[[#This Row],[Ngày]])</f>
        <v>Q 4/2022</v>
      </c>
      <c r="E798">
        <f>YEAR(Table6[[#This Row],[Ngày]])</f>
        <v>2022</v>
      </c>
      <c r="F798" t="str">
        <f>VLOOKUP(Table6[[#This Row],[Tên khoản mục]],TUKHOA_CHIPHI!$A$2:$D$42,4,FALSE)</f>
        <v>Chi phí biển đổi</v>
      </c>
      <c r="G798" t="str">
        <f>VLOOKUP(Table6[[#This Row],[Tên khoản mục]],TUKHOA_CHIPHI!$A$2:$D$42,3,FALSE)</f>
        <v>CPPFA02</v>
      </c>
      <c r="H798" t="str">
        <f>VLOOKUP(Table6[[#This Row],[Tên khoản mục]],TUKHOA_CHIPHI!$A$2:$D$42,2,FALSE)</f>
        <v>Platform fee - Amazon</v>
      </c>
      <c r="I798" s="16" t="s">
        <v>644</v>
      </c>
      <c r="J798" s="82">
        <v>4295</v>
      </c>
    </row>
    <row r="799" spans="1:10">
      <c r="A799" s="26">
        <v>44853</v>
      </c>
      <c r="B799" s="9" t="str">
        <f>CHOOSE(WEEKDAY(Table6[[#This Row],[Ngày]],1),"CN","T2","T3","T4","T5","T6","T7","CN")</f>
        <v>T4</v>
      </c>
      <c r="C799" t="str">
        <f>"Tháng "&amp;MONTH(Table6[[#This Row],[Ngày]]) &amp; "/" &amp;YEAR(Table6[[#This Row],[Ngày]])</f>
        <v>Tháng 10/2022</v>
      </c>
      <c r="D799" t="str">
        <f>"Q "&amp;IF(Table6[[#This Row],[Ngày]]="","",ROUNDUP(MONTH(Table6[[#This Row],[Ngày]])/3,0)) &amp; "/" &amp;YEAR(Table6[[#This Row],[Ngày]])</f>
        <v>Q 4/2022</v>
      </c>
      <c r="E799">
        <f>YEAR(Table6[[#This Row],[Ngày]])</f>
        <v>2022</v>
      </c>
      <c r="F799" t="str">
        <f>VLOOKUP(Table6[[#This Row],[Tên khoản mục]],TUKHOA_CHIPHI!$A$2:$D$42,4,FALSE)</f>
        <v>Chi phí biển đổi</v>
      </c>
      <c r="G799" t="str">
        <f>VLOOKUP(Table6[[#This Row],[Tên khoản mục]],TUKHOA_CHIPHI!$A$2:$D$42,3,FALSE)</f>
        <v>CPPFA03</v>
      </c>
      <c r="H799" t="str">
        <f>VLOOKUP(Table6[[#This Row],[Tên khoản mục]],TUKHOA_CHIPHI!$A$2:$D$42,2,FALSE)</f>
        <v>Platform fee - Amazon</v>
      </c>
      <c r="I799" s="16" t="s">
        <v>645</v>
      </c>
      <c r="J799" s="82">
        <v>4163</v>
      </c>
    </row>
    <row r="800" spans="1:10">
      <c r="A800" s="26">
        <v>44853</v>
      </c>
      <c r="B800" s="9" t="str">
        <f>CHOOSE(WEEKDAY(Table6[[#This Row],[Ngày]],1),"CN","T2","T3","T4","T5","T6","T7","CN")</f>
        <v>T4</v>
      </c>
      <c r="C800" t="str">
        <f>"Tháng "&amp;MONTH(Table6[[#This Row],[Ngày]]) &amp; "/" &amp;YEAR(Table6[[#This Row],[Ngày]])</f>
        <v>Tháng 10/2022</v>
      </c>
      <c r="D800" t="str">
        <f>"Q "&amp;IF(Table6[[#This Row],[Ngày]]="","",ROUNDUP(MONTH(Table6[[#This Row],[Ngày]])/3,0)) &amp; "/" &amp;YEAR(Table6[[#This Row],[Ngày]])</f>
        <v>Q 4/2022</v>
      </c>
      <c r="E800">
        <f>YEAR(Table6[[#This Row],[Ngày]])</f>
        <v>2022</v>
      </c>
      <c r="F800" t="str">
        <f>VLOOKUP(Table6[[#This Row],[Tên khoản mục]],TUKHOA_CHIPHI!$A$2:$D$42,4,FALSE)</f>
        <v>Chi phí biển đổi</v>
      </c>
      <c r="G800" t="str">
        <f>VLOOKUP(Table6[[#This Row],[Tên khoản mục]],TUKHOA_CHIPHI!$A$2:$D$42,3,FALSE)</f>
        <v>CPPFA04</v>
      </c>
      <c r="H800" t="str">
        <f>VLOOKUP(Table6[[#This Row],[Tên khoản mục]],TUKHOA_CHIPHI!$A$2:$D$42,2,FALSE)</f>
        <v>Platform fee - Amazon</v>
      </c>
      <c r="I800" s="16" t="s">
        <v>646</v>
      </c>
      <c r="J800" s="82">
        <v>4175</v>
      </c>
    </row>
    <row r="801" spans="1:10">
      <c r="A801" s="26">
        <v>44853</v>
      </c>
      <c r="B801" s="9" t="str">
        <f>CHOOSE(WEEKDAY(Table6[[#This Row],[Ngày]],1),"CN","T2","T3","T4","T5","T6","T7","CN")</f>
        <v>T4</v>
      </c>
      <c r="C801" t="str">
        <f>"Tháng "&amp;MONTH(Table6[[#This Row],[Ngày]]) &amp; "/" &amp;YEAR(Table6[[#This Row],[Ngày]])</f>
        <v>Tháng 10/2022</v>
      </c>
      <c r="D801" t="str">
        <f>"Q "&amp;IF(Table6[[#This Row],[Ngày]]="","",ROUNDUP(MONTH(Table6[[#This Row],[Ngày]])/3,0)) &amp; "/" &amp;YEAR(Table6[[#This Row],[Ngày]])</f>
        <v>Q 4/2022</v>
      </c>
      <c r="E801">
        <f>YEAR(Table6[[#This Row],[Ngày]])</f>
        <v>2022</v>
      </c>
      <c r="F801" t="str">
        <f>VLOOKUP(Table6[[#This Row],[Tên khoản mục]],TUKHOA_CHIPHI!$A$2:$D$42,4,FALSE)</f>
        <v>Chi phí biển đổi</v>
      </c>
      <c r="G801" t="str">
        <f>VLOOKUP(Table6[[#This Row],[Tên khoản mục]],TUKHOA_CHIPHI!$A$2:$D$42,3,FALSE)</f>
        <v>CPPFA05</v>
      </c>
      <c r="H801" t="str">
        <f>VLOOKUP(Table6[[#This Row],[Tên khoản mục]],TUKHOA_CHIPHI!$A$2:$D$42,2,FALSE)</f>
        <v>Platform fee - Amazon</v>
      </c>
      <c r="I801" s="16" t="s">
        <v>647</v>
      </c>
      <c r="J801" s="82">
        <v>4172</v>
      </c>
    </row>
    <row r="802" spans="1:10">
      <c r="A802" s="26">
        <v>44853</v>
      </c>
      <c r="B802" s="9" t="str">
        <f>CHOOSE(WEEKDAY(Table6[[#This Row],[Ngày]],1),"CN","T2","T3","T4","T5","T6","T7","CN")</f>
        <v>T4</v>
      </c>
      <c r="C802" t="str">
        <f>"Tháng "&amp;MONTH(Table6[[#This Row],[Ngày]]) &amp; "/" &amp;YEAR(Table6[[#This Row],[Ngày]])</f>
        <v>Tháng 10/2022</v>
      </c>
      <c r="D802" t="str">
        <f>"Q "&amp;IF(Table6[[#This Row],[Ngày]]="","",ROUNDUP(MONTH(Table6[[#This Row],[Ngày]])/3,0)) &amp; "/" &amp;YEAR(Table6[[#This Row],[Ngày]])</f>
        <v>Q 4/2022</v>
      </c>
      <c r="E802">
        <f>YEAR(Table6[[#This Row],[Ngày]])</f>
        <v>2022</v>
      </c>
      <c r="F802" t="str">
        <f>VLOOKUP(Table6[[#This Row],[Tên khoản mục]],TUKHOA_CHIPHI!$A$2:$D$42,4,FALSE)</f>
        <v>Chi phí biển đổi</v>
      </c>
      <c r="G802" t="str">
        <f>VLOOKUP(Table6[[#This Row],[Tên khoản mục]],TUKHOA_CHIPHI!$A$2:$D$42,3,FALSE)</f>
        <v>CPPFA06</v>
      </c>
      <c r="H802" t="str">
        <f>VLOOKUP(Table6[[#This Row],[Tên khoản mục]],TUKHOA_CHIPHI!$A$2:$D$42,2,FALSE)</f>
        <v>Platform fee - Amazon</v>
      </c>
      <c r="I802" s="16" t="s">
        <v>648</v>
      </c>
      <c r="J802" s="82">
        <v>4118</v>
      </c>
    </row>
    <row r="803" spans="1:10">
      <c r="A803" s="26">
        <v>44853</v>
      </c>
      <c r="B803" s="9" t="str">
        <f>CHOOSE(WEEKDAY(Table6[[#This Row],[Ngày]],1),"CN","T2","T3","T4","T5","T6","T7","CN")</f>
        <v>T4</v>
      </c>
      <c r="C803" t="str">
        <f>"Tháng "&amp;MONTH(Table6[[#This Row],[Ngày]]) &amp; "/" &amp;YEAR(Table6[[#This Row],[Ngày]])</f>
        <v>Tháng 10/2022</v>
      </c>
      <c r="D803" t="str">
        <f>"Q "&amp;IF(Table6[[#This Row],[Ngày]]="","",ROUNDUP(MONTH(Table6[[#This Row],[Ngày]])/3,0)) &amp; "/" &amp;YEAR(Table6[[#This Row],[Ngày]])</f>
        <v>Q 4/2022</v>
      </c>
      <c r="E803">
        <f>YEAR(Table6[[#This Row],[Ngày]])</f>
        <v>2022</v>
      </c>
      <c r="F803" t="str">
        <f>VLOOKUP(Table6[[#This Row],[Tên khoản mục]],TUKHOA_CHIPHI!$A$2:$D$42,4,FALSE)</f>
        <v>Chi phí biển đổi</v>
      </c>
      <c r="G803" t="str">
        <f>VLOOKUP(Table6[[#This Row],[Tên khoản mục]],TUKHOA_CHIPHI!$A$2:$D$42,3,FALSE)</f>
        <v>CPPFE01</v>
      </c>
      <c r="H803" t="str">
        <f>VLOOKUP(Table6[[#This Row],[Tên khoản mục]],TUKHOA_CHIPHI!$A$2:$D$42,2,FALSE)</f>
        <v>Platform fee - Etsy</v>
      </c>
      <c r="I803" s="16" t="s">
        <v>649</v>
      </c>
      <c r="J803" s="82">
        <v>2153</v>
      </c>
    </row>
    <row r="804" spans="1:10">
      <c r="A804" s="26">
        <v>44853</v>
      </c>
      <c r="B804" s="9" t="str">
        <f>CHOOSE(WEEKDAY(Table6[[#This Row],[Ngày]],1),"CN","T2","T3","T4","T5","T6","T7","CN")</f>
        <v>T4</v>
      </c>
      <c r="C804" t="str">
        <f>"Tháng "&amp;MONTH(Table6[[#This Row],[Ngày]]) &amp; "/" &amp;YEAR(Table6[[#This Row],[Ngày]])</f>
        <v>Tháng 10/2022</v>
      </c>
      <c r="D804" t="str">
        <f>"Q "&amp;IF(Table6[[#This Row],[Ngày]]="","",ROUNDUP(MONTH(Table6[[#This Row],[Ngày]])/3,0)) &amp; "/" &amp;YEAR(Table6[[#This Row],[Ngày]])</f>
        <v>Q 4/2022</v>
      </c>
      <c r="E804">
        <f>YEAR(Table6[[#This Row],[Ngày]])</f>
        <v>2022</v>
      </c>
      <c r="F804" t="str">
        <f>VLOOKUP(Table6[[#This Row],[Tên khoản mục]],TUKHOA_CHIPHI!$A$2:$D$42,4,FALSE)</f>
        <v>Chi phí biển đổi</v>
      </c>
      <c r="G804" t="str">
        <f>VLOOKUP(Table6[[#This Row],[Tên khoản mục]],TUKHOA_CHIPHI!$A$2:$D$42,3,FALSE)</f>
        <v>CPPFE02</v>
      </c>
      <c r="H804" t="str">
        <f>VLOOKUP(Table6[[#This Row],[Tên khoản mục]],TUKHOA_CHIPHI!$A$2:$D$42,2,FALSE)</f>
        <v>Platform fee - Etsy</v>
      </c>
      <c r="I804" s="16" t="s">
        <v>650</v>
      </c>
      <c r="J804" s="82">
        <v>2149</v>
      </c>
    </row>
    <row r="805" spans="1:10">
      <c r="A805" s="26">
        <v>44849</v>
      </c>
      <c r="B805" s="9" t="str">
        <f>CHOOSE(WEEKDAY(Table6[[#This Row],[Ngày]],1),"CN","T2","T3","T4","T5","T6","T7","CN")</f>
        <v>T7</v>
      </c>
      <c r="C805" t="str">
        <f>"Tháng "&amp;MONTH(Table6[[#This Row],[Ngày]]) &amp; "/" &amp;YEAR(Table6[[#This Row],[Ngày]])</f>
        <v>Tháng 10/2022</v>
      </c>
      <c r="D805" t="str">
        <f>"Q "&amp;IF(Table6[[#This Row],[Ngày]]="","",ROUNDUP(MONTH(Table6[[#This Row],[Ngày]])/3,0)) &amp; "/" &amp;YEAR(Table6[[#This Row],[Ngày]])</f>
        <v>Q 4/2022</v>
      </c>
      <c r="E805">
        <f>YEAR(Table6[[#This Row],[Ngày]])</f>
        <v>2022</v>
      </c>
      <c r="F805" t="str">
        <f>VLOOKUP(Table6[[#This Row],[Tên khoản mục]],TUKHOA_CHIPHI!$A$2:$D$42,4,FALSE)</f>
        <v>Chi phí biển đổi</v>
      </c>
      <c r="G805" t="str">
        <f>VLOOKUP(Table6[[#This Row],[Tên khoản mục]],TUKHOA_CHIPHI!$A$2:$D$42,3,FALSE)</f>
        <v>CPPFE03</v>
      </c>
      <c r="H805" t="str">
        <f>VLOOKUP(Table6[[#This Row],[Tên khoản mục]],TUKHOA_CHIPHI!$A$2:$D$42,2,FALSE)</f>
        <v>Platform fee - Etsy</v>
      </c>
      <c r="I805" s="16" t="s">
        <v>651</v>
      </c>
      <c r="J805" s="82">
        <v>2142</v>
      </c>
    </row>
    <row r="806" spans="1:10">
      <c r="A806" s="26">
        <v>44849</v>
      </c>
      <c r="B806" s="9" t="str">
        <f>CHOOSE(WEEKDAY(Table6[[#This Row],[Ngày]],1),"CN","T2","T3","T4","T5","T6","T7","CN")</f>
        <v>T7</v>
      </c>
      <c r="C806" t="str">
        <f>"Tháng "&amp;MONTH(Table6[[#This Row],[Ngày]]) &amp; "/" &amp;YEAR(Table6[[#This Row],[Ngày]])</f>
        <v>Tháng 10/2022</v>
      </c>
      <c r="D806" t="str">
        <f>"Q "&amp;IF(Table6[[#This Row],[Ngày]]="","",ROUNDUP(MONTH(Table6[[#This Row],[Ngày]])/3,0)) &amp; "/" &amp;YEAR(Table6[[#This Row],[Ngày]])</f>
        <v>Q 4/2022</v>
      </c>
      <c r="E806">
        <f>YEAR(Table6[[#This Row],[Ngày]])</f>
        <v>2022</v>
      </c>
      <c r="F806" t="str">
        <f>VLOOKUP(Table6[[#This Row],[Tên khoản mục]],TUKHOA_CHIPHI!$A$2:$D$42,4,FALSE)</f>
        <v>Chi phí biển đổi</v>
      </c>
      <c r="G806" t="str">
        <f>VLOOKUP(Table6[[#This Row],[Tên khoản mục]],TUKHOA_CHIPHI!$A$2:$D$42,3,FALSE)</f>
        <v>CPPFE04</v>
      </c>
      <c r="H806" t="str">
        <f>VLOOKUP(Table6[[#This Row],[Tên khoản mục]],TUKHOA_CHIPHI!$A$2:$D$42,2,FALSE)</f>
        <v>Platform fee - Etsy</v>
      </c>
      <c r="I806" s="16" t="s">
        <v>652</v>
      </c>
      <c r="J806" s="82">
        <v>2097</v>
      </c>
    </row>
    <row r="807" spans="1:10">
      <c r="A807" s="26">
        <v>44849</v>
      </c>
      <c r="B807" s="9" t="str">
        <f>CHOOSE(WEEKDAY(Table6[[#This Row],[Ngày]],1),"CN","T2","T3","T4","T5","T6","T7","CN")</f>
        <v>T7</v>
      </c>
      <c r="C807" t="str">
        <f>"Tháng "&amp;MONTH(Table6[[#This Row],[Ngày]]) &amp; "/" &amp;YEAR(Table6[[#This Row],[Ngày]])</f>
        <v>Tháng 10/2022</v>
      </c>
      <c r="D807" t="str">
        <f>"Q "&amp;IF(Table6[[#This Row],[Ngày]]="","",ROUNDUP(MONTH(Table6[[#This Row],[Ngày]])/3,0)) &amp; "/" &amp;YEAR(Table6[[#This Row],[Ngày]])</f>
        <v>Q 4/2022</v>
      </c>
      <c r="E807">
        <f>YEAR(Table6[[#This Row],[Ngày]])</f>
        <v>2022</v>
      </c>
      <c r="F807" t="str">
        <f>VLOOKUP(Table6[[#This Row],[Tên khoản mục]],TUKHOA_CHIPHI!$A$2:$D$42,4,FALSE)</f>
        <v>Chi phí biển đổi</v>
      </c>
      <c r="G807" t="str">
        <f>VLOOKUP(Table6[[#This Row],[Tên khoản mục]],TUKHOA_CHIPHI!$A$2:$D$42,3,FALSE)</f>
        <v>CPPFE05</v>
      </c>
      <c r="H807" t="str">
        <f>VLOOKUP(Table6[[#This Row],[Tên khoản mục]],TUKHOA_CHIPHI!$A$2:$D$42,2,FALSE)</f>
        <v>Platform fee - Etsy</v>
      </c>
      <c r="I807" s="16" t="s">
        <v>653</v>
      </c>
      <c r="J807" s="82">
        <v>2186</v>
      </c>
    </row>
    <row r="808" spans="1:10">
      <c r="A808" s="26">
        <v>44849</v>
      </c>
      <c r="B808" s="9" t="str">
        <f>CHOOSE(WEEKDAY(Table6[[#This Row],[Ngày]],1),"CN","T2","T3","T4","T5","T6","T7","CN")</f>
        <v>T7</v>
      </c>
      <c r="C808" t="str">
        <f>"Tháng "&amp;MONTH(Table6[[#This Row],[Ngày]]) &amp; "/" &amp;YEAR(Table6[[#This Row],[Ngày]])</f>
        <v>Tháng 10/2022</v>
      </c>
      <c r="D808" t="str">
        <f>"Q "&amp;IF(Table6[[#This Row],[Ngày]]="","",ROUNDUP(MONTH(Table6[[#This Row],[Ngày]])/3,0)) &amp; "/" &amp;YEAR(Table6[[#This Row],[Ngày]])</f>
        <v>Q 4/2022</v>
      </c>
      <c r="E808">
        <f>YEAR(Table6[[#This Row],[Ngày]])</f>
        <v>2022</v>
      </c>
      <c r="F808" t="str">
        <f>VLOOKUP(Table6[[#This Row],[Tên khoản mục]],TUKHOA_CHIPHI!$A$2:$D$42,4,FALSE)</f>
        <v>Chi phí biển đổi</v>
      </c>
      <c r="G808" t="str">
        <f>VLOOKUP(Table6[[#This Row],[Tên khoản mục]],TUKHOA_CHIPHI!$A$2:$D$42,3,FALSE)</f>
        <v>CPPFE06</v>
      </c>
      <c r="H808" t="str">
        <f>VLOOKUP(Table6[[#This Row],[Tên khoản mục]],TUKHOA_CHIPHI!$A$2:$D$42,2,FALSE)</f>
        <v>Platform fee - Etsy</v>
      </c>
      <c r="I808" s="27" t="s">
        <v>654</v>
      </c>
      <c r="J808" s="82">
        <v>2200</v>
      </c>
    </row>
    <row r="809" spans="1:10">
      <c r="A809" s="26">
        <v>44848</v>
      </c>
      <c r="B809" s="9" t="str">
        <f>CHOOSE(WEEKDAY(Table6[[#This Row],[Ngày]],1),"CN","T2","T3","T4","T5","T6","T7","CN")</f>
        <v>T6</v>
      </c>
      <c r="C809" t="str">
        <f>"Tháng "&amp;MONTH(Table6[[#This Row],[Ngày]]) &amp; "/" &amp;YEAR(Table6[[#This Row],[Ngày]])</f>
        <v>Tháng 10/2022</v>
      </c>
      <c r="D809" t="str">
        <f>"Q "&amp;IF(Table6[[#This Row],[Ngày]]="","",ROUNDUP(MONTH(Table6[[#This Row],[Ngày]])/3,0)) &amp; "/" &amp;YEAR(Table6[[#This Row],[Ngày]])</f>
        <v>Q 4/2022</v>
      </c>
      <c r="E809">
        <f>YEAR(Table6[[#This Row],[Ngày]])</f>
        <v>2022</v>
      </c>
      <c r="F809" t="str">
        <f>VLOOKUP(Table6[[#This Row],[Tên khoản mục]],TUKHOA_CHIPHI!$A$2:$D$42,4,FALSE)</f>
        <v>Chi phí cố định</v>
      </c>
      <c r="G809" t="str">
        <f>VLOOKUP(Table6[[#This Row],[Tên khoản mục]],TUKHOA_CHIPHI!$A$2:$D$42,3,FALSE)</f>
        <v>CPNS01</v>
      </c>
      <c r="H809" t="str">
        <f>VLOOKUP(Table6[[#This Row],[Tên khoản mục]],TUKHOA_CHIPHI!$A$2:$D$42,2,FALSE)</f>
        <v>Nhân sự</v>
      </c>
      <c r="I809" t="s">
        <v>577</v>
      </c>
      <c r="J809" s="82">
        <v>1175</v>
      </c>
    </row>
    <row r="810" spans="1:10">
      <c r="A810" s="26">
        <v>44848</v>
      </c>
      <c r="B810" s="9" t="str">
        <f>CHOOSE(WEEKDAY(Table6[[#This Row],[Ngày]],1),"CN","T2","T3","T4","T5","T6","T7","CN")</f>
        <v>T6</v>
      </c>
      <c r="C810" t="str">
        <f>"Tháng "&amp;MONTH(Table6[[#This Row],[Ngày]]) &amp; "/" &amp;YEAR(Table6[[#This Row],[Ngày]])</f>
        <v>Tháng 10/2022</v>
      </c>
      <c r="D810" t="str">
        <f>"Q "&amp;IF(Table6[[#This Row],[Ngày]]="","",ROUNDUP(MONTH(Table6[[#This Row],[Ngày]])/3,0)) &amp; "/" &amp;YEAR(Table6[[#This Row],[Ngày]])</f>
        <v>Q 4/2022</v>
      </c>
      <c r="E810">
        <f>YEAR(Table6[[#This Row],[Ngày]])</f>
        <v>2022</v>
      </c>
      <c r="F810" t="str">
        <f>VLOOKUP(Table6[[#This Row],[Tên khoản mục]],TUKHOA_CHIPHI!$A$2:$D$42,4,FALSE)</f>
        <v>Chi phí cố định</v>
      </c>
      <c r="G810" t="str">
        <f>VLOOKUP(Table6[[#This Row],[Tên khoản mục]],TUKHOA_CHIPHI!$A$2:$D$42,3,FALSE)</f>
        <v>CPNS02</v>
      </c>
      <c r="H810" t="str">
        <f>VLOOKUP(Table6[[#This Row],[Tên khoản mục]],TUKHOA_CHIPHI!$A$2:$D$42,2,FALSE)</f>
        <v>Nhân sự</v>
      </c>
      <c r="I810" t="s">
        <v>578</v>
      </c>
      <c r="J810" s="82">
        <v>157</v>
      </c>
    </row>
    <row r="811" spans="1:10">
      <c r="A811" s="26">
        <v>44847</v>
      </c>
      <c r="B811" s="9" t="str">
        <f>CHOOSE(WEEKDAY(Table6[[#This Row],[Ngày]],1),"CN","T2","T3","T4","T5","T6","T7","CN")</f>
        <v>T5</v>
      </c>
      <c r="C811" t="str">
        <f>"Tháng "&amp;MONTH(Table6[[#This Row],[Ngày]]) &amp; "/" &amp;YEAR(Table6[[#This Row],[Ngày]])</f>
        <v>Tháng 10/2022</v>
      </c>
      <c r="D811" t="str">
        <f>"Q "&amp;IF(Table6[[#This Row],[Ngày]]="","",ROUNDUP(MONTH(Table6[[#This Row],[Ngày]])/3,0)) &amp; "/" &amp;YEAR(Table6[[#This Row],[Ngày]])</f>
        <v>Q 4/2022</v>
      </c>
      <c r="E811">
        <f>YEAR(Table6[[#This Row],[Ngày]])</f>
        <v>2022</v>
      </c>
      <c r="F811" t="str">
        <f>VLOOKUP(Table6[[#This Row],[Tên khoản mục]],TUKHOA_CHIPHI!$A$2:$D$42,4,FALSE)</f>
        <v>Chi phí cố định</v>
      </c>
      <c r="G811" t="str">
        <f>VLOOKUP(Table6[[#This Row],[Tên khoản mục]],TUKHOA_CHIPHI!$A$2:$D$42,3,FALSE)</f>
        <v>CPNS03</v>
      </c>
      <c r="H811" t="str">
        <f>VLOOKUP(Table6[[#This Row],[Tên khoản mục]],TUKHOA_CHIPHI!$A$2:$D$42,2,FALSE)</f>
        <v>Nhân sự</v>
      </c>
      <c r="I811" t="s">
        <v>579</v>
      </c>
      <c r="J811" s="82">
        <v>157</v>
      </c>
    </row>
    <row r="812" spans="1:10">
      <c r="A812" s="26">
        <v>44847</v>
      </c>
      <c r="B812" s="9" t="str">
        <f>CHOOSE(WEEKDAY(Table6[[#This Row],[Ngày]],1),"CN","T2","T3","T4","T5","T6","T7","CN")</f>
        <v>T5</v>
      </c>
      <c r="C812" t="str">
        <f>"Tháng "&amp;MONTH(Table6[[#This Row],[Ngày]]) &amp; "/" &amp;YEAR(Table6[[#This Row],[Ngày]])</f>
        <v>Tháng 10/2022</v>
      </c>
      <c r="D812" t="str">
        <f>"Q "&amp;IF(Table6[[#This Row],[Ngày]]="","",ROUNDUP(MONTH(Table6[[#This Row],[Ngày]])/3,0)) &amp; "/" &amp;YEAR(Table6[[#This Row],[Ngày]])</f>
        <v>Q 4/2022</v>
      </c>
      <c r="E812">
        <f>YEAR(Table6[[#This Row],[Ngày]])</f>
        <v>2022</v>
      </c>
      <c r="F812" t="str">
        <f>VLOOKUP(Table6[[#This Row],[Tên khoản mục]],TUKHOA_CHIPHI!$A$2:$D$42,4,FALSE)</f>
        <v>Chi phí cố định</v>
      </c>
      <c r="G812" t="str">
        <f>VLOOKUP(Table6[[#This Row],[Tên khoản mục]],TUKHOA_CHIPHI!$A$2:$D$42,3,FALSE)</f>
        <v>CPNS04</v>
      </c>
      <c r="H812" t="str">
        <f>VLOOKUP(Table6[[#This Row],[Tên khoản mục]],TUKHOA_CHIPHI!$A$2:$D$42,2,FALSE)</f>
        <v>Nhân sự</v>
      </c>
      <c r="I812" t="s">
        <v>580</v>
      </c>
      <c r="J812" s="82">
        <v>418</v>
      </c>
    </row>
    <row r="813" spans="1:10">
      <c r="A813" s="26">
        <v>44847</v>
      </c>
      <c r="B813" s="9" t="str">
        <f>CHOOSE(WEEKDAY(Table6[[#This Row],[Ngày]],1),"CN","T2","T3","T4","T5","T6","T7","CN")</f>
        <v>T5</v>
      </c>
      <c r="C813" t="str">
        <f>"Tháng "&amp;MONTH(Table6[[#This Row],[Ngày]]) &amp; "/" &amp;YEAR(Table6[[#This Row],[Ngày]])</f>
        <v>Tháng 10/2022</v>
      </c>
      <c r="D813" t="str">
        <f>"Q "&amp;IF(Table6[[#This Row],[Ngày]]="","",ROUNDUP(MONTH(Table6[[#This Row],[Ngày]])/3,0)) &amp; "/" &amp;YEAR(Table6[[#This Row],[Ngày]])</f>
        <v>Q 4/2022</v>
      </c>
      <c r="E813">
        <f>YEAR(Table6[[#This Row],[Ngày]])</f>
        <v>2022</v>
      </c>
      <c r="F813" t="str">
        <f>VLOOKUP(Table6[[#This Row],[Tên khoản mục]],TUKHOA_CHIPHI!$A$2:$D$42,4,FALSE)</f>
        <v>Chi phí cố định</v>
      </c>
      <c r="G813" t="str">
        <f>VLOOKUP(Table6[[#This Row],[Tên khoản mục]],TUKHOA_CHIPHI!$A$2:$D$42,3,FALSE)</f>
        <v>CPNS05</v>
      </c>
      <c r="H813" t="str">
        <f>VLOOKUP(Table6[[#This Row],[Tên khoản mục]],TUKHOA_CHIPHI!$A$2:$D$42,2,FALSE)</f>
        <v>Nhân sự</v>
      </c>
      <c r="I813" t="s">
        <v>581</v>
      </c>
      <c r="J813" s="82">
        <v>1490</v>
      </c>
    </row>
    <row r="814" spans="1:10">
      <c r="A814" s="26">
        <v>44846</v>
      </c>
      <c r="B814" s="9" t="str">
        <f>CHOOSE(WEEKDAY(Table6[[#This Row],[Ngày]],1),"CN","T2","T3","T4","T5","T6","T7","CN")</f>
        <v>T4</v>
      </c>
      <c r="C814" t="str">
        <f>"Tháng "&amp;MONTH(Table6[[#This Row],[Ngày]]) &amp; "/" &amp;YEAR(Table6[[#This Row],[Ngày]])</f>
        <v>Tháng 10/2022</v>
      </c>
      <c r="D814" t="str">
        <f>"Q "&amp;IF(Table6[[#This Row],[Ngày]]="","",ROUNDUP(MONTH(Table6[[#This Row],[Ngày]])/3,0)) &amp; "/" &amp;YEAR(Table6[[#This Row],[Ngày]])</f>
        <v>Q 4/2022</v>
      </c>
      <c r="E814">
        <f>YEAR(Table6[[#This Row],[Ngày]])</f>
        <v>2022</v>
      </c>
      <c r="F814" t="str">
        <f>VLOOKUP(Table6[[#This Row],[Tên khoản mục]],TUKHOA_CHIPHI!$A$2:$D$42,4,FALSE)</f>
        <v>Chi phí cố định</v>
      </c>
      <c r="G814" t="str">
        <f>VLOOKUP(Table6[[#This Row],[Tên khoản mục]],TUKHOA_CHIPHI!$A$2:$D$42,3,FALSE)</f>
        <v>CPNS06</v>
      </c>
      <c r="H814" t="str">
        <f>VLOOKUP(Table6[[#This Row],[Tên khoản mục]],TUKHOA_CHIPHI!$A$2:$D$42,2,FALSE)</f>
        <v>Nhân sự</v>
      </c>
      <c r="I814" t="s">
        <v>582</v>
      </c>
      <c r="J814" s="82">
        <v>102</v>
      </c>
    </row>
    <row r="815" spans="1:10">
      <c r="A815" s="26">
        <v>44844</v>
      </c>
      <c r="B815" s="9" t="str">
        <f>CHOOSE(WEEKDAY(Table6[[#This Row],[Ngày]],1),"CN","T2","T3","T4","T5","T6","T7","CN")</f>
        <v>T2</v>
      </c>
      <c r="C815" t="str">
        <f>"Tháng "&amp;MONTH(Table6[[#This Row],[Ngày]]) &amp; "/" &amp;YEAR(Table6[[#This Row],[Ngày]])</f>
        <v>Tháng 10/2022</v>
      </c>
      <c r="D815" t="str">
        <f>"Q "&amp;IF(Table6[[#This Row],[Ngày]]="","",ROUNDUP(MONTH(Table6[[#This Row],[Ngày]])/3,0)) &amp; "/" &amp;YEAR(Table6[[#This Row],[Ngày]])</f>
        <v>Q 4/2022</v>
      </c>
      <c r="E815">
        <f>YEAR(Table6[[#This Row],[Ngày]])</f>
        <v>2022</v>
      </c>
      <c r="F815" t="str">
        <f>VLOOKUP(Table6[[#This Row],[Tên khoản mục]],TUKHOA_CHIPHI!$A$2:$D$42,4,FALSE)</f>
        <v>Chi phí cố định</v>
      </c>
      <c r="G815" t="str">
        <f>VLOOKUP(Table6[[#This Row],[Tên khoản mục]],TUKHOA_CHIPHI!$A$2:$D$42,3,FALSE)</f>
        <v>CPVP01</v>
      </c>
      <c r="H815" t="str">
        <f>VLOOKUP(Table6[[#This Row],[Tên khoản mục]],TUKHOA_CHIPHI!$A$2:$D$42,2,FALSE)</f>
        <v>Văn phòng</v>
      </c>
      <c r="I815" t="s">
        <v>583</v>
      </c>
      <c r="J815" s="82">
        <v>2097</v>
      </c>
    </row>
    <row r="816" spans="1:10">
      <c r="A816" s="26">
        <v>44842</v>
      </c>
      <c r="B816" s="9" t="str">
        <f>CHOOSE(WEEKDAY(Table6[[#This Row],[Ngày]],1),"CN","T2","T3","T4","T5","T6","T7","CN")</f>
        <v>T7</v>
      </c>
      <c r="C816" t="str">
        <f>"Tháng "&amp;MONTH(Table6[[#This Row],[Ngày]]) &amp; "/" &amp;YEAR(Table6[[#This Row],[Ngày]])</f>
        <v>Tháng 10/2022</v>
      </c>
      <c r="D816" t="str">
        <f>"Q "&amp;IF(Table6[[#This Row],[Ngày]]="","",ROUNDUP(MONTH(Table6[[#This Row],[Ngày]])/3,0)) &amp; "/" &amp;YEAR(Table6[[#This Row],[Ngày]])</f>
        <v>Q 4/2022</v>
      </c>
      <c r="E816">
        <f>YEAR(Table6[[#This Row],[Ngày]])</f>
        <v>2022</v>
      </c>
      <c r="F816" t="str">
        <f>VLOOKUP(Table6[[#This Row],[Tên khoản mục]],TUKHOA_CHIPHI!$A$2:$D$42,4,FALSE)</f>
        <v>Chi phí cố định</v>
      </c>
      <c r="G816" t="str">
        <f>VLOOKUP(Table6[[#This Row],[Tên khoản mục]],TUKHOA_CHIPHI!$A$2:$D$42,3,FALSE)</f>
        <v>CPVP02</v>
      </c>
      <c r="H816" t="str">
        <f>VLOOKUP(Table6[[#This Row],[Tên khoản mục]],TUKHOA_CHIPHI!$A$2:$D$42,2,FALSE)</f>
        <v>Văn phòng</v>
      </c>
      <c r="I816" t="s">
        <v>584</v>
      </c>
      <c r="J816" s="82">
        <v>130</v>
      </c>
    </row>
    <row r="817" spans="1:10">
      <c r="A817" s="26">
        <v>44841</v>
      </c>
      <c r="B817" s="9" t="str">
        <f>CHOOSE(WEEKDAY(Table6[[#This Row],[Ngày]],1),"CN","T2","T3","T4","T5","T6","T7","CN")</f>
        <v>T6</v>
      </c>
      <c r="C817" t="str">
        <f>"Tháng "&amp;MONTH(Table6[[#This Row],[Ngày]]) &amp; "/" &amp;YEAR(Table6[[#This Row],[Ngày]])</f>
        <v>Tháng 10/2022</v>
      </c>
      <c r="D817" t="str">
        <f>"Q "&amp;IF(Table6[[#This Row],[Ngày]]="","",ROUNDUP(MONTH(Table6[[#This Row],[Ngày]])/3,0)) &amp; "/" &amp;YEAR(Table6[[#This Row],[Ngày]])</f>
        <v>Q 4/2022</v>
      </c>
      <c r="E817">
        <f>YEAR(Table6[[#This Row],[Ngày]])</f>
        <v>2022</v>
      </c>
      <c r="F817" t="str">
        <f>VLOOKUP(Table6[[#This Row],[Tên khoản mục]],TUKHOA_CHIPHI!$A$2:$D$42,4,FALSE)</f>
        <v>Chi phí cố định</v>
      </c>
      <c r="G817" t="str">
        <f>VLOOKUP(Table6[[#This Row],[Tên khoản mục]],TUKHOA_CHIPHI!$A$2:$D$42,3,FALSE)</f>
        <v>CPLV</v>
      </c>
      <c r="H817" t="str">
        <f>VLOOKUP(Table6[[#This Row],[Tên khoản mục]],TUKHOA_CHIPHI!$A$2:$D$42,2,FALSE)</f>
        <v>Chi phí khác</v>
      </c>
      <c r="I817" t="s">
        <v>585</v>
      </c>
      <c r="J817" s="82">
        <v>54</v>
      </c>
    </row>
    <row r="818" spans="1:10">
      <c r="A818" s="26">
        <v>44841</v>
      </c>
      <c r="B818" s="9" t="str">
        <f>CHOOSE(WEEKDAY(Table6[[#This Row],[Ngày]],1),"CN","T2","T3","T4","T5","T6","T7","CN")</f>
        <v>T6</v>
      </c>
      <c r="C818" t="str">
        <f>"Tháng "&amp;MONTH(Table6[[#This Row],[Ngày]]) &amp; "/" &amp;YEAR(Table6[[#This Row],[Ngày]])</f>
        <v>Tháng 10/2022</v>
      </c>
      <c r="D818" t="str">
        <f>"Q "&amp;IF(Table6[[#This Row],[Ngày]]="","",ROUNDUP(MONTH(Table6[[#This Row],[Ngày]])/3,0)) &amp; "/" &amp;YEAR(Table6[[#This Row],[Ngày]])</f>
        <v>Q 4/2022</v>
      </c>
      <c r="E818">
        <f>YEAR(Table6[[#This Row],[Ngày]])</f>
        <v>2022</v>
      </c>
      <c r="F818" t="str">
        <f>VLOOKUP(Table6[[#This Row],[Tên khoản mục]],TUKHOA_CHIPHI!$A$2:$D$42,4,FALSE)</f>
        <v>Chi phí cố định</v>
      </c>
      <c r="G818" t="str">
        <f>VLOOKUP(Table6[[#This Row],[Tên khoản mục]],TUKHOA_CHIPHI!$A$2:$D$42,3,FALSE)</f>
        <v>CPCT</v>
      </c>
      <c r="H818" t="str">
        <f>VLOOKUP(Table6[[#This Row],[Tên khoản mục]],TUKHOA_CHIPHI!$A$2:$D$42,2,FALSE)</f>
        <v>Chi phí khác</v>
      </c>
      <c r="I818" t="s">
        <v>586</v>
      </c>
      <c r="J818" s="82">
        <v>100</v>
      </c>
    </row>
    <row r="819" spans="1:10">
      <c r="A819" s="26">
        <v>44841</v>
      </c>
      <c r="B819" s="9" t="str">
        <f>CHOOSE(WEEKDAY(Table6[[#This Row],[Ngày]],1),"CN","T2","T3","T4","T5","T6","T7","CN")</f>
        <v>T6</v>
      </c>
      <c r="C819" t="str">
        <f>"Tháng "&amp;MONTH(Table6[[#This Row],[Ngày]]) &amp; "/" &amp;YEAR(Table6[[#This Row],[Ngày]])</f>
        <v>Tháng 10/2022</v>
      </c>
      <c r="D819" t="str">
        <f>"Q "&amp;IF(Table6[[#This Row],[Ngày]]="","",ROUNDUP(MONTH(Table6[[#This Row],[Ngày]])/3,0)) &amp; "/" &amp;YEAR(Table6[[#This Row],[Ngày]])</f>
        <v>Q 4/2022</v>
      </c>
      <c r="E819">
        <f>YEAR(Table6[[#This Row],[Ngày]])</f>
        <v>2022</v>
      </c>
      <c r="F819" t="str">
        <f>VLOOKUP(Table6[[#This Row],[Tên khoản mục]],TUKHOA_CHIPHI!$A$2:$D$42,4,FALSE)</f>
        <v>Chi phí cố định</v>
      </c>
      <c r="G819" t="str">
        <f>VLOOKUP(Table6[[#This Row],[Tên khoản mục]],TUKHOA_CHIPHI!$A$2:$D$42,3,FALSE)</f>
        <v>CPTK</v>
      </c>
      <c r="H819" t="str">
        <f>VLOOKUP(Table6[[#This Row],[Tên khoản mục]],TUKHOA_CHIPHI!$A$2:$D$42,2,FALSE)</f>
        <v>Chi phí khác</v>
      </c>
      <c r="I819" t="s">
        <v>587</v>
      </c>
      <c r="J819" s="82">
        <v>100</v>
      </c>
    </row>
    <row r="820" spans="1:10">
      <c r="A820" s="26">
        <v>44840</v>
      </c>
      <c r="B820" s="9" t="str">
        <f>CHOOSE(WEEKDAY(Table6[[#This Row],[Ngày]],1),"CN","T2","T3","T4","T5","T6","T7","CN")</f>
        <v>T5</v>
      </c>
      <c r="C820" t="str">
        <f>"Tháng "&amp;MONTH(Table6[[#This Row],[Ngày]]) &amp; "/" &amp;YEAR(Table6[[#This Row],[Ngày]])</f>
        <v>Tháng 10/2022</v>
      </c>
      <c r="D820" t="str">
        <f>"Q "&amp;IF(Table6[[#This Row],[Ngày]]="","",ROUNDUP(MONTH(Table6[[#This Row],[Ngày]])/3,0)) &amp; "/" &amp;YEAR(Table6[[#This Row],[Ngày]])</f>
        <v>Q 4/2022</v>
      </c>
      <c r="E820">
        <f>YEAR(Table6[[#This Row],[Ngày]])</f>
        <v>2022</v>
      </c>
      <c r="F820" t="str">
        <f>VLOOKUP(Table6[[#This Row],[Tên khoản mục]],TUKHOA_CHIPHI!$A$2:$D$42,4,FALSE)</f>
        <v>Chi phí cố định</v>
      </c>
      <c r="G820" t="str">
        <f>VLOOKUP(Table6[[#This Row],[Tên khoản mục]],TUKHOA_CHIPHI!$A$2:$D$42,3,FALSE)</f>
        <v>CPDV</v>
      </c>
      <c r="H820" t="str">
        <f>VLOOKUP(Table6[[#This Row],[Tên khoản mục]],TUKHOA_CHIPHI!$A$2:$D$42,2,FALSE)</f>
        <v>Chi phí khác</v>
      </c>
      <c r="I820" t="s">
        <v>588</v>
      </c>
      <c r="J820" s="82">
        <v>209</v>
      </c>
    </row>
    <row r="821" spans="1:10">
      <c r="A821" s="26">
        <v>44840</v>
      </c>
      <c r="B821" s="9" t="str">
        <f>CHOOSE(WEEKDAY(Table6[[#This Row],[Ngày]],1),"CN","T2","T3","T4","T5","T6","T7","CN")</f>
        <v>T5</v>
      </c>
      <c r="C821" t="str">
        <f>"Tháng "&amp;MONTH(Table6[[#This Row],[Ngày]]) &amp; "/" &amp;YEAR(Table6[[#This Row],[Ngày]])</f>
        <v>Tháng 10/2022</v>
      </c>
      <c r="D821" t="str">
        <f>"Q "&amp;IF(Table6[[#This Row],[Ngày]]="","",ROUNDUP(MONTH(Table6[[#This Row],[Ngày]])/3,0)) &amp; "/" &amp;YEAR(Table6[[#This Row],[Ngày]])</f>
        <v>Q 4/2022</v>
      </c>
      <c r="E821">
        <f>YEAR(Table6[[#This Row],[Ngày]])</f>
        <v>2022</v>
      </c>
      <c r="F821" t="str">
        <f>VLOOKUP(Table6[[#This Row],[Tên khoản mục]],TUKHOA_CHIPHI!$A$2:$D$42,4,FALSE)</f>
        <v>Chi phí cố định</v>
      </c>
      <c r="G821" t="str">
        <f>VLOOKUP(Table6[[#This Row],[Tên khoản mục]],TUKHOA_CHIPHI!$A$2:$D$42,3,FALSE)</f>
        <v>NDTH</v>
      </c>
      <c r="H821" t="str">
        <f>VLOOKUP(Table6[[#This Row],[Tên khoản mục]],TUKHOA_CHIPHI!$A$2:$D$42,2,FALSE)</f>
        <v>Chi phí khác</v>
      </c>
      <c r="I821" t="s">
        <v>589</v>
      </c>
      <c r="J821" s="82">
        <v>2460</v>
      </c>
    </row>
    <row r="822" spans="1:10">
      <c r="A822" s="26">
        <v>44840</v>
      </c>
      <c r="B822" s="9" t="str">
        <f>CHOOSE(WEEKDAY(Table6[[#This Row],[Ngày]],1),"CN","T2","T3","T4","T5","T6","T7","CN")</f>
        <v>T5</v>
      </c>
      <c r="C822" t="str">
        <f>"Tháng "&amp;MONTH(Table6[[#This Row],[Ngày]]) &amp; "/" &amp;YEAR(Table6[[#This Row],[Ngày]])</f>
        <v>Tháng 10/2022</v>
      </c>
      <c r="D822" t="str">
        <f>"Q "&amp;IF(Table6[[#This Row],[Ngày]]="","",ROUNDUP(MONTH(Table6[[#This Row],[Ngày]])/3,0)) &amp; "/" &amp;YEAR(Table6[[#This Row],[Ngày]])</f>
        <v>Q 4/2022</v>
      </c>
      <c r="E822">
        <f>YEAR(Table6[[#This Row],[Ngày]])</f>
        <v>2022</v>
      </c>
      <c r="F822" t="str">
        <f>VLOOKUP(Table6[[#This Row],[Tên khoản mục]],TUKHOA_CHIPHI!$A$2:$D$42,4,FALSE)</f>
        <v>Chi phí biển đổi</v>
      </c>
      <c r="G822" t="str">
        <f>VLOOKUP(Table6[[#This Row],[Tên khoản mục]],TUKHOA_CHIPHI!$A$2:$D$42,3,FALSE)</f>
        <v>CPHH01</v>
      </c>
      <c r="H822" t="str">
        <f>VLOOKUP(Table6[[#This Row],[Tên khoản mục]],TUKHOA_CHIPHI!$A$2:$D$42,2,FALSE)</f>
        <v>Chi phí khác</v>
      </c>
      <c r="I822" t="s">
        <v>590</v>
      </c>
      <c r="J822" s="82">
        <v>203</v>
      </c>
    </row>
    <row r="823" spans="1:10">
      <c r="A823" s="26">
        <v>44840</v>
      </c>
      <c r="B823" s="9" t="str">
        <f>CHOOSE(WEEKDAY(Table6[[#This Row],[Ngày]],1),"CN","T2","T3","T4","T5","T6","T7","CN")</f>
        <v>T5</v>
      </c>
      <c r="C823" t="str">
        <f>"Tháng "&amp;MONTH(Table6[[#This Row],[Ngày]]) &amp; "/" &amp;YEAR(Table6[[#This Row],[Ngày]])</f>
        <v>Tháng 10/2022</v>
      </c>
      <c r="D823" t="str">
        <f>"Q "&amp;IF(Table6[[#This Row],[Ngày]]="","",ROUNDUP(MONTH(Table6[[#This Row],[Ngày]])/3,0)) &amp; "/" &amp;YEAR(Table6[[#This Row],[Ngày]])</f>
        <v>Q 4/2022</v>
      </c>
      <c r="E823">
        <f>YEAR(Table6[[#This Row],[Ngày]])</f>
        <v>2022</v>
      </c>
      <c r="F823" t="str">
        <f>VLOOKUP(Table6[[#This Row],[Tên khoản mục]],TUKHOA_CHIPHI!$A$2:$D$42,4,FALSE)</f>
        <v>Chi phí biển đổi</v>
      </c>
      <c r="G823" t="str">
        <f>VLOOKUP(Table6[[#This Row],[Tên khoản mục]],TUKHOA_CHIPHI!$A$2:$D$42,3,FALSE)</f>
        <v>CPHH02</v>
      </c>
      <c r="H823" t="str">
        <f>VLOOKUP(Table6[[#This Row],[Tên khoản mục]],TUKHOA_CHIPHI!$A$2:$D$42,2,FALSE)</f>
        <v>Chi phí khác</v>
      </c>
      <c r="I823" t="s">
        <v>591</v>
      </c>
      <c r="J823" s="82">
        <v>176</v>
      </c>
    </row>
    <row r="824" spans="1:10">
      <c r="A824" s="26">
        <v>44840</v>
      </c>
      <c r="B824" s="9" t="str">
        <f>CHOOSE(WEEKDAY(Table6[[#This Row],[Ngày]],1),"CN","T2","T3","T4","T5","T6","T7","CN")</f>
        <v>T5</v>
      </c>
      <c r="C824" t="str">
        <f>"Tháng "&amp;MONTH(Table6[[#This Row],[Ngày]]) &amp; "/" &amp;YEAR(Table6[[#This Row],[Ngày]])</f>
        <v>Tháng 10/2022</v>
      </c>
      <c r="D824" t="str">
        <f>"Q "&amp;IF(Table6[[#This Row],[Ngày]]="","",ROUNDUP(MONTH(Table6[[#This Row],[Ngày]])/3,0)) &amp; "/" &amp;YEAR(Table6[[#This Row],[Ngày]])</f>
        <v>Q 4/2022</v>
      </c>
      <c r="E824">
        <f>YEAR(Table6[[#This Row],[Ngày]])</f>
        <v>2022</v>
      </c>
      <c r="F824" t="str">
        <f>VLOOKUP(Table6[[#This Row],[Tên khoản mục]],TUKHOA_CHIPHI!$A$2:$D$42,4,FALSE)</f>
        <v>Chi phí biển đổi</v>
      </c>
      <c r="G824" t="str">
        <f>VLOOKUP(Table6[[#This Row],[Tên khoản mục]],TUKHOA_CHIPHI!$A$2:$D$42,3,FALSE)</f>
        <v>CPHH03</v>
      </c>
      <c r="H824" t="str">
        <f>VLOOKUP(Table6[[#This Row],[Tên khoản mục]],TUKHOA_CHIPHI!$A$2:$D$42,2,FALSE)</f>
        <v>Chi phí khác</v>
      </c>
      <c r="I824" t="s">
        <v>592</v>
      </c>
      <c r="J824" s="82">
        <v>31</v>
      </c>
    </row>
    <row r="825" spans="1:10">
      <c r="A825" s="26">
        <v>44839</v>
      </c>
      <c r="B825" s="9" t="str">
        <f>CHOOSE(WEEKDAY(Table6[[#This Row],[Ngày]],1),"CN","T2","T3","T4","T5","T6","T7","CN")</f>
        <v>T4</v>
      </c>
      <c r="C825" t="str">
        <f>"Tháng "&amp;MONTH(Table6[[#This Row],[Ngày]]) &amp; "/" &amp;YEAR(Table6[[#This Row],[Ngày]])</f>
        <v>Tháng 10/2022</v>
      </c>
      <c r="D825" t="str">
        <f>"Q "&amp;IF(Table6[[#This Row],[Ngày]]="","",ROUNDUP(MONTH(Table6[[#This Row],[Ngày]])/3,0)) &amp; "/" &amp;YEAR(Table6[[#This Row],[Ngày]])</f>
        <v>Q 4/2022</v>
      </c>
      <c r="E825">
        <f>YEAR(Table6[[#This Row],[Ngày]])</f>
        <v>2022</v>
      </c>
      <c r="F825" t="str">
        <f>VLOOKUP(Table6[[#This Row],[Tên khoản mục]],TUKHOA_CHIPHI!$A$2:$D$42,4,FALSE)</f>
        <v>Chi phí biển đổi</v>
      </c>
      <c r="G825" t="str">
        <f>VLOOKUP(Table6[[#This Row],[Tên khoản mục]],TUKHOA_CHIPHI!$A$2:$D$42,3,FALSE)</f>
        <v>CPVC01</v>
      </c>
      <c r="H825" t="str">
        <f>VLOOKUP(Table6[[#This Row],[Tên khoản mục]],TUKHOA_CHIPHI!$A$2:$D$42,2,FALSE)</f>
        <v>Logistics</v>
      </c>
      <c r="I825" t="s">
        <v>593</v>
      </c>
      <c r="J825" s="82">
        <v>97.688888888888883</v>
      </c>
    </row>
    <row r="826" spans="1:10">
      <c r="A826" s="26">
        <v>44839</v>
      </c>
      <c r="B826" s="9" t="str">
        <f>CHOOSE(WEEKDAY(Table6[[#This Row],[Ngày]],1),"CN","T2","T3","T4","T5","T6","T7","CN")</f>
        <v>T4</v>
      </c>
      <c r="C826" t="str">
        <f>"Tháng "&amp;MONTH(Table6[[#This Row],[Ngày]]) &amp; "/" &amp;YEAR(Table6[[#This Row],[Ngày]])</f>
        <v>Tháng 10/2022</v>
      </c>
      <c r="D826" t="str">
        <f>"Q "&amp;IF(Table6[[#This Row],[Ngày]]="","",ROUNDUP(MONTH(Table6[[#This Row],[Ngày]])/3,0)) &amp; "/" &amp;YEAR(Table6[[#This Row],[Ngày]])</f>
        <v>Q 4/2022</v>
      </c>
      <c r="E826">
        <f>YEAR(Table6[[#This Row],[Ngày]])</f>
        <v>2022</v>
      </c>
      <c r="F826" t="str">
        <f>VLOOKUP(Table6[[#This Row],[Tên khoản mục]],TUKHOA_CHIPHI!$A$2:$D$42,4,FALSE)</f>
        <v>Chi phí biển đổi</v>
      </c>
      <c r="G826" t="str">
        <f>VLOOKUP(Table6[[#This Row],[Tên khoản mục]],TUKHOA_CHIPHI!$A$2:$D$42,3,FALSE)</f>
        <v>CPVC02</v>
      </c>
      <c r="H826" t="str">
        <f>VLOOKUP(Table6[[#This Row],[Tên khoản mục]],TUKHOA_CHIPHI!$A$2:$D$42,2,FALSE)</f>
        <v>Logistics</v>
      </c>
      <c r="I826" t="s">
        <v>594</v>
      </c>
      <c r="J826" s="82">
        <v>169.86666666666665</v>
      </c>
    </row>
    <row r="827" spans="1:10">
      <c r="A827" s="26">
        <v>44838</v>
      </c>
      <c r="B827" s="9" t="str">
        <f>CHOOSE(WEEKDAY(Table6[[#This Row],[Ngày]],1),"CN","T2","T3","T4","T5","T6","T7","CN")</f>
        <v>T3</v>
      </c>
      <c r="C827" t="str">
        <f>"Tháng "&amp;MONTH(Table6[[#This Row],[Ngày]]) &amp; "/" &amp;YEAR(Table6[[#This Row],[Ngày]])</f>
        <v>Tháng 10/2022</v>
      </c>
      <c r="D827" t="str">
        <f>"Q "&amp;IF(Table6[[#This Row],[Ngày]]="","",ROUNDUP(MONTH(Table6[[#This Row],[Ngày]])/3,0)) &amp; "/" &amp;YEAR(Table6[[#This Row],[Ngày]])</f>
        <v>Q 4/2022</v>
      </c>
      <c r="E827">
        <f>YEAR(Table6[[#This Row],[Ngày]])</f>
        <v>2022</v>
      </c>
      <c r="F827" t="str">
        <f>VLOOKUP(Table6[[#This Row],[Tên khoản mục]],TUKHOA_CHIPHI!$A$2:$D$42,4,FALSE)</f>
        <v>Chi phí biển đổi</v>
      </c>
      <c r="G827" t="str">
        <f>VLOOKUP(Table6[[#This Row],[Tên khoản mục]],TUKHOA_CHIPHI!$A$2:$D$42,3,FALSE)</f>
        <v>CPVC03</v>
      </c>
      <c r="H827" t="str">
        <f>VLOOKUP(Table6[[#This Row],[Tên khoản mục]],TUKHOA_CHIPHI!$A$2:$D$42,2,FALSE)</f>
        <v>Logistics</v>
      </c>
      <c r="I827" s="16" t="s">
        <v>595</v>
      </c>
      <c r="J827" s="82">
        <v>80.888888888888886</v>
      </c>
    </row>
    <row r="828" spans="1:10">
      <c r="A828" s="26">
        <v>44838</v>
      </c>
      <c r="B828" s="9" t="str">
        <f>CHOOSE(WEEKDAY(Table6[[#This Row],[Ngày]],1),"CN","T2","T3","T4","T5","T6","T7","CN")</f>
        <v>T3</v>
      </c>
      <c r="C828" t="str">
        <f>"Tháng "&amp;MONTH(Table6[[#This Row],[Ngày]]) &amp; "/" &amp;YEAR(Table6[[#This Row],[Ngày]])</f>
        <v>Tháng 10/2022</v>
      </c>
      <c r="D828" t="str">
        <f>"Q "&amp;IF(Table6[[#This Row],[Ngày]]="","",ROUNDUP(MONTH(Table6[[#This Row],[Ngày]])/3,0)) &amp; "/" &amp;YEAR(Table6[[#This Row],[Ngày]])</f>
        <v>Q 4/2022</v>
      </c>
      <c r="E828">
        <f>YEAR(Table6[[#This Row],[Ngày]])</f>
        <v>2022</v>
      </c>
      <c r="F828" t="str">
        <f>VLOOKUP(Table6[[#This Row],[Tên khoản mục]],TUKHOA_CHIPHI!$A$2:$D$42,4,FALSE)</f>
        <v>Chi phí biển đổi</v>
      </c>
      <c r="G828" t="str">
        <f>VLOOKUP(Table6[[#This Row],[Tên khoản mục]],TUKHOA_CHIPHI!$A$2:$D$42,3,FALSE)</f>
        <v>CPVC04</v>
      </c>
      <c r="H828" t="str">
        <f>VLOOKUP(Table6[[#This Row],[Tên khoản mục]],TUKHOA_CHIPHI!$A$2:$D$42,2,FALSE)</f>
        <v>Logistics</v>
      </c>
      <c r="I828" s="16" t="s">
        <v>596</v>
      </c>
      <c r="J828" s="82">
        <v>145.6</v>
      </c>
    </row>
    <row r="829" spans="1:10">
      <c r="A829" s="26">
        <v>44838</v>
      </c>
      <c r="B829" s="9" t="str">
        <f>CHOOSE(WEEKDAY(Table6[[#This Row],[Ngày]],1),"CN","T2","T3","T4","T5","T6","T7","CN")</f>
        <v>T3</v>
      </c>
      <c r="C829" t="str">
        <f>"Tháng "&amp;MONTH(Table6[[#This Row],[Ngày]]) &amp; "/" &amp;YEAR(Table6[[#This Row],[Ngày]])</f>
        <v>Tháng 10/2022</v>
      </c>
      <c r="D829" t="str">
        <f>"Q "&amp;IF(Table6[[#This Row],[Ngày]]="","",ROUNDUP(MONTH(Table6[[#This Row],[Ngày]])/3,0)) &amp; "/" &amp;YEAR(Table6[[#This Row],[Ngày]])</f>
        <v>Q 4/2022</v>
      </c>
      <c r="E829">
        <f>YEAR(Table6[[#This Row],[Ngày]])</f>
        <v>2022</v>
      </c>
      <c r="F829" t="str">
        <f>VLOOKUP(Table6[[#This Row],[Tên khoản mục]],TUKHOA_CHIPHI!$A$2:$D$42,4,FALSE)</f>
        <v>Chi phí biển đổi</v>
      </c>
      <c r="G829" t="str">
        <f>VLOOKUP(Table6[[#This Row],[Tên khoản mục]],TUKHOA_CHIPHI!$A$2:$D$42,3,FALSE)</f>
        <v>CPMRFB01</v>
      </c>
      <c r="H829" t="str">
        <f>VLOOKUP(Table6[[#This Row],[Tên khoản mục]],TUKHOA_CHIPHI!$A$2:$D$42,2,FALSE)</f>
        <v>Marketing</v>
      </c>
      <c r="I829" s="16" t="s">
        <v>632</v>
      </c>
      <c r="J829" s="82">
        <v>1868</v>
      </c>
    </row>
  </sheetData>
  <phoneticPr fontId="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874D2-8C0E-4A1E-BAF8-4E9420619307}">
  <dimension ref="A1:G14"/>
  <sheetViews>
    <sheetView workbookViewId="0">
      <selection activeCell="F9" sqref="F9"/>
    </sheetView>
  </sheetViews>
  <sheetFormatPr defaultRowHeight="15.75"/>
  <cols>
    <col min="1" max="1" width="15" customWidth="1"/>
    <col min="6" max="6" width="13.5" customWidth="1"/>
    <col min="7" max="7" width="10.25" customWidth="1"/>
  </cols>
  <sheetData>
    <row r="1" spans="1:7" ht="16.5" thickBot="1">
      <c r="A1" s="106"/>
      <c r="B1" s="106"/>
      <c r="C1" s="24" t="s">
        <v>31</v>
      </c>
      <c r="D1" s="24" t="s">
        <v>32</v>
      </c>
      <c r="F1" t="s">
        <v>758</v>
      </c>
      <c r="G1" t="s">
        <v>759</v>
      </c>
    </row>
    <row r="2" spans="1:7">
      <c r="A2" s="107" t="str">
        <f>XLDL!BC3</f>
        <v>Logistics</v>
      </c>
      <c r="B2" s="107"/>
      <c r="C2" s="23">
        <f>XLDL!BD3</f>
        <v>1182.8444444444444</v>
      </c>
      <c r="D2" s="22">
        <v>3000</v>
      </c>
      <c r="F2" t="s">
        <v>715</v>
      </c>
      <c r="G2">
        <v>2</v>
      </c>
    </row>
    <row r="3" spans="1:7">
      <c r="A3" s="105" t="str">
        <f>XLDL!BC4</f>
        <v>Chi phí khác</v>
      </c>
      <c r="B3" s="105"/>
      <c r="C3" s="23">
        <f>XLDL!BD4</f>
        <v>4755</v>
      </c>
      <c r="D3" s="22">
        <v>5000</v>
      </c>
      <c r="F3" t="s">
        <v>714</v>
      </c>
      <c r="G3">
        <v>3</v>
      </c>
    </row>
    <row r="4" spans="1:7">
      <c r="A4" s="105" t="str">
        <f>XLDL!BC5</f>
        <v>Văn phòng</v>
      </c>
      <c r="B4" s="105"/>
      <c r="C4" s="23">
        <f>XLDL!BD5</f>
        <v>6895</v>
      </c>
      <c r="D4" s="22">
        <v>8000</v>
      </c>
      <c r="F4" t="s">
        <v>713</v>
      </c>
      <c r="G4">
        <v>4</v>
      </c>
    </row>
    <row r="5" spans="1:7">
      <c r="A5" s="105" t="str">
        <f>XLDL!BC6</f>
        <v>Nhân sự</v>
      </c>
      <c r="B5" s="105"/>
      <c r="C5" s="23">
        <f>XLDL!BD6</f>
        <v>8441</v>
      </c>
      <c r="D5" s="22">
        <v>9000</v>
      </c>
      <c r="F5" t="s">
        <v>717</v>
      </c>
      <c r="G5">
        <v>5</v>
      </c>
    </row>
    <row r="6" spans="1:7">
      <c r="A6" s="105" t="str">
        <f>XLDL!BC7</f>
        <v>Marketing</v>
      </c>
      <c r="B6" s="105"/>
      <c r="C6" s="23">
        <f>XLDL!BD7</f>
        <v>32052</v>
      </c>
      <c r="D6" s="22">
        <v>20000</v>
      </c>
      <c r="F6" t="s">
        <v>718</v>
      </c>
      <c r="G6">
        <v>6</v>
      </c>
    </row>
    <row r="7" spans="1:7">
      <c r="A7" s="105" t="str">
        <f>XLDL!BC8</f>
        <v>Platform fee - Etsy</v>
      </c>
      <c r="B7" s="105"/>
      <c r="C7" s="23">
        <f>XLDL!BD8</f>
        <v>50165</v>
      </c>
      <c r="D7" s="22">
        <v>51000</v>
      </c>
      <c r="F7" t="s">
        <v>716</v>
      </c>
      <c r="G7">
        <v>7</v>
      </c>
    </row>
    <row r="8" spans="1:7">
      <c r="A8" s="105" t="str">
        <f>XLDL!BC9</f>
        <v>Platform fee - Amazon</v>
      </c>
      <c r="B8" s="105"/>
      <c r="C8" s="23">
        <f>XLDL!BD9</f>
        <v>92751</v>
      </c>
      <c r="D8" s="22">
        <v>98000</v>
      </c>
      <c r="F8" t="s">
        <v>719</v>
      </c>
      <c r="G8">
        <v>8</v>
      </c>
    </row>
    <row r="9" spans="1:7">
      <c r="F9" t="s">
        <v>721</v>
      </c>
      <c r="G9">
        <v>9</v>
      </c>
    </row>
    <row r="10" spans="1:7">
      <c r="F10" t="s">
        <v>720</v>
      </c>
      <c r="G10">
        <v>10</v>
      </c>
    </row>
    <row r="11" spans="1:7">
      <c r="F11" t="s">
        <v>724</v>
      </c>
      <c r="G11">
        <v>11</v>
      </c>
    </row>
    <row r="12" spans="1:7">
      <c r="F12" t="s">
        <v>723</v>
      </c>
      <c r="G12">
        <v>12</v>
      </c>
    </row>
    <row r="13" spans="1:7">
      <c r="F13" t="s">
        <v>722</v>
      </c>
      <c r="G13">
        <v>13</v>
      </c>
    </row>
    <row r="14" spans="1:7">
      <c r="F14" t="s">
        <v>735</v>
      </c>
      <c r="G14">
        <v>14</v>
      </c>
    </row>
  </sheetData>
  <mergeCells count="8">
    <mergeCell ref="A6:B6"/>
    <mergeCell ref="A7:B7"/>
    <mergeCell ref="A8:B8"/>
    <mergeCell ref="A1:B1"/>
    <mergeCell ref="A2:B2"/>
    <mergeCell ref="A3:B3"/>
    <mergeCell ref="A4:B4"/>
    <mergeCell ref="A5:B5"/>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DS</vt:lpstr>
      <vt:lpstr>XLDL</vt:lpstr>
      <vt:lpstr>Ngân sách</vt:lpstr>
      <vt:lpstr>Đối chiếu ngân sách</vt:lpstr>
      <vt:lpstr>DATA_DOANHTHU</vt:lpstr>
      <vt:lpstr>TUKHOA_DATA</vt:lpstr>
      <vt:lpstr>TUKHOA_CHIPHI</vt:lpstr>
      <vt:lpstr>DATA_CHIPHI</vt:lpstr>
      <vt:lpstr>Bảng phụ</vt:lpstr>
      <vt:lpstr>Thống kê</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p:lastModifiedBy>
  <cp:revision/>
  <dcterms:created xsi:type="dcterms:W3CDTF">2022-03-25T05:14:45Z</dcterms:created>
  <dcterms:modified xsi:type="dcterms:W3CDTF">2022-09-15T04:32:52Z</dcterms:modified>
  <cp:category/>
  <cp:contentStatus/>
</cp:coreProperties>
</file>